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8A76888C-7577-4DA5-BDD7-66EAA722349A}" xr6:coauthVersionLast="47" xr6:coauthVersionMax="47" xr10:uidLastSave="{00000000-0000-0000-0000-000000000000}"/>
  <bookViews>
    <workbookView xWindow="1080" yWindow="1080" windowWidth="21600" windowHeight="11385" xr2:uid="{3E6030DF-4C6E-4CD2-8A22-A82A8A5ED319}"/>
  </bookViews>
  <sheets>
    <sheet name="30.04.2026" sheetId="1" r:id="rId1"/>
    <sheet name="Sheet1" sheetId="2" r:id="rId2"/>
  </sheets>
  <definedNames>
    <definedName name="_xlnm.Print_Area" localSheetId="0">'30.04.2026'!$A$1:$S$323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5" i="1" l="1"/>
  <c r="D315" i="1"/>
  <c r="D313" i="1"/>
  <c r="D309" i="1"/>
  <c r="D312" i="1" l="1"/>
  <c r="C226" i="1"/>
  <c r="C227" i="1" s="1"/>
  <c r="C228" i="1" s="1"/>
  <c r="C229" i="1" s="1"/>
  <c r="D302" i="1"/>
  <c r="D303" i="1"/>
  <c r="R318" i="1"/>
  <c r="P312" i="1"/>
  <c r="P311" i="1"/>
  <c r="D308" i="1"/>
  <c r="J302" i="1"/>
  <c r="I302" i="1"/>
  <c r="H302" i="1"/>
  <c r="G302" i="1"/>
  <c r="F302" i="1"/>
  <c r="E302" i="1"/>
  <c r="M293" i="1"/>
  <c r="P310" i="1" s="1"/>
  <c r="Q308" i="1" s="1"/>
  <c r="F291" i="1"/>
  <c r="E291" i="1"/>
  <c r="J290" i="1"/>
  <c r="J292" i="1" s="1"/>
  <c r="I290" i="1"/>
  <c r="I292" i="1" s="1"/>
  <c r="H290" i="1"/>
  <c r="H292" i="1" s="1"/>
  <c r="G290" i="1"/>
  <c r="G292" i="1" s="1"/>
  <c r="D290" i="1"/>
  <c r="D292" i="1" s="1"/>
  <c r="F289" i="1"/>
  <c r="F290" i="1" s="1"/>
  <c r="E289" i="1"/>
  <c r="E290" i="1" s="1"/>
  <c r="E286" i="1"/>
  <c r="F286" i="1" s="1"/>
  <c r="J285" i="1"/>
  <c r="J287" i="1" s="1"/>
  <c r="I285" i="1"/>
  <c r="I287" i="1" s="1"/>
  <c r="H285" i="1"/>
  <c r="H287" i="1" s="1"/>
  <c r="G285" i="1"/>
  <c r="G287" i="1" s="1"/>
  <c r="D285" i="1"/>
  <c r="D287" i="1" s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6" i="1"/>
  <c r="E246" i="1"/>
  <c r="J245" i="1"/>
  <c r="J247" i="1" s="1"/>
  <c r="I245" i="1"/>
  <c r="I247" i="1" s="1"/>
  <c r="H245" i="1"/>
  <c r="H247" i="1" s="1"/>
  <c r="G245" i="1"/>
  <c r="G247" i="1" s="1"/>
  <c r="D245" i="1"/>
  <c r="Q318" i="1" s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2" i="1"/>
  <c r="E232" i="1"/>
  <c r="I231" i="1"/>
  <c r="I233" i="1" s="1"/>
  <c r="H231" i="1"/>
  <c r="H233" i="1" s="1"/>
  <c r="G231" i="1"/>
  <c r="G233" i="1" s="1"/>
  <c r="D231" i="1"/>
  <c r="F230" i="1"/>
  <c r="E230" i="1"/>
  <c r="N229" i="1"/>
  <c r="J229" i="1"/>
  <c r="F229" i="1" s="1"/>
  <c r="E229" i="1"/>
  <c r="E228" i="1"/>
  <c r="O227" i="1"/>
  <c r="O229" i="1" s="1"/>
  <c r="F227" i="1"/>
  <c r="E227" i="1"/>
  <c r="F226" i="1"/>
  <c r="E226" i="1"/>
  <c r="B226" i="1"/>
  <c r="B227" i="1" s="1"/>
  <c r="B228" i="1" s="1"/>
  <c r="B229" i="1" s="1"/>
  <c r="F225" i="1"/>
  <c r="E225" i="1"/>
  <c r="N224" i="1"/>
  <c r="R319" i="1" s="1"/>
  <c r="F224" i="1"/>
  <c r="E224" i="1"/>
  <c r="F223" i="1"/>
  <c r="E223" i="1"/>
  <c r="F222" i="1"/>
  <c r="E222" i="1"/>
  <c r="J218" i="1"/>
  <c r="J220" i="1" s="1"/>
  <c r="I218" i="1"/>
  <c r="H218" i="1"/>
  <c r="H220" i="1" s="1"/>
  <c r="G218" i="1"/>
  <c r="G220" i="1" s="1"/>
  <c r="F218" i="1"/>
  <c r="F220" i="1" s="1"/>
  <c r="E218" i="1"/>
  <c r="D218" i="1"/>
  <c r="D220" i="1" s="1"/>
  <c r="M213" i="1"/>
  <c r="P309" i="1" s="1"/>
  <c r="F213" i="1"/>
  <c r="E213" i="1"/>
  <c r="J212" i="1"/>
  <c r="J228" i="1" s="1"/>
  <c r="I212" i="1"/>
  <c r="I214" i="1" s="1"/>
  <c r="D212" i="1"/>
  <c r="D214" i="1" s="1"/>
  <c r="E211" i="1"/>
  <c r="F211" i="1" s="1"/>
  <c r="G210" i="1"/>
  <c r="E210" i="1"/>
  <c r="G209" i="1"/>
  <c r="E209" i="1"/>
  <c r="G208" i="1"/>
  <c r="E208" i="1"/>
  <c r="H207" i="1"/>
  <c r="H212" i="1" s="1"/>
  <c r="E207" i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J198" i="1"/>
  <c r="I198" i="1"/>
  <c r="H198" i="1"/>
  <c r="G198" i="1"/>
  <c r="D198" i="1"/>
  <c r="D314" i="1" s="1"/>
  <c r="F197" i="1"/>
  <c r="F198" i="1" s="1"/>
  <c r="E197" i="1"/>
  <c r="E198" i="1" s="1"/>
  <c r="F193" i="1"/>
  <c r="E193" i="1"/>
  <c r="J192" i="1"/>
  <c r="J194" i="1" s="1"/>
  <c r="I192" i="1"/>
  <c r="I194" i="1" s="1"/>
  <c r="H192" i="1"/>
  <c r="H194" i="1" s="1"/>
  <c r="G192" i="1"/>
  <c r="G194" i="1" s="1"/>
  <c r="D192" i="1"/>
  <c r="D194" i="1" s="1"/>
  <c r="F191" i="1"/>
  <c r="F192" i="1" s="1"/>
  <c r="E191" i="1"/>
  <c r="E192" i="1" s="1"/>
  <c r="J187" i="1"/>
  <c r="J189" i="1" s="1"/>
  <c r="I187" i="1"/>
  <c r="I189" i="1" s="1"/>
  <c r="H187" i="1"/>
  <c r="H189" i="1" s="1"/>
  <c r="G187" i="1"/>
  <c r="G189" i="1" s="1"/>
  <c r="E187" i="1"/>
  <c r="E189" i="1" s="1"/>
  <c r="D187" i="1"/>
  <c r="D189" i="1" s="1"/>
  <c r="F186" i="1"/>
  <c r="F187" i="1" s="1"/>
  <c r="F189" i="1" s="1"/>
  <c r="F183" i="1"/>
  <c r="E183" i="1"/>
  <c r="J182" i="1"/>
  <c r="J184" i="1" s="1"/>
  <c r="I182" i="1"/>
  <c r="I184" i="1" s="1"/>
  <c r="H182" i="1"/>
  <c r="H184" i="1" s="1"/>
  <c r="D182" i="1"/>
  <c r="D184" i="1" s="1"/>
  <c r="F181" i="1"/>
  <c r="E181" i="1"/>
  <c r="G180" i="1"/>
  <c r="F180" i="1" s="1"/>
  <c r="E180" i="1"/>
  <c r="F179" i="1"/>
  <c r="E179" i="1"/>
  <c r="G178" i="1"/>
  <c r="F178" i="1" s="1"/>
  <c r="E178" i="1"/>
  <c r="G177" i="1"/>
  <c r="F177" i="1" s="1"/>
  <c r="E177" i="1"/>
  <c r="F176" i="1"/>
  <c r="E176" i="1"/>
  <c r="G175" i="1"/>
  <c r="E175" i="1"/>
  <c r="F174" i="1"/>
  <c r="E174" i="1"/>
  <c r="F173" i="1"/>
  <c r="E173" i="1"/>
  <c r="F172" i="1"/>
  <c r="E172" i="1"/>
  <c r="F171" i="1"/>
  <c r="E171" i="1"/>
  <c r="F168" i="1"/>
  <c r="E168" i="1"/>
  <c r="J167" i="1"/>
  <c r="J169" i="1" s="1"/>
  <c r="I167" i="1"/>
  <c r="I169" i="1" s="1"/>
  <c r="H167" i="1"/>
  <c r="H169" i="1" s="1"/>
  <c r="G167" i="1"/>
  <c r="G169" i="1" s="1"/>
  <c r="D167" i="1"/>
  <c r="D169" i="1" s="1"/>
  <c r="F166" i="1"/>
  <c r="E166" i="1"/>
  <c r="F165" i="1"/>
  <c r="E165" i="1"/>
  <c r="F164" i="1"/>
  <c r="E164" i="1"/>
  <c r="F163" i="1"/>
  <c r="E163" i="1"/>
  <c r="F162" i="1"/>
  <c r="E162" i="1"/>
  <c r="J158" i="1"/>
  <c r="J160" i="1" s="1"/>
  <c r="I158" i="1"/>
  <c r="I160" i="1" s="1"/>
  <c r="H158" i="1"/>
  <c r="H160" i="1" s="1"/>
  <c r="G158" i="1"/>
  <c r="G160" i="1" s="1"/>
  <c r="D158" i="1"/>
  <c r="D160" i="1" s="1"/>
  <c r="F157" i="1"/>
  <c r="F158" i="1" s="1"/>
  <c r="F160" i="1" s="1"/>
  <c r="E157" i="1"/>
  <c r="E158" i="1" s="1"/>
  <c r="E160" i="1" s="1"/>
  <c r="J153" i="1"/>
  <c r="I153" i="1"/>
  <c r="H153" i="1"/>
  <c r="G153" i="1"/>
  <c r="G155" i="1" s="1"/>
  <c r="D153" i="1"/>
  <c r="E152" i="1"/>
  <c r="F152" i="1" s="1"/>
  <c r="F153" i="1" s="1"/>
  <c r="J146" i="1"/>
  <c r="I146" i="1"/>
  <c r="H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D135" i="1"/>
  <c r="E135" i="1" s="1"/>
  <c r="F134" i="1"/>
  <c r="E134" i="1"/>
  <c r="F133" i="1"/>
  <c r="E133" i="1"/>
  <c r="F132" i="1"/>
  <c r="E132" i="1"/>
  <c r="F131" i="1"/>
  <c r="E131" i="1"/>
  <c r="G130" i="1"/>
  <c r="F130" i="1" s="1"/>
  <c r="E130" i="1"/>
  <c r="G129" i="1"/>
  <c r="F129" i="1" s="1"/>
  <c r="E129" i="1"/>
  <c r="G128" i="1"/>
  <c r="D128" i="1"/>
  <c r="F127" i="1"/>
  <c r="E127" i="1"/>
  <c r="G126" i="1"/>
  <c r="D126" i="1"/>
  <c r="E126" i="1" s="1"/>
  <c r="J124" i="1"/>
  <c r="I124" i="1"/>
  <c r="H124" i="1"/>
  <c r="G124" i="1"/>
  <c r="E124" i="1"/>
  <c r="D124" i="1"/>
  <c r="F123" i="1"/>
  <c r="F124" i="1" s="1"/>
  <c r="J121" i="1"/>
  <c r="I121" i="1"/>
  <c r="H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E94" i="1"/>
  <c r="F94" i="1" s="1"/>
  <c r="E93" i="1"/>
  <c r="F93" i="1" s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G84" i="1"/>
  <c r="F84" i="1" s="1"/>
  <c r="E84" i="1"/>
  <c r="F83" i="1"/>
  <c r="E83" i="1"/>
  <c r="G82" i="1"/>
  <c r="D82" i="1"/>
  <c r="F81" i="1"/>
  <c r="E81" i="1"/>
  <c r="F80" i="1"/>
  <c r="E80" i="1"/>
  <c r="F79" i="1"/>
  <c r="E79" i="1"/>
  <c r="F78" i="1"/>
  <c r="E78" i="1"/>
  <c r="F77" i="1"/>
  <c r="E77" i="1"/>
  <c r="F76" i="1"/>
  <c r="E76" i="1"/>
  <c r="G75" i="1"/>
  <c r="D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G66" i="1"/>
  <c r="E66" i="1"/>
  <c r="F65" i="1"/>
  <c r="E65" i="1"/>
  <c r="D64" i="1"/>
  <c r="J62" i="1"/>
  <c r="I62" i="1"/>
  <c r="H62" i="1"/>
  <c r="G62" i="1"/>
  <c r="D62" i="1"/>
  <c r="F61" i="1"/>
  <c r="F62" i="1" s="1"/>
  <c r="E61" i="1"/>
  <c r="E62" i="1" s="1"/>
  <c r="J59" i="1"/>
  <c r="I59" i="1"/>
  <c r="H59" i="1"/>
  <c r="F58" i="1"/>
  <c r="F57" i="1"/>
  <c r="E57" i="1"/>
  <c r="F56" i="1"/>
  <c r="E56" i="1"/>
  <c r="G55" i="1"/>
  <c r="F55" i="1" s="1"/>
  <c r="E55" i="1"/>
  <c r="F54" i="1"/>
  <c r="E54" i="1"/>
  <c r="F53" i="1"/>
  <c r="E53" i="1"/>
  <c r="G52" i="1"/>
  <c r="D52" i="1"/>
  <c r="E52" i="1" s="1"/>
  <c r="F51" i="1"/>
  <c r="E51" i="1"/>
  <c r="F50" i="1"/>
  <c r="E50" i="1"/>
  <c r="F49" i="1"/>
  <c r="E49" i="1"/>
  <c r="F48" i="1"/>
  <c r="E48" i="1"/>
  <c r="G47" i="1"/>
  <c r="E47" i="1"/>
  <c r="G46" i="1"/>
  <c r="D46" i="1"/>
  <c r="D59" i="1" s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J37" i="1"/>
  <c r="I37" i="1"/>
  <c r="H37" i="1"/>
  <c r="G37" i="1"/>
  <c r="D37" i="1"/>
  <c r="D310" i="1" s="1"/>
  <c r="F36" i="1"/>
  <c r="F37" i="1" s="1"/>
  <c r="E36" i="1"/>
  <c r="E37" i="1" s="1"/>
  <c r="J34" i="1"/>
  <c r="I34" i="1"/>
  <c r="H34" i="1"/>
  <c r="F33" i="1"/>
  <c r="E33" i="1"/>
  <c r="F32" i="1"/>
  <c r="E32" i="1"/>
  <c r="G31" i="1"/>
  <c r="E31" i="1"/>
  <c r="F30" i="1"/>
  <c r="E30" i="1"/>
  <c r="G29" i="1"/>
  <c r="F29" i="1" s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F20" i="1"/>
  <c r="E20" i="1"/>
  <c r="F19" i="1"/>
  <c r="E19" i="1"/>
  <c r="F18" i="1"/>
  <c r="E18" i="1"/>
  <c r="F17" i="1"/>
  <c r="E17" i="1"/>
  <c r="G16" i="1"/>
  <c r="D16" i="1"/>
  <c r="E16" i="1" s="1"/>
  <c r="F15" i="1"/>
  <c r="E15" i="1"/>
  <c r="D13" i="1"/>
  <c r="D307" i="1" s="1"/>
  <c r="F12" i="1"/>
  <c r="F13" i="1" s="1"/>
  <c r="E12" i="1"/>
  <c r="E13" i="1" s="1"/>
  <c r="J10" i="1"/>
  <c r="I10" i="1"/>
  <c r="H10" i="1"/>
  <c r="G10" i="1"/>
  <c r="D10" i="1"/>
  <c r="D306" i="1" s="1"/>
  <c r="F9" i="1"/>
  <c r="E9" i="1"/>
  <c r="F8" i="1"/>
  <c r="E8" i="1"/>
  <c r="F194" i="1" l="1"/>
  <c r="Q319" i="1"/>
  <c r="E285" i="1"/>
  <c r="D121" i="1"/>
  <c r="D247" i="1"/>
  <c r="D311" i="1" s="1"/>
  <c r="G121" i="1"/>
  <c r="E167" i="1"/>
  <c r="F52" i="1"/>
  <c r="G182" i="1"/>
  <c r="G184" i="1" s="1"/>
  <c r="E194" i="1"/>
  <c r="I147" i="1"/>
  <c r="K150" i="1"/>
  <c r="Q150" i="1"/>
  <c r="E10" i="1"/>
  <c r="G59" i="1"/>
  <c r="F207" i="1"/>
  <c r="F209" i="1"/>
  <c r="J299" i="1"/>
  <c r="E46" i="1"/>
  <c r="E59" i="1" s="1"/>
  <c r="F47" i="1"/>
  <c r="F75" i="1"/>
  <c r="G146" i="1"/>
  <c r="F175" i="1"/>
  <c r="F182" i="1" s="1"/>
  <c r="F184" i="1" s="1"/>
  <c r="G212" i="1"/>
  <c r="F46" i="1"/>
  <c r="F245" i="1"/>
  <c r="F82" i="1"/>
  <c r="F135" i="1"/>
  <c r="H301" i="1"/>
  <c r="G34" i="1"/>
  <c r="J150" i="1"/>
  <c r="D155" i="1"/>
  <c r="F10" i="1"/>
  <c r="E34" i="1"/>
  <c r="H299" i="1"/>
  <c r="E64" i="1"/>
  <c r="E75" i="1"/>
  <c r="E82" i="1"/>
  <c r="F126" i="1"/>
  <c r="F128" i="1"/>
  <c r="F167" i="1"/>
  <c r="F169" i="1" s="1"/>
  <c r="F210" i="1"/>
  <c r="I215" i="1"/>
  <c r="E292" i="1"/>
  <c r="J147" i="1"/>
  <c r="F16" i="1"/>
  <c r="D34" i="1"/>
  <c r="H147" i="1"/>
  <c r="I299" i="1"/>
  <c r="F64" i="1"/>
  <c r="F66" i="1"/>
  <c r="P150" i="1"/>
  <c r="D215" i="1"/>
  <c r="E231" i="1"/>
  <c r="E233" i="1" s="1"/>
  <c r="D233" i="1"/>
  <c r="D301" i="1" s="1"/>
  <c r="E182" i="1"/>
  <c r="E184" i="1" s="1"/>
  <c r="F208" i="1"/>
  <c r="H215" i="1"/>
  <c r="E245" i="1"/>
  <c r="E247" i="1" s="1"/>
  <c r="F285" i="1"/>
  <c r="F287" i="1" s="1"/>
  <c r="I301" i="1"/>
  <c r="F247" i="1"/>
  <c r="E169" i="1"/>
  <c r="D300" i="1"/>
  <c r="J231" i="1"/>
  <c r="J233" i="1" s="1"/>
  <c r="J301" i="1" s="1"/>
  <c r="F228" i="1"/>
  <c r="F231" i="1" s="1"/>
  <c r="F233" i="1" s="1"/>
  <c r="G214" i="1"/>
  <c r="G300" i="1" s="1"/>
  <c r="N150" i="1"/>
  <c r="I300" i="1"/>
  <c r="P313" i="1"/>
  <c r="Q307" i="1"/>
  <c r="O319" i="1"/>
  <c r="G301" i="1"/>
  <c r="O318" i="1"/>
  <c r="Q320" i="1"/>
  <c r="F155" i="1"/>
  <c r="H214" i="1"/>
  <c r="H300" i="1" s="1"/>
  <c r="O150" i="1"/>
  <c r="F292" i="1"/>
  <c r="R320" i="1"/>
  <c r="F31" i="1"/>
  <c r="D150" i="1"/>
  <c r="I150" i="1"/>
  <c r="E153" i="1"/>
  <c r="J214" i="1"/>
  <c r="J300" i="1" s="1"/>
  <c r="J305" i="1" s="1"/>
  <c r="G215" i="1"/>
  <c r="E220" i="1"/>
  <c r="I220" i="1"/>
  <c r="E212" i="1"/>
  <c r="E214" i="1" s="1"/>
  <c r="E287" i="1"/>
  <c r="E128" i="1"/>
  <c r="E146" i="1" s="1"/>
  <c r="D146" i="1"/>
  <c r="O223" i="1"/>
  <c r="H150" i="1"/>
  <c r="F59" i="1" l="1"/>
  <c r="G147" i="1"/>
  <c r="F212" i="1"/>
  <c r="F150" i="1" s="1"/>
  <c r="H305" i="1"/>
  <c r="D299" i="1"/>
  <c r="F146" i="1"/>
  <c r="F121" i="1"/>
  <c r="G299" i="1"/>
  <c r="E121" i="1"/>
  <c r="E299" i="1" s="1"/>
  <c r="M150" i="1"/>
  <c r="E300" i="1"/>
  <c r="D147" i="1"/>
  <c r="F34" i="1"/>
  <c r="F215" i="1"/>
  <c r="I305" i="1"/>
  <c r="E215" i="1"/>
  <c r="E301" i="1"/>
  <c r="O320" i="1"/>
  <c r="O321" i="1" s="1"/>
  <c r="F301" i="1"/>
  <c r="F214" i="1"/>
  <c r="F300" i="1" s="1"/>
  <c r="J215" i="1"/>
  <c r="G305" i="1"/>
  <c r="E155" i="1"/>
  <c r="L150" i="1"/>
  <c r="E150" i="1"/>
  <c r="E147" i="1" l="1"/>
  <c r="L316" i="1"/>
  <c r="F299" i="1"/>
  <c r="F305" i="1" s="1"/>
  <c r="F147" i="1"/>
  <c r="E305" i="1"/>
  <c r="P314" i="1"/>
  <c r="L305" i="1"/>
  <c r="L317" i="1" l="1"/>
</calcChain>
</file>

<file path=xl/sharedStrings.xml><?xml version="1.0" encoding="utf-8"?>
<sst xmlns="http://schemas.openxmlformats.org/spreadsheetml/2006/main" count="763" uniqueCount="359">
  <si>
    <t>MUNICIPIUL SATU MARE</t>
  </si>
  <si>
    <t>Lista creditelor de angajament și Programul multianual de investiții pe anii  2027, 2028, 2029 și 2030 aferentă obiectivelor de investiţii aprobate în 
Secţiunea de dezvoltare a bugetului local finanţate din surse proprii şi din fonduri externe nearambursabile 2026</t>
  </si>
  <si>
    <t>2026</t>
  </si>
  <si>
    <t>DENUMIRE ACHIZITIE / OBIECTIV</t>
  </si>
  <si>
    <t>Sursa Finantare (02 Buget Local )</t>
  </si>
  <si>
    <t>Capitol bugetar</t>
  </si>
  <si>
    <t>Credite bugetare 2026</t>
  </si>
  <si>
    <t>Credite angajament pe anul 2026</t>
  </si>
  <si>
    <t>Credite angajament 
total</t>
  </si>
  <si>
    <t>PROGRAM 2027</t>
  </si>
  <si>
    <t>PROGRAM 2028</t>
  </si>
  <si>
    <t>PROGRAM 2029</t>
  </si>
  <si>
    <t>PROGRAM 2030</t>
  </si>
  <si>
    <t>Cap. 51.02 Autorităţi publice şi acţiuni externe</t>
  </si>
  <si>
    <t>Licențe aplicații software informatice</t>
  </si>
  <si>
    <t>02</t>
  </si>
  <si>
    <t>51/71</t>
  </si>
  <si>
    <t>Cazan încălzile centrală 60Kw la sediul instituției</t>
  </si>
  <si>
    <t>Total 51/71</t>
  </si>
  <si>
    <t>Cap. 54.02 Alte servicii publice generale</t>
  </si>
  <si>
    <t>54/71</t>
  </si>
  <si>
    <t>Total 54/71</t>
  </si>
  <si>
    <t>Cap. 65.02  "Învățământ "</t>
  </si>
  <si>
    <t>PT Extindere unitate de învățământ corp P+2 (parțial) Școala Gimnazială Grigore Moisil</t>
  </si>
  <si>
    <t>65/71</t>
  </si>
  <si>
    <t>Extindere unitate de învățământ corp P+2 (parțial) Școala Gimnazială Grigore Moisil</t>
  </si>
  <si>
    <t xml:space="preserve"> Servicii de dirigenţie de şantier pentru Extindere unitate de învățământ corp P+2 (parțial) Școala Gimnazială Grigore Moisil</t>
  </si>
  <si>
    <t>Dotări aparatură clădire nouă conform SF pentru Extindere unitate de învățământ corp P+2 (parțial) Școala Gimnazială Grigore Moisil</t>
  </si>
  <si>
    <t>Sistem de detecție la incendiu pentru Extindere unitate de învățământ corp P+2 (parțial) Școala Gimnazială Grigore Moisil</t>
  </si>
  <si>
    <t>Sistem de monitorizare audio-video pentru Extindere unitate de învățământ corp P+2 (parțial) Școala Gimnazială Grigore Moisil</t>
  </si>
  <si>
    <t>Reamenajare- asfaltare curte pentru Extindere unitate de învățământ corp P+2 (parțial) Școala Gimnazială Grigore Moisil</t>
  </si>
  <si>
    <t>Teren multifuncțional de sport la Școala Gimnazială Lucian Blaga din Municipiul Satu Mare, județul Satu Mare</t>
  </si>
  <si>
    <t>PT Lucrări de intervenție privind implementarea măsurilor de eficiență energetică la Grădinița nr. 11</t>
  </si>
  <si>
    <t xml:space="preserve"> Lucrări de intervenție privind implementarea măsurilor de eficiență energetică la Grădinița nr. 11</t>
  </si>
  <si>
    <t xml:space="preserve"> Servicii de dirigenţie de şantier pentru Lucrări de intervenție privind implementarea măsurilor de eficiență energetică la Grădinița nr. 11</t>
  </si>
  <si>
    <t>Asistenţă tehnică din partea proiectantului pentru Lucrări de intervenție privind implementarea măsurilor de eficiență energetică la Grădinița nr. 11</t>
  </si>
  <si>
    <t>Taxă de racordare - Alimentare cu energie electrică Proiect Tip - Construire și dotare creșă mare strada Iuliu Coroianu nr.46</t>
  </si>
  <si>
    <t>Taxe și avize pentru obiectivul de investiții Proiect Tip - Construire și dotare creșă mare strada Iuliu Coroianu nr.46</t>
  </si>
  <si>
    <t>SF Revitalizarea structurii educaționale și sociale la școala generală nr. 11 Sătmărel</t>
  </si>
  <si>
    <t>SF Extindere școala Lucian Blaga</t>
  </si>
  <si>
    <t xml:space="preserve">DALI Lucrări de investiții la Colegiul Național ”Doamna Stanca”din municipiul Satu Mare 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</si>
  <si>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</si>
  <si>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</si>
  <si>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TOTAL 65/71</t>
  </si>
  <si>
    <t>Cap. 66.02 "Sănătate"</t>
  </si>
  <si>
    <t>66/71</t>
  </si>
  <si>
    <t>TOTAL 66/71</t>
  </si>
  <si>
    <t>Cap 67.02 "Cultură , recreere și religie”</t>
  </si>
  <si>
    <t>SF PUZ Amenajare pădure urbană Noroieni</t>
  </si>
  <si>
    <t>67/71</t>
  </si>
  <si>
    <t>SF Reconversia și refuncționalizarea terenurilor degradate și neutilizate situate pe malurile Someșului</t>
  </si>
  <si>
    <t>SF PUZ Reconversia și refuncționalizarea terenurilor degradate și neutilizate situate pe malurile Someșului- MAL STÂNG</t>
  </si>
  <si>
    <t>PT Modernizare și extindere stadion Unio</t>
  </si>
  <si>
    <t>Modernizare și extindere stadion Unio</t>
  </si>
  <si>
    <t>Servicii de dirigenţie de şantier pentru Modernizare și extindere stadion Unio</t>
  </si>
  <si>
    <t>Asistenţă tehnică din partea proiectantului pentru Modernizare și extindere stadion Unio</t>
  </si>
  <si>
    <t>Modernizare construcție existentă situată pe B-dul Muncii nr. 44, Municipiul Satu Mare</t>
  </si>
  <si>
    <t>Asistenţă tehnică din partea proiectantului pentru Modernizare construcție existentă situată pe B-dul Muncii nr. 44, Municipiul Satu Mare</t>
  </si>
  <si>
    <t>Servicii de dirigenţie de şantier pentru Modernizare construcție existentă situată pe B-dul Muncii nr. 44, Municipiul Satu Mare</t>
  </si>
  <si>
    <t xml:space="preserve">Implementarea măsurilor de eficienţă energetică la Sala de Scrimă “Alexandru Csipler” </t>
  </si>
  <si>
    <t xml:space="preserve">Asistenţă tehnică din partea proiectantului pentru Implementarea măsurilor de eficienţă energetică la Sala de Scrimă “Alexandru Csipler” </t>
  </si>
  <si>
    <t xml:space="preserve">Servicii de dirigenţie de şantier pentru Implementarea măsurilor de eficienţă energetică la Sala de Scrimă “Alexandru Csipler” </t>
  </si>
  <si>
    <t>Reabilitarea clădirii Hotel Sport, situată pe strada Mileniului, nr.25</t>
  </si>
  <si>
    <t>Asistenţă tehnică din partea proiectantului pentru Reabilitarea clădirii Hotel Sport, situată pe strada Mileniului, nr.25</t>
  </si>
  <si>
    <t>Servicii de supervizare pentru Reabilitarea clădirii Hotel Sport, situată pe strada Mileniului, nr.25</t>
  </si>
  <si>
    <t>SF Pista de alergare</t>
  </si>
  <si>
    <t xml:space="preserve"> Servicii pentru elaborarea raportului de expertiză tehnică pentru Reabilitarea clădirii Hotel Sport, situată pe strada Mileniului, nr.25, municipiul Satu Mare</t>
  </si>
  <si>
    <t>Actualizarea Registrului local al spațiilor verzi din Municipiul Satu Mare</t>
  </si>
  <si>
    <t>Studiu privind ariile protejate in zona Padurea Noroieni</t>
  </si>
  <si>
    <t>Total 67/71</t>
  </si>
  <si>
    <t>Cap.68.02 "Asigurări și asistență socială"</t>
  </si>
  <si>
    <t>68/71</t>
  </si>
  <si>
    <t>TOTAL 68/71</t>
  </si>
  <si>
    <t>Cap. 70.02 "Locuințe, servicii si dezvoltare publică'</t>
  </si>
  <si>
    <t>Parcare etajată S+P+2 pe strada Mihail Kogălniceanu nr.5</t>
  </si>
  <si>
    <t>70/71</t>
  </si>
  <si>
    <t>Servicii de supervizare pentru Parcare etajată S+P+2 pe strada Mihail Kogălniceanu nr.5</t>
  </si>
  <si>
    <t>Asistenţă tehnică din partea proiectantului pentru Parcare etajată S+P+2 pe strada Mihail Kogălniceanu nr.5</t>
  </si>
  <si>
    <t>Extinderea iluminatului public pe strada Lazarului</t>
  </si>
  <si>
    <t xml:space="preserve">PT Reabilitare conductă de aducțiune apă </t>
  </si>
  <si>
    <t>Extinderea iluminatului public pe strada Hermann Mihaly</t>
  </si>
  <si>
    <t>Asistenţă tehnică din partea proiectantului pentru Extinderea iluminatului public pe strada Hermann Mihaly</t>
  </si>
  <si>
    <t>Extinderea iluminatului public pe strada Ștefan Benea</t>
  </si>
  <si>
    <t>Asistenţă tehnică din partea proiectantului pentru Extinderea iluminatului public pe strada Ștefan Benea</t>
  </si>
  <si>
    <t>Extindere iluminat public pe strada Ferma Sătmărel, nr.36A - 36P</t>
  </si>
  <si>
    <t>Asistenţă tehnică din partea proiectantului pentru  Extindere iluminat public pe strada Ferma Sătmărel, nr.36A - 36P</t>
  </si>
  <si>
    <t>Bazin de retenție ape pluviale la SPAU Fabricii</t>
  </si>
  <si>
    <t>Asistenţă tehnică din partea proiectantului pentru Bazin de retenție ape pluviale la SPAU Fabricii</t>
  </si>
  <si>
    <t>Servicii de dirigenţie de şantier pentru Bazin de retenție ape pluviale la SPAU Fabricii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</si>
  <si>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sistemului de iluminat public în municipiul Satu Mare, zona de SUD, jud. Satu Mare”</t>
  </si>
  <si>
    <t>Dotări Creșterea eficienței energetice și a gestionării inteligente a energiei în infrastructura sistemului de iluminat public a Municipiului Satu Mare, zona de SUD, jud.Satu Mare</t>
  </si>
  <si>
    <t>Asistenţă tehnică din partea proiectantului pentru Creșterea eficienței energetice și a gestionării inteligente a energiei în infrastructura sistemului de iluminat public a Municipiului Satu Mare, zona de SUD, jud.Satu Mare</t>
  </si>
  <si>
    <t>Servicii privind auditul energetic și luminotehnic pentru obiectivul ,,Creșterea eficienției energetice și a gestionării inteligente a energiei în infrastructura de iluminat public a municipiului Satu Mare, zona Sud,,</t>
  </si>
  <si>
    <t>Reabilitare fațade și acoperiș la imobilul situat pe strada Horea nr.6</t>
  </si>
  <si>
    <t>Asistenţă tehnică din partea proiectantului pentru Reabilitare fațade și acoperiș la imobilul situat pe strada Horea nr.6</t>
  </si>
  <si>
    <t>Servicii de dirigenţie de şantier pentru Reabilitare fațade și acoperiș la imobilul situat pe strada Horea nr.6</t>
  </si>
  <si>
    <t>Expropriere imobile strada Horea nr.6</t>
  </si>
  <si>
    <t>Alimentare cont IID</t>
  </si>
  <si>
    <t>Produse promoționale</t>
  </si>
  <si>
    <t>PT Modernizarea infrastructurii iluminatului public pe B-dul Lucian Blaga</t>
  </si>
  <si>
    <t>Modernizarea infrastructurii iluminatului public pe B-dul Lucian Blaga</t>
  </si>
  <si>
    <t>Asistenţă tehnică din partea proiectantului pentru Modernizarea infrastructurii iluminatului public pe B-dul Lucian Blaga</t>
  </si>
  <si>
    <t>Sistem de alarmare la efracție pentru Casa Meșteșugarilor</t>
  </si>
  <si>
    <t>Sistem de supraveghere video pentru Casa Meșteșugarilor</t>
  </si>
  <si>
    <t>Extindere locuri de joacă cu echipamente de joacă noi</t>
  </si>
  <si>
    <t>Extindere locuri de joacă cu echipamente de joacă noi de echilibristică pentru copii</t>
  </si>
  <si>
    <t>SF Reamenajare loc de joacă Bulevardul Muncii, Municipiul Satu Mare</t>
  </si>
  <si>
    <t>PT 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</si>
  <si>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</si>
  <si>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</si>
  <si>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</si>
  <si>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</si>
  <si>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</si>
  <si>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</si>
  <si>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</si>
  <si>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</si>
  <si>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</si>
  <si>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</si>
  <si>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</si>
  <si>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</si>
  <si>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</si>
  <si>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</si>
  <si>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</si>
  <si>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</si>
  <si>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</si>
  <si>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DALI 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</si>
  <si>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</si>
  <si>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</si>
  <si>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</si>
  <si>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</si>
  <si>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</si>
  <si>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</si>
  <si>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TOTAL 70/71</t>
  </si>
  <si>
    <t>Cap. 74.02 "Protecția Mediului"</t>
  </si>
  <si>
    <t>74/71</t>
  </si>
  <si>
    <t>TOTAL 74/71</t>
  </si>
  <si>
    <t>Cap 84.02 "Transporturi"</t>
  </si>
  <si>
    <t>Pod peste râul Someș - Amplasament str. Ștrandului</t>
  </si>
  <si>
    <t>84/71</t>
  </si>
  <si>
    <t>Servicii de supervizare lucrări pentru Pod peste râul Someş - amplasament str. Ştrandului</t>
  </si>
  <si>
    <t>*</t>
  </si>
  <si>
    <t>Modernizare strada Stupilor</t>
  </si>
  <si>
    <t>Asistenţă tehnică din partea proiectantului pentru Modernizare strada Stupilor</t>
  </si>
  <si>
    <t>Servicii de dirigenţie de şantier pentru Modernizare strada Stupilor</t>
  </si>
  <si>
    <t>SF Pasarelă pietonală și velo peste râul Someș, Cartierul Funcționarilor - Micro16</t>
  </si>
  <si>
    <t>Servicii de urbanism- elaborare PUZ pentru  obiectivul de investiție Pasarelă pietonală și velo peste râul Someș, cartierul funcționarilor-Micro16</t>
  </si>
  <si>
    <t>SF Pasarelă pietonală și velo intersecția Burdea</t>
  </si>
  <si>
    <t>SF Modernizare Strada Ion Popdan</t>
  </si>
  <si>
    <t>Modernizare Drumul Luncii, Petalelor, Vinului și Afinelor în municipiul Satu Mare</t>
  </si>
  <si>
    <t>Asistenţă tehnică din partea proiectantului pentrur pentru Modernizare Drumul Luncii, Petalelor, Vinului și Afinelor în municipiul Satu Mare</t>
  </si>
  <si>
    <t>DALI Modernizare strada Castanilor și strada Cireșilor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</si>
  <si>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</si>
  <si>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</si>
  <si>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</si>
  <si>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SF Modernizarea străzii Karoly Gaspar- tronson 3</t>
  </si>
  <si>
    <t>PT Modernizarea străzii Karoly Gaspar- tronson 3</t>
  </si>
  <si>
    <t>Modernizarea străzii Karoly Gaspar- tronson 3</t>
  </si>
  <si>
    <t>Asistenţă tehnică din partea proiectantului pentru Modernizarea străzii Karoly Gaspar- tronson 3</t>
  </si>
  <si>
    <t>Servicii de dirigenţie de şantier pentru Modernizarea străzii Karoly Gaspar- tronson 3</t>
  </si>
  <si>
    <t>TOTAL 84/71</t>
  </si>
  <si>
    <t>TOTAL CHELTUIELI CAPITAL 2025</t>
  </si>
  <si>
    <t xml:space="preserve">Transferuri de capital </t>
  </si>
  <si>
    <t xml:space="preserve">Proiecte cu finanțare din fonduri externe nerambursabile aferente cadrului financiar 2021-2027, ( investitii)  </t>
  </si>
  <si>
    <t>Cap. 51.02 " Autoritati publice si actiuni externe"</t>
  </si>
  <si>
    <t>51/58</t>
  </si>
  <si>
    <t>TOTAL 51/58 - investitii</t>
  </si>
  <si>
    <t xml:space="preserve"> Total - 51/56 - cheltuieli curente </t>
  </si>
  <si>
    <t>Total 51/58</t>
  </si>
  <si>
    <t>Cap. 61.02  ”Ordine publică şi siguranţă naţională”</t>
  </si>
  <si>
    <t>61/58</t>
  </si>
  <si>
    <t>TOTAL 61/56 - investitii</t>
  </si>
  <si>
    <t xml:space="preserve"> Total - 61/56 - cheltuieli curente </t>
  </si>
  <si>
    <t>Total 61/58</t>
  </si>
  <si>
    <t>Cap. 65.02 " Invatamant "</t>
  </si>
  <si>
    <t>Transformarea LICEULUI TEORETIC GERMAN JOHANN ETTINGER în clădire NZEB</t>
  </si>
  <si>
    <t>65/58</t>
  </si>
  <si>
    <t>PT Transformarea LICEULUI TEORETIC GERMAN JOHANN ETTINGER în clădire NZEB</t>
  </si>
  <si>
    <t>Asistenţă tehnică din partea proiectantului pentru Transformarea LICEULUI TEORETIC GERMAN JOHANN ETTINGER în clădire NZEB</t>
  </si>
  <si>
    <t>Servicii de dirigenţie de şantier pentru Transformarea LICEULUI TEORETIC GERMAN JOHANN ETTINGER în clădire NZEB</t>
  </si>
  <si>
    <t>Experți elvețieni și parteneri pentru Transformarea LICEULUI TEORETIC GERMAN JOHANN ETTINGER în clădire NZEB</t>
  </si>
  <si>
    <t>TOTAL 65/56 - investiții</t>
  </si>
  <si>
    <t xml:space="preserve"> Total - 65/56 - cheltuieli curente </t>
  </si>
  <si>
    <t>Total Cap. 65 - FEN</t>
  </si>
  <si>
    <t>Cap. 67 Cultură, recreere şi religie</t>
  </si>
  <si>
    <t xml:space="preserve">Reabilitarea parcului Vasile Lucaciu </t>
  </si>
  <si>
    <t>67/56</t>
  </si>
  <si>
    <t xml:space="preserve">Servicii de dirigenţie de şantier pentru Reabilitarea parcului Vasile Lucaciu </t>
  </si>
  <si>
    <t xml:space="preserve">Asistenţă tehnică din partea proiectantului pentru Reabilitarea parcului Vasile Lucaciu </t>
  </si>
  <si>
    <t>Strengthening intercultural relations through the development of cultural institutions in Szatmar County and Szabolcs-Szatmar-Bereg County</t>
  </si>
  <si>
    <t>PT Strengthening intercultural relations through the development of cultural institutions in Szatmar County and Szabolcs-Szatmar-Bereg County</t>
  </si>
  <si>
    <t>Dotari de specialitate la proiectul Strengthening intercultural relations through the development of cultural institutions in Szatmar County and Szabolcs-Szatmar-Bereg County</t>
  </si>
  <si>
    <t>Servicii de dirigenţie de şantier pentru Strengthening intercultural relations through the development of cultural institutions in Szatmar County and Szabolcs-Szatmar-Bereg County</t>
  </si>
  <si>
    <t>Asistenţă tehnică din partea proiectantului pentru Strengthening intercultural relations through the development of cultural institutions in Szatmar County and Szabolcs-Szatmar-Bereg County</t>
  </si>
  <si>
    <t>Regenerare urbană în zona cartierului Micro 15</t>
  </si>
  <si>
    <t>Servicii de dirigenţie de şantier pentru Regenerare urbană în zona cartierului Micro 15</t>
  </si>
  <si>
    <t>Asistenţă tehnică din partea proiectantului pentru Regenerare urbană în zona cartierului MICRO 15</t>
  </si>
  <si>
    <t xml:space="preserve">TOTAL 67 - investiții </t>
  </si>
  <si>
    <t>Total 67 - cheltuieli curente</t>
  </si>
  <si>
    <t>Total Cap 67 - proiecte FEN</t>
  </si>
  <si>
    <t>Cap 68 Asigurări şi Asistenţă socială</t>
  </si>
  <si>
    <t>68/56</t>
  </si>
  <si>
    <t xml:space="preserve">TOTAL 68/56 - investitii </t>
  </si>
  <si>
    <t>Total 68/56 - cheltuieli curente</t>
  </si>
  <si>
    <t>Total Cap 68 - proiecte FEN</t>
  </si>
  <si>
    <t>Cap. 70  Locuinţe, servicii şi dezvoltare publică</t>
  </si>
  <si>
    <t>Cofinanțare Proiect regional de dezvoltare a infrastructurii de apă și apă uzată din județul Satu Mare</t>
  </si>
  <si>
    <t>70/56</t>
  </si>
  <si>
    <t>TOTAL 70/56  - investiții</t>
  </si>
  <si>
    <t>Total 70 FEN - cheltuieli curente</t>
  </si>
  <si>
    <t>Total general  70 FEN</t>
  </si>
  <si>
    <t>Cap. 74.02 "Protecția Mediului'</t>
  </si>
  <si>
    <t>74/56</t>
  </si>
  <si>
    <t>TOTAL 74/58</t>
  </si>
  <si>
    <t>Cap. 84 Transporturi</t>
  </si>
  <si>
    <t xml:space="preserve"> Pasarelă pietonală și velo intersecția Crinul</t>
  </si>
  <si>
    <t>84/56</t>
  </si>
  <si>
    <t>PT Pasarelă pietonală și velo intersecția Crinul</t>
  </si>
  <si>
    <t>Servicii de diriginte de santier și coordonator SSM pentru Pasarelă pietonală și velo intersecția Crinul</t>
  </si>
  <si>
    <t>Asistenta tehnica pentru Pasarelă pietonală și velo intersecția Crinul</t>
  </si>
  <si>
    <t>Tarif asistență tehnică pentru Pasarelă pietonală și velo intersecția Crinul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</si>
  <si>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</si>
  <si>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PT Sistem integrat de monitorizare a traficului și mobilitate inteligență în Municipiul Satu Mare</t>
  </si>
  <si>
    <t>Sistem integrat de monitorizare a traficului și mobilitate inteligență în Municipiul Satu Mare</t>
  </si>
  <si>
    <t>Asistenţă tehnică din partea proiectantului pentru Sistem integrat de monitorizare a traficului și mobilitate inteligență în Municipiul Satu Mare</t>
  </si>
  <si>
    <t>Servicii de dirigenţie de şantier pentru Sistem integrat de monitorizare a traficului și mobilitate inteligență în Municipiul Satu Mare</t>
  </si>
  <si>
    <t>Coordonator în materie de securitate și sănătate pentru Sistem integrat de monitorizare a traficului și mobilitate inteligență în Municipiul Satu Mare</t>
  </si>
  <si>
    <t>Dotări pentru Sistem integrat de monitorizare a traficului și mobilitate inteligență în Municipiul Satu Mare</t>
  </si>
  <si>
    <t xml:space="preserve">TOTAL 84/56 - investitii </t>
  </si>
  <si>
    <t>curente   FEN</t>
  </si>
  <si>
    <t>Total 84/56 - cheltuieli curente</t>
  </si>
  <si>
    <t>Total Cap 84 - proiecte FEN</t>
  </si>
  <si>
    <t>Proiecte cu finanțare din sumele reprezentând asistența financiară nerambursabilă aferentă PNRR pe anul 2025</t>
  </si>
  <si>
    <t xml:space="preserve">TOTAL 61/58 - investitii </t>
  </si>
  <si>
    <t>Total 61/58 - cheltuieli curente</t>
  </si>
  <si>
    <t>Total Cap 61 -  proiecte PNRR</t>
  </si>
  <si>
    <t>Cap. 65.02 " Învățământ "</t>
  </si>
  <si>
    <t>Implementarea măsurilor de eficiență energetică la sala de sport al Școlii gimnaziale Bălcescu Petofi</t>
  </si>
  <si>
    <t>PT Implementarea măsurilor de eficiență energetică la sala de sport al Școlii gimnaziale Bălcescu Petofi</t>
  </si>
  <si>
    <t>curente  65 PNRR</t>
  </si>
  <si>
    <t>60.01</t>
  </si>
  <si>
    <t>Servicii de dirigenţie de şantier pentru Implementarea măsurilor de eficiență energetică la sala de sport al Școlii gimnaziale Bălcescu Petofi</t>
  </si>
  <si>
    <t>61.01</t>
  </si>
  <si>
    <t>Asistenţă tehnică din partea proiectantului pentru Implementarea măsurilor de eficiență energetică la sala de sport al Școlii gimnaziale Bălcescu Petofi</t>
  </si>
  <si>
    <t>PT Renovarea energetică a Liceului cu Program Sportiv</t>
  </si>
  <si>
    <t>dotari 65 PNRR</t>
  </si>
  <si>
    <t>Renovarea energetică a Liceului cu Program Sportiv</t>
  </si>
  <si>
    <t>Servicii de dirigenţie de şantier pentru  Renovarea energetică a Liceului cu Program Sportiv</t>
  </si>
  <si>
    <t>Asistenţă tehnică din partea proiectantului pentru Renovarea energetică a Liceului cu Program Sportiv</t>
  </si>
  <si>
    <t>Dotari de specialitate la proiectul Modernizarea infrastructurii educaționale în unitățile de învățământ din municipiul Satu Mare</t>
  </si>
  <si>
    <t xml:space="preserve">TOTAL 65/61 - investitii </t>
  </si>
  <si>
    <t>Total 65/61 - cheltuieli curente</t>
  </si>
  <si>
    <t>Total Cap 65 -  proiecte PNRR</t>
  </si>
  <si>
    <t>67/60</t>
  </si>
  <si>
    <t>PT Muzeul industrializării forțate și al dezrădăcinării Satu Mare</t>
  </si>
  <si>
    <t>Documentație cadastrala în vederea întăbulării construcției CF pentru Muzeul industrializării forțate și al dezrădăcinării Satu Mare</t>
  </si>
  <si>
    <t>Muzeul industrializării forțate și al dezrădăcinării Satu Mare</t>
  </si>
  <si>
    <t>Servicii de dirigenţie de şantier pentru Muzeul industrializării forțate și al dezrădăcinării Satu Mare</t>
  </si>
  <si>
    <t>Asistenţă tehnică din partea proiectantului pentru Muzeul industrializării forțate și al dezrădăcinării Satu Mare</t>
  </si>
  <si>
    <t>Servicii de suport tehnic pentru dotarea Muzeului industrializării forțate și al dezrădăcinării Satu Mare</t>
  </si>
  <si>
    <t>Dotari de specialitate la proiectul Muzeul industrializării forțate și al dezrădăcinării Satu Mare</t>
  </si>
  <si>
    <t xml:space="preserve">TOTAL 67/60 - investitii </t>
  </si>
  <si>
    <t>Total 67/60 - cheltuieli curente</t>
  </si>
  <si>
    <t>Total Cap 67 -  proiecte PNRR</t>
  </si>
  <si>
    <t>PT Reabilitare termică a blocului de locuinţe situat pe str.Proiectantului S1</t>
  </si>
  <si>
    <t>PT Reabilitare termică a blocului de locuinţe str.Astronauților A1</t>
  </si>
  <si>
    <t>PT Reabilitare termică la blocurile de locuinţe str.Careiului C3 - C5</t>
  </si>
  <si>
    <t>PT Reabilitare termică a blocului de locuințe din str.Mircea cel Bătrân, nr.25, bl. C25</t>
  </si>
  <si>
    <t>PT Reabilitare termică a blocului de locuințe din b-dul Lucian Blaga UU40</t>
  </si>
  <si>
    <t>PT Reabilitare termică a blocului de locuințe din str.Proiectantului S5</t>
  </si>
  <si>
    <t>PT Reabilitarea termică la blocurile de locuințe situate în Piața Soarelui UU4, UU6, UU8,UU10</t>
  </si>
  <si>
    <t>PT Reabilitare termică a blocului de locuinţe b-dul Transilvania Bl.2</t>
  </si>
  <si>
    <t>Reabilitare termică a blocului de locuinţe b-dul Transilvania Bl.2</t>
  </si>
  <si>
    <t>Reabilitare termică a blocului de locuinţe situat pe str.Proiectantului S1</t>
  </si>
  <si>
    <t>Reabilitare termică a blocului de locuinţe situat pe B-dul I.C. Brătianu, nr.5</t>
  </si>
  <si>
    <t>Reabilitare termică a blocului de locuinţe str.Astronauților A1</t>
  </si>
  <si>
    <t>Reabilitare termică la blocurile de locuinţe str.Careiului C3 - C5</t>
  </si>
  <si>
    <t>Reabilitare termică a blocului de locuințe din str.Mircea cel Bătrân, nr.23, bl. C26</t>
  </si>
  <si>
    <t>Reabilitare termică a blocului de locuințe din str.Mircea cel Bătrân, nr.25, bl. C25</t>
  </si>
  <si>
    <t>Reabilitare termică a blocului de locuințe din b-dul Lucian Blaga UU40</t>
  </si>
  <si>
    <t>Reabilitare termică a blocului de locuințe din str.Proiectantului S5</t>
  </si>
  <si>
    <t>Reabilitarea termică la blocurile de locuințe situate în Piața Soarelui UU4, UU6, UU8,UU10</t>
  </si>
  <si>
    <t>Servicii de dirigenţie de şantier pentru Reabilitare termică a blocului de locuinţe b-dul Transilvania Bl.2</t>
  </si>
  <si>
    <t>Servicii de dirigenţie de şantier pentru Reabilitare termică a blocului de locuinţe situat pe str.Proiectantului S1</t>
  </si>
  <si>
    <t>Servicii de dirigenţie de şantier pentru Reabilitare termică a blocului de locuinţe situat pe B-dul I.C. Brătianu, nr.5</t>
  </si>
  <si>
    <t>Servicii de dirigenţie de şantier pentru Reabilitare termică a blocului de  locuinţe str.Astronauților A1</t>
  </si>
  <si>
    <t>Servicii de dirigenţie de şantier pentru Reabilitare termică la blocurile de locuinţe str.Careiului C3 - C5</t>
  </si>
  <si>
    <t>Servicii de dirigenţie de şantier pentru Reabilitare termică a blocului de locuințe din str.Mircea cel Bătrân, nr.23, bl. C26</t>
  </si>
  <si>
    <t>Servicii de dirigenţie de şantier pentru Reabilitare termică a blocului de locuințe din str.Mircea cel Bătrân, nr.25, bl. C25</t>
  </si>
  <si>
    <t>Servicii de dirigenţie de şantier pentru Reabilitare termică a blocului de locuințe din b-dul Lucian Blaga UU40</t>
  </si>
  <si>
    <t>Servicii de dirigenţie de şantier pentru Reabilitare termică a blocului de locuințe din str.Proiectantului S5</t>
  </si>
  <si>
    <t>Servicii de dirigenţie de şantier pentru Reabilitarea termică la blocurile de locuințe situate în Piața Soarelui UU4, UU6, UU8,UU10</t>
  </si>
  <si>
    <t>Asistenţă tehnică din partea proiectantului pentru Reabilitare termică a blocului de locuinţe b-dul Transilvania Bl.2</t>
  </si>
  <si>
    <t>Asistenţă tehnică din partea proiectantului pentru Reabilitare termică a blocului de locuinţe situat pe str.Proiectantului S1</t>
  </si>
  <si>
    <t>Asistenţă tehnică din partea proiectantului pentru Reabilitare termică a blocului de locuinţe str.Astronauților A1</t>
  </si>
  <si>
    <t>Asistenţă tehnică din partea proiectantului pentru Reabilitare termică la blocurile de locuinţe str.Careiului C3 - C5</t>
  </si>
  <si>
    <t>Asistenţă tehnică din partea proiectantului pentru Reabilitare termică a blocului de locuințe din str.Mircea cel Bătrân, nr.25, bl. C25</t>
  </si>
  <si>
    <t>Asistenţă tehnică din partea proiectantului pentru Reabilitare termică a blocului de locuințe din b-dul Lucian Blaga UU40</t>
  </si>
  <si>
    <t>Asistenţă tehnică din partea proiectantului pentru Reabilitare termică a blocului de locuințe din str.Proiectantului S5</t>
  </si>
  <si>
    <t>Asistenţă tehnică din partea proiectantului pentru Reabilitarea termică la blocurile de locuințe situate în Piața Soarelui UU4, UU6, UU8,UU10</t>
  </si>
  <si>
    <t xml:space="preserve">TOTAL 70/61 - investitii </t>
  </si>
  <si>
    <t>Total 70/61 - cheltuieli curente</t>
  </si>
  <si>
    <t>Total Cap 70 -  proiecte PNRR</t>
  </si>
  <si>
    <t>Achiziție de autobuse nepoluante</t>
  </si>
  <si>
    <t>84/60</t>
  </si>
  <si>
    <t xml:space="preserve">TOTAL 84/60 - investitii </t>
  </si>
  <si>
    <t>Total 84/60 - cheltuieli curente</t>
  </si>
  <si>
    <t>Total Cap 84 -  proiecte PNRR</t>
  </si>
  <si>
    <t>curente  PNRR</t>
  </si>
  <si>
    <t xml:space="preserve">Transferuri de capital - Cap. 61.02 Ordine publică și siguranță națională </t>
  </si>
  <si>
    <t>51.02.29</t>
  </si>
  <si>
    <t>Politia</t>
  </si>
  <si>
    <t>Transferuri de capital - Cap. 66.02 " Sanatate"</t>
  </si>
  <si>
    <t>Transferuri de capital - Cap. 67.02 " Cultura, recreere si religie"</t>
  </si>
  <si>
    <t>55.01.13</t>
  </si>
  <si>
    <t>Pista</t>
  </si>
  <si>
    <t>Total general cheltuieli de capital</t>
  </si>
  <si>
    <t>Total general proiecte FEN 
( cheltuieli curente + cheltuieli de capital)</t>
  </si>
  <si>
    <t>Total general proiecte PNRR 
( cheltuieli curente + cheltuieli de capital)</t>
  </si>
  <si>
    <t xml:space="preserve">Plati efectuate in anii precedenti si recuperate in anul curent in sectiunea de dezvoltare a bugetului local </t>
  </si>
  <si>
    <t>TOTAL SECTIUNEA DE DEZVOLTARE , din care:</t>
  </si>
  <si>
    <t>.+. Curente</t>
  </si>
  <si>
    <t>Cap. 51.02"Autorități publice și acțiuni externe"</t>
  </si>
  <si>
    <t>Anexa 2</t>
  </si>
  <si>
    <t>Anexa 2A</t>
  </si>
  <si>
    <t>Cap. 61.02 "Ordine publică și siguranță națională"</t>
  </si>
  <si>
    <t>Anexa 2B</t>
  </si>
  <si>
    <t>Cap. 65.02" Învățământ"</t>
  </si>
  <si>
    <t>curente FEN</t>
  </si>
  <si>
    <t>curente PNRR</t>
  </si>
  <si>
    <t>Cap. 67.02 "Cultură, recreere religie"</t>
  </si>
  <si>
    <t>transferuri   K</t>
  </si>
  <si>
    <t>Cap. 68.02 "Asigurări și asistență socială"</t>
  </si>
  <si>
    <t>alte  transferuri</t>
  </si>
  <si>
    <t>Cap. 70.02 "Locuințe, servicii și dezvoltare publică'</t>
  </si>
  <si>
    <t xml:space="preserve">Cap.74.02 Protecția mediului </t>
  </si>
  <si>
    <t>Cap. 84.02 "Transporturi"</t>
  </si>
  <si>
    <t>PRIMAR</t>
  </si>
  <si>
    <t>DIRECTOR EXECUTIV</t>
  </si>
  <si>
    <t xml:space="preserve">SEF SERVICIU </t>
  </si>
  <si>
    <t>SEF SERVICIU</t>
  </si>
  <si>
    <t>PNRR</t>
  </si>
  <si>
    <t>articol</t>
  </si>
  <si>
    <t>buget         .+.</t>
  </si>
  <si>
    <t xml:space="preserve">curente </t>
  </si>
  <si>
    <t>Kereskényi Gábor</t>
  </si>
  <si>
    <t>ec.Lucia Ursu</t>
  </si>
  <si>
    <t>Szücs Zsigmond</t>
  </si>
  <si>
    <t>ec.Terezia Borbei</t>
  </si>
  <si>
    <t>Total transferuri interne</t>
  </si>
  <si>
    <t>Total transferuri de capital</t>
  </si>
  <si>
    <t>Transferuri interne (programe de dezvoltare)- Cap.65.02. " Învățământ "</t>
  </si>
  <si>
    <t>70/60</t>
  </si>
  <si>
    <t>65/60</t>
  </si>
  <si>
    <t>Transferuri interne (programe de dezvoltare)- Cap.70.02. Locuinţe, servicii şi dezvoltare publică</t>
  </si>
  <si>
    <t>Transferuri interne (programe de dezvoltare)- Cap.84.02 Transporturi</t>
  </si>
  <si>
    <t>Pista de biciclete pe coronamentul digului mal drept al râului Someș de la stația de epurare până la limita administrativă a Municipilui Satu Mare spre  Dara</t>
  </si>
  <si>
    <t>Servicii de dirigenţie de şantier pentru Pista de biciclete pe coronamentul digului mal drept al râului Someș de la stația de epurare până la limita administrativă a Municipilui Satu Mare spre Dara</t>
  </si>
  <si>
    <t>Asistenţă tehnică din partea proiectantului pentru Pista de biciclete pe coronamentul digului mal drept al râului Someș de la stația de epurare până la limita administrativă a Municipilui Satu Mare spre Dara</t>
  </si>
  <si>
    <t>Anexa nr.7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</si>
</sst>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92C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999A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8A9BF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5C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D83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B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3" fontId="6" fillId="6" borderId="9" xfId="0" applyNumberFormat="1" applyFont="1" applyFill="1" applyBorder="1"/>
    <xf numFmtId="0" fontId="4" fillId="2" borderId="9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3" fontId="4" fillId="5" borderId="10" xfId="0" applyNumberFormat="1" applyFont="1" applyFill="1" applyBorder="1" applyAlignment="1">
      <alignment horizontal="left" wrapText="1"/>
    </xf>
    <xf numFmtId="49" fontId="5" fillId="5" borderId="11" xfId="0" applyNumberFormat="1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right" wrapText="1"/>
    </xf>
    <xf numFmtId="3" fontId="4" fillId="5" borderId="11" xfId="0" applyNumberFormat="1" applyFont="1" applyFill="1" applyBorder="1" applyAlignment="1">
      <alignment horizontal="right" wrapText="1"/>
    </xf>
    <xf numFmtId="3" fontId="6" fillId="5" borderId="12" xfId="0" applyNumberFormat="1" applyFont="1" applyFill="1" applyBorder="1" applyAlignment="1">
      <alignment horizontal="right" wrapText="1"/>
    </xf>
    <xf numFmtId="3" fontId="4" fillId="5" borderId="10" xfId="0" applyNumberFormat="1" applyFont="1" applyFill="1" applyBorder="1"/>
    <xf numFmtId="3" fontId="4" fillId="8" borderId="10" xfId="0" applyNumberFormat="1" applyFont="1" applyFill="1" applyBorder="1" applyAlignment="1">
      <alignment horizontal="left" wrapText="1"/>
    </xf>
    <xf numFmtId="49" fontId="5" fillId="8" borderId="11" xfId="0" applyNumberFormat="1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/>
    </xf>
    <xf numFmtId="3" fontId="4" fillId="8" borderId="11" xfId="0" applyNumberFormat="1" applyFont="1" applyFill="1" applyBorder="1" applyAlignment="1">
      <alignment horizontal="right" wrapText="1"/>
    </xf>
    <xf numFmtId="3" fontId="6" fillId="8" borderId="12" xfId="0" applyNumberFormat="1" applyFont="1" applyFill="1" applyBorder="1" applyAlignment="1">
      <alignment horizontal="right" wrapText="1"/>
    </xf>
    <xf numFmtId="3" fontId="4" fillId="8" borderId="10" xfId="0" applyNumberFormat="1" applyFont="1" applyFill="1" applyBorder="1"/>
    <xf numFmtId="3" fontId="4" fillId="8" borderId="9" xfId="0" applyNumberFormat="1" applyFont="1" applyFill="1" applyBorder="1"/>
    <xf numFmtId="0" fontId="4" fillId="0" borderId="0" xfId="0" applyFont="1"/>
    <xf numFmtId="0" fontId="2" fillId="0" borderId="0" xfId="0" applyFont="1"/>
    <xf numFmtId="3" fontId="4" fillId="5" borderId="9" xfId="0" applyNumberFormat="1" applyFont="1" applyFill="1" applyBorder="1" applyAlignment="1">
      <alignment horizontal="left" wrapText="1"/>
    </xf>
    <xf numFmtId="49" fontId="5" fillId="5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right" wrapText="1"/>
    </xf>
    <xf numFmtId="0" fontId="4" fillId="5" borderId="9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right" wrapText="1"/>
    </xf>
    <xf numFmtId="3" fontId="6" fillId="9" borderId="9" xfId="0" applyNumberFormat="1" applyFont="1" applyFill="1" applyBorder="1" applyAlignment="1">
      <alignment horizontal="right" wrapText="1"/>
    </xf>
    <xf numFmtId="3" fontId="4" fillId="9" borderId="9" xfId="0" applyNumberFormat="1" applyFont="1" applyFill="1" applyBorder="1"/>
    <xf numFmtId="0" fontId="4" fillId="10" borderId="9" xfId="0" applyFont="1" applyFill="1" applyBorder="1" applyAlignment="1">
      <alignment horizontal="left" vertical="center" wrapText="1"/>
    </xf>
    <xf numFmtId="49" fontId="5" fillId="10" borderId="9" xfId="0" applyNumberFormat="1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/>
    </xf>
    <xf numFmtId="3" fontId="4" fillId="10" borderId="9" xfId="0" applyNumberFormat="1" applyFont="1" applyFill="1" applyBorder="1" applyAlignment="1">
      <alignment horizontal="right" wrapText="1"/>
    </xf>
    <xf numFmtId="3" fontId="6" fillId="10" borderId="9" xfId="0" applyNumberFormat="1" applyFont="1" applyFill="1" applyBorder="1" applyAlignment="1">
      <alignment horizontal="right" wrapText="1"/>
    </xf>
    <xf numFmtId="3" fontId="4" fillId="10" borderId="9" xfId="0" applyNumberFormat="1" applyFont="1" applyFill="1" applyBorder="1"/>
    <xf numFmtId="0" fontId="4" fillId="5" borderId="9" xfId="0" applyFont="1" applyFill="1" applyBorder="1" applyAlignment="1">
      <alignment horizontal="left" wrapText="1"/>
    </xf>
    <xf numFmtId="0" fontId="4" fillId="10" borderId="9" xfId="0" applyFont="1" applyFill="1" applyBorder="1" applyAlignment="1">
      <alignment horizontal="left" wrapText="1"/>
    </xf>
    <xf numFmtId="0" fontId="2" fillId="2" borderId="13" xfId="0" applyFont="1" applyFill="1" applyBorder="1"/>
    <xf numFmtId="0" fontId="4" fillId="8" borderId="13" xfId="0" applyFont="1" applyFill="1" applyBorder="1" applyAlignment="1">
      <alignment horizontal="left" vertical="center" wrapText="1"/>
    </xf>
    <xf numFmtId="49" fontId="5" fillId="8" borderId="9" xfId="0" applyNumberFormat="1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/>
    </xf>
    <xf numFmtId="3" fontId="4" fillId="8" borderId="14" xfId="0" applyNumberFormat="1" applyFont="1" applyFill="1" applyBorder="1" applyAlignment="1">
      <alignment horizontal="right" wrapText="1"/>
    </xf>
    <xf numFmtId="3" fontId="6" fillId="8" borderId="15" xfId="0" applyNumberFormat="1" applyFont="1" applyFill="1" applyBorder="1" applyAlignment="1">
      <alignment horizontal="right" wrapText="1"/>
    </xf>
    <xf numFmtId="0" fontId="4" fillId="10" borderId="14" xfId="0" applyFont="1" applyFill="1" applyBorder="1" applyAlignment="1">
      <alignment horizontal="left" wrapText="1"/>
    </xf>
    <xf numFmtId="0" fontId="4" fillId="10" borderId="16" xfId="0" applyFont="1" applyFill="1" applyBorder="1" applyAlignment="1">
      <alignment horizontal="left" wrapText="1"/>
    </xf>
    <xf numFmtId="3" fontId="6" fillId="6" borderId="1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10" borderId="9" xfId="0" applyFont="1" applyFill="1" applyBorder="1" applyAlignment="1">
      <alignment wrapText="1"/>
    </xf>
    <xf numFmtId="3" fontId="6" fillId="10" borderId="9" xfId="0" applyNumberFormat="1" applyFont="1" applyFill="1" applyBorder="1"/>
    <xf numFmtId="0" fontId="4" fillId="8" borderId="9" xfId="0" applyFont="1" applyFill="1" applyBorder="1" applyAlignment="1">
      <alignment wrapText="1"/>
    </xf>
    <xf numFmtId="3" fontId="4" fillId="8" borderId="9" xfId="0" applyNumberFormat="1" applyFont="1" applyFill="1" applyBorder="1" applyAlignment="1">
      <alignment horizontal="right"/>
    </xf>
    <xf numFmtId="3" fontId="6" fillId="8" borderId="9" xfId="0" applyNumberFormat="1" applyFont="1" applyFill="1" applyBorder="1"/>
    <xf numFmtId="0" fontId="4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wrapText="1"/>
    </xf>
    <xf numFmtId="3" fontId="4" fillId="9" borderId="9" xfId="0" applyNumberFormat="1" applyFont="1" applyFill="1" applyBorder="1" applyAlignment="1">
      <alignment wrapText="1"/>
    </xf>
    <xf numFmtId="3" fontId="6" fillId="9" borderId="9" xfId="0" applyNumberFormat="1" applyFont="1" applyFill="1" applyBorder="1" applyAlignment="1">
      <alignment wrapText="1"/>
    </xf>
    <xf numFmtId="4" fontId="10" fillId="2" borderId="0" xfId="0" applyNumberFormat="1" applyFont="1" applyFill="1"/>
    <xf numFmtId="4" fontId="11" fillId="2" borderId="0" xfId="0" applyNumberFormat="1" applyFont="1" applyFill="1"/>
    <xf numFmtId="0" fontId="4" fillId="11" borderId="9" xfId="0" applyFont="1" applyFill="1" applyBorder="1" applyAlignment="1">
      <alignment vertical="center" wrapText="1"/>
    </xf>
    <xf numFmtId="0" fontId="5" fillId="11" borderId="9" xfId="0" applyFont="1" applyFill="1" applyBorder="1" applyAlignment="1">
      <alignment horizontal="center" wrapText="1"/>
    </xf>
    <xf numFmtId="3" fontId="4" fillId="11" borderId="9" xfId="0" applyNumberFormat="1" applyFont="1" applyFill="1" applyBorder="1" applyAlignment="1">
      <alignment wrapText="1"/>
    </xf>
    <xf numFmtId="3" fontId="6" fillId="11" borderId="9" xfId="0" applyNumberFormat="1" applyFont="1" applyFill="1" applyBorder="1" applyAlignment="1">
      <alignment wrapText="1"/>
    </xf>
    <xf numFmtId="3" fontId="4" fillId="11" borderId="9" xfId="0" applyNumberFormat="1" applyFont="1" applyFill="1" applyBorder="1" applyAlignment="1">
      <alignment horizontal="right" wrapText="1"/>
    </xf>
    <xf numFmtId="4" fontId="4" fillId="2" borderId="0" xfId="0" applyNumberFormat="1" applyFont="1" applyFill="1"/>
    <xf numFmtId="4" fontId="2" fillId="2" borderId="0" xfId="0" applyNumberFormat="1" applyFont="1" applyFill="1"/>
    <xf numFmtId="0" fontId="4" fillId="10" borderId="9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horizontal="center" wrapText="1"/>
    </xf>
    <xf numFmtId="3" fontId="4" fillId="10" borderId="9" xfId="0" applyNumberFormat="1" applyFont="1" applyFill="1" applyBorder="1" applyAlignment="1">
      <alignment wrapText="1"/>
    </xf>
    <xf numFmtId="3" fontId="6" fillId="10" borderId="9" xfId="0" applyNumberFormat="1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wrapText="1"/>
    </xf>
    <xf numFmtId="3" fontId="6" fillId="5" borderId="9" xfId="0" applyNumberFormat="1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3" fontId="5" fillId="9" borderId="9" xfId="0" applyNumberFormat="1" applyFont="1" applyFill="1" applyBorder="1" applyAlignment="1">
      <alignment wrapText="1"/>
    </xf>
    <xf numFmtId="3" fontId="6" fillId="6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left" wrapText="1"/>
    </xf>
    <xf numFmtId="3" fontId="4" fillId="12" borderId="9" xfId="0" applyNumberFormat="1" applyFont="1" applyFill="1" applyBorder="1" applyAlignment="1">
      <alignment horizontal="right"/>
    </xf>
    <xf numFmtId="3" fontId="6" fillId="9" borderId="9" xfId="0" applyNumberFormat="1" applyFont="1" applyFill="1" applyBorder="1" applyAlignment="1">
      <alignment horizontal="right"/>
    </xf>
    <xf numFmtId="0" fontId="4" fillId="11" borderId="9" xfId="0" applyFont="1" applyFill="1" applyBorder="1" applyAlignment="1">
      <alignment wrapText="1"/>
    </xf>
    <xf numFmtId="49" fontId="5" fillId="11" borderId="9" xfId="0" applyNumberFormat="1" applyFont="1" applyFill="1" applyBorder="1" applyAlignment="1">
      <alignment horizontal="center" wrapText="1"/>
    </xf>
    <xf numFmtId="0" fontId="5" fillId="11" borderId="9" xfId="0" applyFont="1" applyFill="1" applyBorder="1" applyAlignment="1">
      <alignment horizontal="center"/>
    </xf>
    <xf numFmtId="3" fontId="4" fillId="11" borderId="9" xfId="0" applyNumberFormat="1" applyFont="1" applyFill="1" applyBorder="1" applyAlignment="1">
      <alignment horizontal="right"/>
    </xf>
    <xf numFmtId="3" fontId="6" fillId="11" borderId="9" xfId="0" applyNumberFormat="1" applyFont="1" applyFill="1" applyBorder="1" applyAlignment="1">
      <alignment horizontal="right"/>
    </xf>
    <xf numFmtId="3" fontId="4" fillId="11" borderId="9" xfId="0" applyNumberFormat="1" applyFont="1" applyFill="1" applyBorder="1"/>
    <xf numFmtId="3" fontId="4" fillId="12" borderId="9" xfId="0" applyNumberFormat="1" applyFont="1" applyFill="1" applyBorder="1"/>
    <xf numFmtId="3" fontId="6" fillId="8" borderId="9" xfId="0" applyNumberFormat="1" applyFont="1" applyFill="1" applyBorder="1" applyAlignment="1">
      <alignment horizontal="right"/>
    </xf>
    <xf numFmtId="3" fontId="4" fillId="9" borderId="9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top" wrapText="1"/>
    </xf>
    <xf numFmtId="0" fontId="4" fillId="10" borderId="9" xfId="0" applyFont="1" applyFill="1" applyBorder="1" applyAlignment="1">
      <alignment vertical="top" wrapText="1"/>
    </xf>
    <xf numFmtId="3" fontId="4" fillId="10" borderId="9" xfId="0" applyNumberFormat="1" applyFont="1" applyFill="1" applyBorder="1" applyAlignment="1">
      <alignment horizontal="right"/>
    </xf>
    <xf numFmtId="3" fontId="6" fillId="10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top" wrapText="1"/>
    </xf>
    <xf numFmtId="0" fontId="4" fillId="13" borderId="9" xfId="0" applyFont="1" applyFill="1" applyBorder="1" applyAlignment="1">
      <alignment wrapText="1"/>
    </xf>
    <xf numFmtId="49" fontId="5" fillId="13" borderId="9" xfId="0" applyNumberFormat="1" applyFont="1" applyFill="1" applyBorder="1" applyAlignment="1">
      <alignment horizontal="center" wrapText="1"/>
    </xf>
    <xf numFmtId="0" fontId="5" fillId="13" borderId="9" xfId="0" applyFont="1" applyFill="1" applyBorder="1" applyAlignment="1">
      <alignment horizontal="center"/>
    </xf>
    <xf numFmtId="3" fontId="4" fillId="8" borderId="9" xfId="0" applyNumberFormat="1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right" wrapText="1"/>
    </xf>
    <xf numFmtId="3" fontId="6" fillId="8" borderId="9" xfId="0" applyNumberFormat="1" applyFont="1" applyFill="1" applyBorder="1" applyAlignment="1">
      <alignment horizontal="right" wrapText="1"/>
    </xf>
    <xf numFmtId="3" fontId="4" fillId="10" borderId="9" xfId="0" applyNumberFormat="1" applyFont="1" applyFill="1" applyBorder="1" applyAlignment="1">
      <alignment horizontal="left" vertical="center" wrapText="1"/>
    </xf>
    <xf numFmtId="3" fontId="4" fillId="5" borderId="9" xfId="0" applyNumberFormat="1" applyFont="1" applyFill="1" applyBorder="1" applyAlignment="1">
      <alignment horizontal="left" vertical="center" wrapText="1"/>
    </xf>
    <xf numFmtId="3" fontId="4" fillId="13" borderId="9" xfId="0" applyNumberFormat="1" applyFont="1" applyFill="1" applyBorder="1" applyAlignment="1">
      <alignment horizontal="left" vertical="center" wrapText="1"/>
    </xf>
    <xf numFmtId="3" fontId="4" fillId="13" borderId="9" xfId="0" applyNumberFormat="1" applyFont="1" applyFill="1" applyBorder="1" applyAlignment="1">
      <alignment horizontal="right"/>
    </xf>
    <xf numFmtId="3" fontId="6" fillId="13" borderId="9" xfId="0" applyNumberFormat="1" applyFont="1" applyFill="1" applyBorder="1" applyAlignment="1">
      <alignment horizontal="right" wrapText="1"/>
    </xf>
    <xf numFmtId="3" fontId="4" fillId="13" borderId="9" xfId="0" applyNumberFormat="1" applyFont="1" applyFill="1" applyBorder="1"/>
    <xf numFmtId="3" fontId="4" fillId="10" borderId="9" xfId="0" applyNumberFormat="1" applyFont="1" applyFill="1" applyBorder="1" applyAlignment="1">
      <alignment horizontal="left" wrapText="1"/>
    </xf>
    <xf numFmtId="3" fontId="6" fillId="5" borderId="9" xfId="0" applyNumberFormat="1" applyFont="1" applyFill="1" applyBorder="1"/>
    <xf numFmtId="0" fontId="4" fillId="5" borderId="14" xfId="0" applyFont="1" applyFill="1" applyBorder="1" applyAlignment="1">
      <alignment wrapText="1"/>
    </xf>
    <xf numFmtId="0" fontId="4" fillId="10" borderId="14" xfId="0" applyFont="1" applyFill="1" applyBorder="1" applyAlignment="1">
      <alignment wrapText="1"/>
    </xf>
    <xf numFmtId="3" fontId="4" fillId="7" borderId="9" xfId="0" applyNumberFormat="1" applyFont="1" applyFill="1" applyBorder="1"/>
    <xf numFmtId="3" fontId="4" fillId="7" borderId="9" xfId="0" applyNumberFormat="1" applyFont="1" applyFill="1" applyBorder="1" applyAlignment="1">
      <alignment wrapText="1"/>
    </xf>
    <xf numFmtId="0" fontId="2" fillId="2" borderId="9" xfId="0" applyFont="1" applyFill="1" applyBorder="1"/>
    <xf numFmtId="49" fontId="5" fillId="5" borderId="9" xfId="0" applyNumberFormat="1" applyFont="1" applyFill="1" applyBorder="1" applyAlignment="1">
      <alignment horizontal="center"/>
    </xf>
    <xf numFmtId="3" fontId="12" fillId="9" borderId="9" xfId="0" applyNumberFormat="1" applyFont="1" applyFill="1" applyBorder="1" applyAlignment="1">
      <alignment horizontal="right"/>
    </xf>
    <xf numFmtId="49" fontId="5" fillId="8" borderId="9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left" vertical="center" wrapText="1"/>
    </xf>
    <xf numFmtId="49" fontId="5" fillId="11" borderId="9" xfId="0" applyNumberFormat="1" applyFont="1" applyFill="1" applyBorder="1" applyAlignment="1">
      <alignment horizontal="center"/>
    </xf>
    <xf numFmtId="49" fontId="5" fillId="10" borderId="9" xfId="0" applyNumberFormat="1" applyFont="1" applyFill="1" applyBorder="1" applyAlignment="1">
      <alignment horizontal="center"/>
    </xf>
    <xf numFmtId="3" fontId="9" fillId="5" borderId="9" xfId="0" applyNumberFormat="1" applyFont="1" applyFill="1" applyBorder="1" applyAlignment="1">
      <alignment horizontal="right"/>
    </xf>
    <xf numFmtId="3" fontId="5" fillId="6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3" fillId="14" borderId="9" xfId="0" applyNumberFormat="1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wrapText="1"/>
    </xf>
    <xf numFmtId="3" fontId="14" fillId="15" borderId="9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3" fontId="13" fillId="16" borderId="9" xfId="0" applyNumberFormat="1" applyFont="1" applyFill="1" applyBorder="1" applyAlignment="1">
      <alignment horizontal="center" vertical="center" wrapText="1"/>
    </xf>
    <xf numFmtId="3" fontId="13" fillId="16" borderId="9" xfId="0" applyNumberFormat="1" applyFont="1" applyFill="1" applyBorder="1" applyAlignment="1">
      <alignment horizontal="center" vertical="center"/>
    </xf>
    <xf numFmtId="3" fontId="4" fillId="17" borderId="0" xfId="0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wrapText="1"/>
    </xf>
    <xf numFmtId="3" fontId="4" fillId="2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3" fillId="19" borderId="9" xfId="0" applyNumberFormat="1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 wrapText="1"/>
    </xf>
    <xf numFmtId="3" fontId="6" fillId="5" borderId="9" xfId="0" applyNumberFormat="1" applyFont="1" applyFill="1" applyBorder="1" applyAlignment="1">
      <alignment horizontal="center" wrapText="1"/>
    </xf>
    <xf numFmtId="3" fontId="2" fillId="5" borderId="9" xfId="0" applyNumberFormat="1" applyFont="1" applyFill="1" applyBorder="1"/>
    <xf numFmtId="3" fontId="6" fillId="6" borderId="9" xfId="0" applyNumberFormat="1" applyFont="1" applyFill="1" applyBorder="1" applyAlignment="1">
      <alignment horizontal="center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3" fontId="6" fillId="19" borderId="9" xfId="0" applyNumberFormat="1" applyFont="1" applyFill="1" applyBorder="1" applyAlignment="1">
      <alignment horizontal="center" vertical="center" wrapText="1"/>
    </xf>
    <xf numFmtId="3" fontId="4" fillId="20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right" wrapText="1"/>
    </xf>
    <xf numFmtId="0" fontId="4" fillId="8" borderId="9" xfId="0" applyFont="1" applyFill="1" applyBorder="1" applyAlignment="1">
      <alignment horizontal="left" wrapText="1"/>
    </xf>
    <xf numFmtId="3" fontId="2" fillId="8" borderId="9" xfId="0" applyNumberFormat="1" applyFont="1" applyFill="1" applyBorder="1" applyAlignment="1">
      <alignment horizontal="right" wrapText="1"/>
    </xf>
    <xf numFmtId="3" fontId="2" fillId="10" borderId="9" xfId="0" applyNumberFormat="1" applyFont="1" applyFill="1" applyBorder="1" applyAlignment="1">
      <alignment horizontal="right" wrapText="1"/>
    </xf>
    <xf numFmtId="0" fontId="5" fillId="6" borderId="9" xfId="0" applyFont="1" applyFill="1" applyBorder="1" applyAlignment="1">
      <alignment horizontal="center" wrapText="1"/>
    </xf>
    <xf numFmtId="3" fontId="6" fillId="6" borderId="9" xfId="0" applyNumberFormat="1" applyFont="1" applyFill="1" applyBorder="1" applyAlignment="1">
      <alignment horizontal="right" vertical="center" wrapText="1"/>
    </xf>
    <xf numFmtId="0" fontId="2" fillId="8" borderId="0" xfId="0" applyFont="1" applyFill="1"/>
    <xf numFmtId="3" fontId="6" fillId="4" borderId="9" xfId="0" applyNumberFormat="1" applyFont="1" applyFill="1" applyBorder="1" applyAlignment="1">
      <alignment horizontal="right" vertical="center" wrapText="1"/>
    </xf>
    <xf numFmtId="3" fontId="2" fillId="8" borderId="0" xfId="0" applyNumberFormat="1" applyFont="1" applyFill="1"/>
    <xf numFmtId="3" fontId="6" fillId="19" borderId="9" xfId="0" applyNumberFormat="1" applyFont="1" applyFill="1" applyBorder="1" applyAlignment="1">
      <alignment horizontal="right" vertical="center" wrapText="1"/>
    </xf>
    <xf numFmtId="3" fontId="6" fillId="19" borderId="9" xfId="0" applyNumberFormat="1" applyFont="1" applyFill="1" applyBorder="1" applyAlignment="1">
      <alignment horizontal="right" wrapText="1"/>
    </xf>
    <xf numFmtId="3" fontId="17" fillId="16" borderId="9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center" vertical="center" wrapText="1"/>
    </xf>
    <xf numFmtId="3" fontId="18" fillId="6" borderId="9" xfId="0" applyNumberFormat="1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8" fillId="19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3" fontId="2" fillId="18" borderId="9" xfId="0" applyNumberFormat="1" applyFont="1" applyFill="1" applyBorder="1" applyAlignment="1">
      <alignment horizontal="right" wrapText="1"/>
    </xf>
    <xf numFmtId="3" fontId="18" fillId="18" borderId="9" xfId="0" applyNumberFormat="1" applyFont="1" applyFill="1" applyBorder="1" applyAlignment="1">
      <alignment horizontal="right" wrapText="1"/>
    </xf>
    <xf numFmtId="3" fontId="18" fillId="5" borderId="9" xfId="0" applyNumberFormat="1" applyFont="1" applyFill="1" applyBorder="1" applyAlignment="1">
      <alignment horizontal="right" wrapText="1"/>
    </xf>
    <xf numFmtId="0" fontId="2" fillId="23" borderId="0" xfId="0" applyFont="1" applyFill="1"/>
    <xf numFmtId="0" fontId="2" fillId="23" borderId="0" xfId="0" applyFont="1" applyFill="1" applyAlignment="1">
      <alignment horizontal="center" wrapText="1"/>
    </xf>
    <xf numFmtId="3" fontId="2" fillId="23" borderId="9" xfId="0" applyNumberFormat="1" applyFont="1" applyFill="1" applyBorder="1" applyAlignment="1">
      <alignment horizontal="center"/>
    </xf>
    <xf numFmtId="0" fontId="2" fillId="23" borderId="9" xfId="0" applyFont="1" applyFill="1" applyBorder="1" applyAlignment="1">
      <alignment horizontal="center"/>
    </xf>
    <xf numFmtId="0" fontId="2" fillId="23" borderId="9" xfId="0" applyFont="1" applyFill="1" applyBorder="1" applyAlignment="1">
      <alignment horizontal="center" vertical="center"/>
    </xf>
    <xf numFmtId="3" fontId="2" fillId="23" borderId="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0" fontId="2" fillId="5" borderId="9" xfId="0" applyFont="1" applyFill="1" applyBorder="1" applyAlignment="1">
      <alignment horizontal="left" vertical="top" wrapText="1"/>
    </xf>
    <xf numFmtId="3" fontId="18" fillId="6" borderId="9" xfId="0" applyNumberFormat="1" applyFont="1" applyFill="1" applyBorder="1" applyAlignment="1">
      <alignment horizontal="right" vertical="center" wrapText="1"/>
    </xf>
    <xf numFmtId="3" fontId="18" fillId="4" borderId="9" xfId="0" applyNumberFormat="1" applyFont="1" applyFill="1" applyBorder="1" applyAlignment="1">
      <alignment horizontal="right" vertical="center" wrapText="1"/>
    </xf>
    <xf numFmtId="3" fontId="18" fillId="19" borderId="9" xfId="0" applyNumberFormat="1" applyFont="1" applyFill="1" applyBorder="1" applyAlignment="1">
      <alignment horizontal="right" vertical="center" wrapText="1"/>
    </xf>
    <xf numFmtId="3" fontId="2" fillId="5" borderId="9" xfId="0" applyNumberFormat="1" applyFont="1" applyFill="1" applyBorder="1" applyAlignment="1">
      <alignment horizontal="right"/>
    </xf>
    <xf numFmtId="0" fontId="2" fillId="18" borderId="9" xfId="0" applyFont="1" applyFill="1" applyBorder="1" applyAlignment="1">
      <alignment wrapText="1"/>
    </xf>
    <xf numFmtId="0" fontId="3" fillId="18" borderId="9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left" wrapText="1"/>
    </xf>
    <xf numFmtId="3" fontId="21" fillId="5" borderId="9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0" fontId="20" fillId="10" borderId="9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center" wrapText="1"/>
    </xf>
    <xf numFmtId="3" fontId="21" fillId="10" borderId="9" xfId="0" applyNumberFormat="1" applyFont="1" applyFill="1" applyBorder="1" applyAlignment="1">
      <alignment horizontal="right"/>
    </xf>
    <xf numFmtId="3" fontId="18" fillId="10" borderId="9" xfId="0" applyNumberFormat="1" applyFont="1" applyFill="1" applyBorder="1" applyAlignment="1">
      <alignment horizontal="right" wrapText="1"/>
    </xf>
    <xf numFmtId="3" fontId="20" fillId="10" borderId="9" xfId="0" applyNumberFormat="1" applyFont="1" applyFill="1" applyBorder="1" applyAlignment="1">
      <alignment horizontal="right"/>
    </xf>
    <xf numFmtId="0" fontId="20" fillId="18" borderId="9" xfId="0" applyFont="1" applyFill="1" applyBorder="1" applyAlignment="1">
      <alignment horizontal="left" wrapText="1"/>
    </xf>
    <xf numFmtId="0" fontId="20" fillId="5" borderId="9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15" fillId="0" borderId="0" xfId="0" applyNumberFormat="1" applyFont="1" applyAlignment="1">
      <alignment horizontal="right" vertical="center" wrapText="1"/>
    </xf>
    <xf numFmtId="3" fontId="22" fillId="0" borderId="9" xfId="0" applyNumberFormat="1" applyFont="1" applyBorder="1" applyAlignment="1">
      <alignment horizontal="right" wrapText="1"/>
    </xf>
    <xf numFmtId="0" fontId="22" fillId="0" borderId="9" xfId="0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19" fillId="24" borderId="9" xfId="0" applyNumberFormat="1" applyFont="1" applyFill="1" applyBorder="1" applyAlignment="1">
      <alignment horizontal="right" wrapText="1"/>
    </xf>
    <xf numFmtId="3" fontId="19" fillId="24" borderId="22" xfId="0" applyNumberFormat="1" applyFont="1" applyFill="1" applyBorder="1" applyAlignment="1">
      <alignment horizontal="right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9" fillId="25" borderId="29" xfId="0" applyNumberFormat="1" applyFont="1" applyFill="1" applyBorder="1" applyAlignment="1">
      <alignment wrapText="1"/>
    </xf>
    <xf numFmtId="3" fontId="2" fillId="6" borderId="0" xfId="0" applyNumberFormat="1" applyFont="1" applyFill="1"/>
    <xf numFmtId="0" fontId="5" fillId="2" borderId="0" xfId="0" applyFont="1" applyFill="1" applyAlignment="1">
      <alignment horizontal="center"/>
    </xf>
    <xf numFmtId="3" fontId="19" fillId="26" borderId="31" xfId="0" applyNumberFormat="1" applyFont="1" applyFill="1" applyBorder="1" applyAlignment="1">
      <alignment wrapText="1"/>
    </xf>
    <xf numFmtId="0" fontId="2" fillId="6" borderId="0" xfId="0" applyFont="1" applyFill="1"/>
    <xf numFmtId="0" fontId="6" fillId="27" borderId="9" xfId="0" applyFont="1" applyFill="1" applyBorder="1"/>
    <xf numFmtId="3" fontId="6" fillId="27" borderId="9" xfId="0" applyNumberFormat="1" applyFont="1" applyFill="1" applyBorder="1"/>
    <xf numFmtId="3" fontId="5" fillId="27" borderId="9" xfId="0" applyNumberFormat="1" applyFont="1" applyFill="1" applyBorder="1"/>
    <xf numFmtId="3" fontId="19" fillId="26" borderId="32" xfId="0" applyNumberFormat="1" applyFont="1" applyFill="1" applyBorder="1" applyAlignment="1">
      <alignment wrapText="1"/>
    </xf>
    <xf numFmtId="0" fontId="6" fillId="2" borderId="0" xfId="0" applyFont="1" applyFill="1"/>
    <xf numFmtId="3" fontId="6" fillId="27" borderId="29" xfId="0" applyNumberFormat="1" applyFont="1" applyFill="1" applyBorder="1"/>
    <xf numFmtId="3" fontId="19" fillId="26" borderId="33" xfId="0" applyNumberFormat="1" applyFont="1" applyFill="1" applyBorder="1" applyAlignment="1">
      <alignment wrapText="1"/>
    </xf>
    <xf numFmtId="3" fontId="19" fillId="26" borderId="37" xfId="0" applyNumberFormat="1" applyFont="1" applyFill="1" applyBorder="1" applyAlignment="1">
      <alignment wrapText="1"/>
    </xf>
    <xf numFmtId="3" fontId="2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10" borderId="9" xfId="0" applyFont="1" applyFill="1" applyBorder="1"/>
    <xf numFmtId="3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3" fontId="2" fillId="23" borderId="9" xfId="0" applyNumberFormat="1" applyFont="1" applyFill="1" applyBorder="1"/>
    <xf numFmtId="0" fontId="2" fillId="2" borderId="0" xfId="0" applyFont="1" applyFill="1" applyAlignment="1">
      <alignment horizontal="left"/>
    </xf>
    <xf numFmtId="4" fontId="23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2" fillId="2" borderId="3" xfId="0" applyNumberFormat="1" applyFont="1" applyFill="1" applyBorder="1"/>
    <xf numFmtId="0" fontId="2" fillId="2" borderId="3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9" fillId="24" borderId="9" xfId="0" applyFont="1" applyFill="1" applyBorder="1" applyAlignment="1">
      <alignment horizontal="center" vertical="center" wrapText="1"/>
    </xf>
    <xf numFmtId="0" fontId="19" fillId="25" borderId="26" xfId="0" applyFont="1" applyFill="1" applyBorder="1" applyAlignment="1">
      <alignment horizontal="center" wrapText="1"/>
    </xf>
    <xf numFmtId="0" fontId="19" fillId="25" borderId="27" xfId="0" applyFont="1" applyFill="1" applyBorder="1" applyAlignment="1">
      <alignment horizontal="center" wrapText="1"/>
    </xf>
    <xf numFmtId="0" fontId="19" fillId="25" borderId="28" xfId="0" applyFont="1" applyFill="1" applyBorder="1" applyAlignment="1">
      <alignment horizontal="center" wrapText="1"/>
    </xf>
    <xf numFmtId="0" fontId="19" fillId="26" borderId="30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center" wrapText="1"/>
    </xf>
    <xf numFmtId="0" fontId="19" fillId="26" borderId="16" xfId="0" applyFont="1" applyFill="1" applyBorder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0" fontId="19" fillId="26" borderId="20" xfId="0" applyFont="1" applyFill="1" applyBorder="1" applyAlignment="1">
      <alignment horizontal="center" wrapText="1"/>
    </xf>
    <xf numFmtId="0" fontId="19" fillId="26" borderId="21" xfId="0" applyFont="1" applyFill="1" applyBorder="1" applyAlignment="1">
      <alignment horizontal="center" wrapText="1"/>
    </xf>
    <xf numFmtId="0" fontId="19" fillId="26" borderId="14" xfId="0" applyFont="1" applyFill="1" applyBorder="1" applyAlignment="1">
      <alignment horizontal="center" wrapText="1"/>
    </xf>
    <xf numFmtId="0" fontId="19" fillId="26" borderId="34" xfId="0" applyFont="1" applyFill="1" applyBorder="1" applyAlignment="1">
      <alignment horizontal="center" wrapText="1"/>
    </xf>
    <xf numFmtId="0" fontId="19" fillId="26" borderId="35" xfId="0" applyFont="1" applyFill="1" applyBorder="1" applyAlignment="1">
      <alignment horizontal="center" wrapText="1"/>
    </xf>
    <xf numFmtId="0" fontId="19" fillId="26" borderId="36" xfId="0" applyFont="1" applyFill="1" applyBorder="1" applyAlignment="1">
      <alignment horizont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8" fillId="19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 wrapText="1"/>
    </xf>
    <xf numFmtId="0" fontId="18" fillId="2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18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6" fillId="19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wrapText="1"/>
    </xf>
    <xf numFmtId="0" fontId="14" fillId="15" borderId="9" xfId="0" applyFont="1" applyFill="1" applyBorder="1" applyAlignment="1">
      <alignment horizontal="center" wrapText="1"/>
    </xf>
    <xf numFmtId="0" fontId="15" fillId="19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BE72-156D-4583-A0B6-56CBC8F50E93}">
  <sheetPr>
    <tabColor rgb="FFFF0000"/>
  </sheetPr>
  <dimension ref="A1:FI574"/>
  <sheetViews>
    <sheetView tabSelected="1" zoomScale="110" zoomScaleNormal="110" workbookViewId="0">
      <pane ySplit="6" topLeftCell="A269" activePane="bottomLeft" state="frozen"/>
      <selection pane="bottomLeft" activeCell="I1" sqref="I1:J1"/>
    </sheetView>
  </sheetViews>
  <sheetFormatPr defaultColWidth="12.5703125" defaultRowHeight="12.75" x14ac:dyDescent="0.2"/>
  <cols>
    <col min="1" max="1" width="59.85546875" style="2" customWidth="1"/>
    <col min="2" max="2" width="6.5703125" style="2" customWidth="1"/>
    <col min="3" max="3" width="6.140625" style="2" customWidth="1"/>
    <col min="4" max="4" width="15.140625" style="2" customWidth="1"/>
    <col min="5" max="5" width="14.5703125" style="2" customWidth="1"/>
    <col min="6" max="6" width="13.85546875" style="2" customWidth="1"/>
    <col min="7" max="7" width="14.140625" style="2" customWidth="1"/>
    <col min="8" max="8" width="13.28515625" style="2" customWidth="1"/>
    <col min="9" max="9" width="14" style="2" customWidth="1"/>
    <col min="10" max="10" width="14.42578125" style="268" customWidth="1"/>
    <col min="11" max="14" width="12.5703125" style="2"/>
    <col min="15" max="15" width="14.28515625" style="2" customWidth="1"/>
    <col min="16" max="256" width="12.5703125" style="2"/>
    <col min="257" max="257" width="59.85546875" style="2" customWidth="1"/>
    <col min="258" max="258" width="6.5703125" style="2" customWidth="1"/>
    <col min="259" max="259" width="6.140625" style="2" customWidth="1"/>
    <col min="260" max="260" width="15.140625" style="2" customWidth="1"/>
    <col min="261" max="261" width="14.5703125" style="2" customWidth="1"/>
    <col min="262" max="262" width="13.85546875" style="2" customWidth="1"/>
    <col min="263" max="263" width="14.140625" style="2" customWidth="1"/>
    <col min="264" max="264" width="13.28515625" style="2" customWidth="1"/>
    <col min="265" max="265" width="14" style="2" customWidth="1"/>
    <col min="266" max="266" width="14.42578125" style="2" customWidth="1"/>
    <col min="267" max="270" width="12.5703125" style="2"/>
    <col min="271" max="271" width="14.28515625" style="2" customWidth="1"/>
    <col min="272" max="512" width="12.5703125" style="2"/>
    <col min="513" max="513" width="59.85546875" style="2" customWidth="1"/>
    <col min="514" max="514" width="6.5703125" style="2" customWidth="1"/>
    <col min="515" max="515" width="6.140625" style="2" customWidth="1"/>
    <col min="516" max="516" width="15.140625" style="2" customWidth="1"/>
    <col min="517" max="517" width="14.5703125" style="2" customWidth="1"/>
    <col min="518" max="518" width="13.85546875" style="2" customWidth="1"/>
    <col min="519" max="519" width="14.140625" style="2" customWidth="1"/>
    <col min="520" max="520" width="13.28515625" style="2" customWidth="1"/>
    <col min="521" max="521" width="14" style="2" customWidth="1"/>
    <col min="522" max="522" width="14.42578125" style="2" customWidth="1"/>
    <col min="523" max="526" width="12.5703125" style="2"/>
    <col min="527" max="527" width="14.28515625" style="2" customWidth="1"/>
    <col min="528" max="768" width="12.5703125" style="2"/>
    <col min="769" max="769" width="59.85546875" style="2" customWidth="1"/>
    <col min="770" max="770" width="6.5703125" style="2" customWidth="1"/>
    <col min="771" max="771" width="6.140625" style="2" customWidth="1"/>
    <col min="772" max="772" width="15.140625" style="2" customWidth="1"/>
    <col min="773" max="773" width="14.5703125" style="2" customWidth="1"/>
    <col min="774" max="774" width="13.85546875" style="2" customWidth="1"/>
    <col min="775" max="775" width="14.140625" style="2" customWidth="1"/>
    <col min="776" max="776" width="13.28515625" style="2" customWidth="1"/>
    <col min="777" max="777" width="14" style="2" customWidth="1"/>
    <col min="778" max="778" width="14.42578125" style="2" customWidth="1"/>
    <col min="779" max="782" width="12.5703125" style="2"/>
    <col min="783" max="783" width="14.28515625" style="2" customWidth="1"/>
    <col min="784" max="1024" width="12.5703125" style="2"/>
    <col min="1025" max="1025" width="59.85546875" style="2" customWidth="1"/>
    <col min="1026" max="1026" width="6.5703125" style="2" customWidth="1"/>
    <col min="1027" max="1027" width="6.140625" style="2" customWidth="1"/>
    <col min="1028" max="1028" width="15.140625" style="2" customWidth="1"/>
    <col min="1029" max="1029" width="14.5703125" style="2" customWidth="1"/>
    <col min="1030" max="1030" width="13.85546875" style="2" customWidth="1"/>
    <col min="1031" max="1031" width="14.140625" style="2" customWidth="1"/>
    <col min="1032" max="1032" width="13.28515625" style="2" customWidth="1"/>
    <col min="1033" max="1033" width="14" style="2" customWidth="1"/>
    <col min="1034" max="1034" width="14.42578125" style="2" customWidth="1"/>
    <col min="1035" max="1038" width="12.5703125" style="2"/>
    <col min="1039" max="1039" width="14.28515625" style="2" customWidth="1"/>
    <col min="1040" max="1280" width="12.5703125" style="2"/>
    <col min="1281" max="1281" width="59.85546875" style="2" customWidth="1"/>
    <col min="1282" max="1282" width="6.5703125" style="2" customWidth="1"/>
    <col min="1283" max="1283" width="6.140625" style="2" customWidth="1"/>
    <col min="1284" max="1284" width="15.140625" style="2" customWidth="1"/>
    <col min="1285" max="1285" width="14.5703125" style="2" customWidth="1"/>
    <col min="1286" max="1286" width="13.85546875" style="2" customWidth="1"/>
    <col min="1287" max="1287" width="14.140625" style="2" customWidth="1"/>
    <col min="1288" max="1288" width="13.28515625" style="2" customWidth="1"/>
    <col min="1289" max="1289" width="14" style="2" customWidth="1"/>
    <col min="1290" max="1290" width="14.42578125" style="2" customWidth="1"/>
    <col min="1291" max="1294" width="12.5703125" style="2"/>
    <col min="1295" max="1295" width="14.28515625" style="2" customWidth="1"/>
    <col min="1296" max="1536" width="12.5703125" style="2"/>
    <col min="1537" max="1537" width="59.85546875" style="2" customWidth="1"/>
    <col min="1538" max="1538" width="6.5703125" style="2" customWidth="1"/>
    <col min="1539" max="1539" width="6.140625" style="2" customWidth="1"/>
    <col min="1540" max="1540" width="15.140625" style="2" customWidth="1"/>
    <col min="1541" max="1541" width="14.5703125" style="2" customWidth="1"/>
    <col min="1542" max="1542" width="13.85546875" style="2" customWidth="1"/>
    <col min="1543" max="1543" width="14.140625" style="2" customWidth="1"/>
    <col min="1544" max="1544" width="13.28515625" style="2" customWidth="1"/>
    <col min="1545" max="1545" width="14" style="2" customWidth="1"/>
    <col min="1546" max="1546" width="14.42578125" style="2" customWidth="1"/>
    <col min="1547" max="1550" width="12.5703125" style="2"/>
    <col min="1551" max="1551" width="14.28515625" style="2" customWidth="1"/>
    <col min="1552" max="1792" width="12.5703125" style="2"/>
    <col min="1793" max="1793" width="59.85546875" style="2" customWidth="1"/>
    <col min="1794" max="1794" width="6.5703125" style="2" customWidth="1"/>
    <col min="1795" max="1795" width="6.140625" style="2" customWidth="1"/>
    <col min="1796" max="1796" width="15.140625" style="2" customWidth="1"/>
    <col min="1797" max="1797" width="14.5703125" style="2" customWidth="1"/>
    <col min="1798" max="1798" width="13.85546875" style="2" customWidth="1"/>
    <col min="1799" max="1799" width="14.140625" style="2" customWidth="1"/>
    <col min="1800" max="1800" width="13.28515625" style="2" customWidth="1"/>
    <col min="1801" max="1801" width="14" style="2" customWidth="1"/>
    <col min="1802" max="1802" width="14.42578125" style="2" customWidth="1"/>
    <col min="1803" max="1806" width="12.5703125" style="2"/>
    <col min="1807" max="1807" width="14.28515625" style="2" customWidth="1"/>
    <col min="1808" max="2048" width="12.5703125" style="2"/>
    <col min="2049" max="2049" width="59.85546875" style="2" customWidth="1"/>
    <col min="2050" max="2050" width="6.5703125" style="2" customWidth="1"/>
    <col min="2051" max="2051" width="6.140625" style="2" customWidth="1"/>
    <col min="2052" max="2052" width="15.140625" style="2" customWidth="1"/>
    <col min="2053" max="2053" width="14.5703125" style="2" customWidth="1"/>
    <col min="2054" max="2054" width="13.85546875" style="2" customWidth="1"/>
    <col min="2055" max="2055" width="14.140625" style="2" customWidth="1"/>
    <col min="2056" max="2056" width="13.28515625" style="2" customWidth="1"/>
    <col min="2057" max="2057" width="14" style="2" customWidth="1"/>
    <col min="2058" max="2058" width="14.42578125" style="2" customWidth="1"/>
    <col min="2059" max="2062" width="12.5703125" style="2"/>
    <col min="2063" max="2063" width="14.28515625" style="2" customWidth="1"/>
    <col min="2064" max="2304" width="12.5703125" style="2"/>
    <col min="2305" max="2305" width="59.85546875" style="2" customWidth="1"/>
    <col min="2306" max="2306" width="6.5703125" style="2" customWidth="1"/>
    <col min="2307" max="2307" width="6.140625" style="2" customWidth="1"/>
    <col min="2308" max="2308" width="15.140625" style="2" customWidth="1"/>
    <col min="2309" max="2309" width="14.5703125" style="2" customWidth="1"/>
    <col min="2310" max="2310" width="13.85546875" style="2" customWidth="1"/>
    <col min="2311" max="2311" width="14.140625" style="2" customWidth="1"/>
    <col min="2312" max="2312" width="13.28515625" style="2" customWidth="1"/>
    <col min="2313" max="2313" width="14" style="2" customWidth="1"/>
    <col min="2314" max="2314" width="14.42578125" style="2" customWidth="1"/>
    <col min="2315" max="2318" width="12.5703125" style="2"/>
    <col min="2319" max="2319" width="14.28515625" style="2" customWidth="1"/>
    <col min="2320" max="2560" width="12.5703125" style="2"/>
    <col min="2561" max="2561" width="59.85546875" style="2" customWidth="1"/>
    <col min="2562" max="2562" width="6.5703125" style="2" customWidth="1"/>
    <col min="2563" max="2563" width="6.140625" style="2" customWidth="1"/>
    <col min="2564" max="2564" width="15.140625" style="2" customWidth="1"/>
    <col min="2565" max="2565" width="14.5703125" style="2" customWidth="1"/>
    <col min="2566" max="2566" width="13.85546875" style="2" customWidth="1"/>
    <col min="2567" max="2567" width="14.140625" style="2" customWidth="1"/>
    <col min="2568" max="2568" width="13.28515625" style="2" customWidth="1"/>
    <col min="2569" max="2569" width="14" style="2" customWidth="1"/>
    <col min="2570" max="2570" width="14.42578125" style="2" customWidth="1"/>
    <col min="2571" max="2574" width="12.5703125" style="2"/>
    <col min="2575" max="2575" width="14.28515625" style="2" customWidth="1"/>
    <col min="2576" max="2816" width="12.5703125" style="2"/>
    <col min="2817" max="2817" width="59.85546875" style="2" customWidth="1"/>
    <col min="2818" max="2818" width="6.5703125" style="2" customWidth="1"/>
    <col min="2819" max="2819" width="6.140625" style="2" customWidth="1"/>
    <col min="2820" max="2820" width="15.140625" style="2" customWidth="1"/>
    <col min="2821" max="2821" width="14.5703125" style="2" customWidth="1"/>
    <col min="2822" max="2822" width="13.85546875" style="2" customWidth="1"/>
    <col min="2823" max="2823" width="14.140625" style="2" customWidth="1"/>
    <col min="2824" max="2824" width="13.28515625" style="2" customWidth="1"/>
    <col min="2825" max="2825" width="14" style="2" customWidth="1"/>
    <col min="2826" max="2826" width="14.42578125" style="2" customWidth="1"/>
    <col min="2827" max="2830" width="12.5703125" style="2"/>
    <col min="2831" max="2831" width="14.28515625" style="2" customWidth="1"/>
    <col min="2832" max="3072" width="12.5703125" style="2"/>
    <col min="3073" max="3073" width="59.85546875" style="2" customWidth="1"/>
    <col min="3074" max="3074" width="6.5703125" style="2" customWidth="1"/>
    <col min="3075" max="3075" width="6.140625" style="2" customWidth="1"/>
    <col min="3076" max="3076" width="15.140625" style="2" customWidth="1"/>
    <col min="3077" max="3077" width="14.5703125" style="2" customWidth="1"/>
    <col min="3078" max="3078" width="13.85546875" style="2" customWidth="1"/>
    <col min="3079" max="3079" width="14.140625" style="2" customWidth="1"/>
    <col min="3080" max="3080" width="13.28515625" style="2" customWidth="1"/>
    <col min="3081" max="3081" width="14" style="2" customWidth="1"/>
    <col min="3082" max="3082" width="14.42578125" style="2" customWidth="1"/>
    <col min="3083" max="3086" width="12.5703125" style="2"/>
    <col min="3087" max="3087" width="14.28515625" style="2" customWidth="1"/>
    <col min="3088" max="3328" width="12.5703125" style="2"/>
    <col min="3329" max="3329" width="59.85546875" style="2" customWidth="1"/>
    <col min="3330" max="3330" width="6.5703125" style="2" customWidth="1"/>
    <col min="3331" max="3331" width="6.140625" style="2" customWidth="1"/>
    <col min="3332" max="3332" width="15.140625" style="2" customWidth="1"/>
    <col min="3333" max="3333" width="14.5703125" style="2" customWidth="1"/>
    <col min="3334" max="3334" width="13.85546875" style="2" customWidth="1"/>
    <col min="3335" max="3335" width="14.140625" style="2" customWidth="1"/>
    <col min="3336" max="3336" width="13.28515625" style="2" customWidth="1"/>
    <col min="3337" max="3337" width="14" style="2" customWidth="1"/>
    <col min="3338" max="3338" width="14.42578125" style="2" customWidth="1"/>
    <col min="3339" max="3342" width="12.5703125" style="2"/>
    <col min="3343" max="3343" width="14.28515625" style="2" customWidth="1"/>
    <col min="3344" max="3584" width="12.5703125" style="2"/>
    <col min="3585" max="3585" width="59.85546875" style="2" customWidth="1"/>
    <col min="3586" max="3586" width="6.5703125" style="2" customWidth="1"/>
    <col min="3587" max="3587" width="6.140625" style="2" customWidth="1"/>
    <col min="3588" max="3588" width="15.140625" style="2" customWidth="1"/>
    <col min="3589" max="3589" width="14.5703125" style="2" customWidth="1"/>
    <col min="3590" max="3590" width="13.85546875" style="2" customWidth="1"/>
    <col min="3591" max="3591" width="14.140625" style="2" customWidth="1"/>
    <col min="3592" max="3592" width="13.28515625" style="2" customWidth="1"/>
    <col min="3593" max="3593" width="14" style="2" customWidth="1"/>
    <col min="3594" max="3594" width="14.42578125" style="2" customWidth="1"/>
    <col min="3595" max="3598" width="12.5703125" style="2"/>
    <col min="3599" max="3599" width="14.28515625" style="2" customWidth="1"/>
    <col min="3600" max="3840" width="12.5703125" style="2"/>
    <col min="3841" max="3841" width="59.85546875" style="2" customWidth="1"/>
    <col min="3842" max="3842" width="6.5703125" style="2" customWidth="1"/>
    <col min="3843" max="3843" width="6.140625" style="2" customWidth="1"/>
    <col min="3844" max="3844" width="15.140625" style="2" customWidth="1"/>
    <col min="3845" max="3845" width="14.5703125" style="2" customWidth="1"/>
    <col min="3846" max="3846" width="13.85546875" style="2" customWidth="1"/>
    <col min="3847" max="3847" width="14.140625" style="2" customWidth="1"/>
    <col min="3848" max="3848" width="13.28515625" style="2" customWidth="1"/>
    <col min="3849" max="3849" width="14" style="2" customWidth="1"/>
    <col min="3850" max="3850" width="14.42578125" style="2" customWidth="1"/>
    <col min="3851" max="3854" width="12.5703125" style="2"/>
    <col min="3855" max="3855" width="14.28515625" style="2" customWidth="1"/>
    <col min="3856" max="4096" width="12.5703125" style="2"/>
    <col min="4097" max="4097" width="59.85546875" style="2" customWidth="1"/>
    <col min="4098" max="4098" width="6.5703125" style="2" customWidth="1"/>
    <col min="4099" max="4099" width="6.140625" style="2" customWidth="1"/>
    <col min="4100" max="4100" width="15.140625" style="2" customWidth="1"/>
    <col min="4101" max="4101" width="14.5703125" style="2" customWidth="1"/>
    <col min="4102" max="4102" width="13.85546875" style="2" customWidth="1"/>
    <col min="4103" max="4103" width="14.140625" style="2" customWidth="1"/>
    <col min="4104" max="4104" width="13.28515625" style="2" customWidth="1"/>
    <col min="4105" max="4105" width="14" style="2" customWidth="1"/>
    <col min="4106" max="4106" width="14.42578125" style="2" customWidth="1"/>
    <col min="4107" max="4110" width="12.5703125" style="2"/>
    <col min="4111" max="4111" width="14.28515625" style="2" customWidth="1"/>
    <col min="4112" max="4352" width="12.5703125" style="2"/>
    <col min="4353" max="4353" width="59.85546875" style="2" customWidth="1"/>
    <col min="4354" max="4354" width="6.5703125" style="2" customWidth="1"/>
    <col min="4355" max="4355" width="6.140625" style="2" customWidth="1"/>
    <col min="4356" max="4356" width="15.140625" style="2" customWidth="1"/>
    <col min="4357" max="4357" width="14.5703125" style="2" customWidth="1"/>
    <col min="4358" max="4358" width="13.85546875" style="2" customWidth="1"/>
    <col min="4359" max="4359" width="14.140625" style="2" customWidth="1"/>
    <col min="4360" max="4360" width="13.28515625" style="2" customWidth="1"/>
    <col min="4361" max="4361" width="14" style="2" customWidth="1"/>
    <col min="4362" max="4362" width="14.42578125" style="2" customWidth="1"/>
    <col min="4363" max="4366" width="12.5703125" style="2"/>
    <col min="4367" max="4367" width="14.28515625" style="2" customWidth="1"/>
    <col min="4368" max="4608" width="12.5703125" style="2"/>
    <col min="4609" max="4609" width="59.85546875" style="2" customWidth="1"/>
    <col min="4610" max="4610" width="6.5703125" style="2" customWidth="1"/>
    <col min="4611" max="4611" width="6.140625" style="2" customWidth="1"/>
    <col min="4612" max="4612" width="15.140625" style="2" customWidth="1"/>
    <col min="4613" max="4613" width="14.5703125" style="2" customWidth="1"/>
    <col min="4614" max="4614" width="13.85546875" style="2" customWidth="1"/>
    <col min="4615" max="4615" width="14.140625" style="2" customWidth="1"/>
    <col min="4616" max="4616" width="13.28515625" style="2" customWidth="1"/>
    <col min="4617" max="4617" width="14" style="2" customWidth="1"/>
    <col min="4618" max="4618" width="14.42578125" style="2" customWidth="1"/>
    <col min="4619" max="4622" width="12.5703125" style="2"/>
    <col min="4623" max="4623" width="14.28515625" style="2" customWidth="1"/>
    <col min="4624" max="4864" width="12.5703125" style="2"/>
    <col min="4865" max="4865" width="59.85546875" style="2" customWidth="1"/>
    <col min="4866" max="4866" width="6.5703125" style="2" customWidth="1"/>
    <col min="4867" max="4867" width="6.140625" style="2" customWidth="1"/>
    <col min="4868" max="4868" width="15.140625" style="2" customWidth="1"/>
    <col min="4869" max="4869" width="14.5703125" style="2" customWidth="1"/>
    <col min="4870" max="4870" width="13.85546875" style="2" customWidth="1"/>
    <col min="4871" max="4871" width="14.140625" style="2" customWidth="1"/>
    <col min="4872" max="4872" width="13.28515625" style="2" customWidth="1"/>
    <col min="4873" max="4873" width="14" style="2" customWidth="1"/>
    <col min="4874" max="4874" width="14.42578125" style="2" customWidth="1"/>
    <col min="4875" max="4878" width="12.5703125" style="2"/>
    <col min="4879" max="4879" width="14.28515625" style="2" customWidth="1"/>
    <col min="4880" max="5120" width="12.5703125" style="2"/>
    <col min="5121" max="5121" width="59.85546875" style="2" customWidth="1"/>
    <col min="5122" max="5122" width="6.5703125" style="2" customWidth="1"/>
    <col min="5123" max="5123" width="6.140625" style="2" customWidth="1"/>
    <col min="5124" max="5124" width="15.140625" style="2" customWidth="1"/>
    <col min="5125" max="5125" width="14.5703125" style="2" customWidth="1"/>
    <col min="5126" max="5126" width="13.85546875" style="2" customWidth="1"/>
    <col min="5127" max="5127" width="14.140625" style="2" customWidth="1"/>
    <col min="5128" max="5128" width="13.28515625" style="2" customWidth="1"/>
    <col min="5129" max="5129" width="14" style="2" customWidth="1"/>
    <col min="5130" max="5130" width="14.42578125" style="2" customWidth="1"/>
    <col min="5131" max="5134" width="12.5703125" style="2"/>
    <col min="5135" max="5135" width="14.28515625" style="2" customWidth="1"/>
    <col min="5136" max="5376" width="12.5703125" style="2"/>
    <col min="5377" max="5377" width="59.85546875" style="2" customWidth="1"/>
    <col min="5378" max="5378" width="6.5703125" style="2" customWidth="1"/>
    <col min="5379" max="5379" width="6.140625" style="2" customWidth="1"/>
    <col min="5380" max="5380" width="15.140625" style="2" customWidth="1"/>
    <col min="5381" max="5381" width="14.5703125" style="2" customWidth="1"/>
    <col min="5382" max="5382" width="13.85546875" style="2" customWidth="1"/>
    <col min="5383" max="5383" width="14.140625" style="2" customWidth="1"/>
    <col min="5384" max="5384" width="13.28515625" style="2" customWidth="1"/>
    <col min="5385" max="5385" width="14" style="2" customWidth="1"/>
    <col min="5386" max="5386" width="14.42578125" style="2" customWidth="1"/>
    <col min="5387" max="5390" width="12.5703125" style="2"/>
    <col min="5391" max="5391" width="14.28515625" style="2" customWidth="1"/>
    <col min="5392" max="5632" width="12.5703125" style="2"/>
    <col min="5633" max="5633" width="59.85546875" style="2" customWidth="1"/>
    <col min="5634" max="5634" width="6.5703125" style="2" customWidth="1"/>
    <col min="5635" max="5635" width="6.140625" style="2" customWidth="1"/>
    <col min="5636" max="5636" width="15.140625" style="2" customWidth="1"/>
    <col min="5637" max="5637" width="14.5703125" style="2" customWidth="1"/>
    <col min="5638" max="5638" width="13.85546875" style="2" customWidth="1"/>
    <col min="5639" max="5639" width="14.140625" style="2" customWidth="1"/>
    <col min="5640" max="5640" width="13.28515625" style="2" customWidth="1"/>
    <col min="5641" max="5641" width="14" style="2" customWidth="1"/>
    <col min="5642" max="5642" width="14.42578125" style="2" customWidth="1"/>
    <col min="5643" max="5646" width="12.5703125" style="2"/>
    <col min="5647" max="5647" width="14.28515625" style="2" customWidth="1"/>
    <col min="5648" max="5888" width="12.5703125" style="2"/>
    <col min="5889" max="5889" width="59.85546875" style="2" customWidth="1"/>
    <col min="5890" max="5890" width="6.5703125" style="2" customWidth="1"/>
    <col min="5891" max="5891" width="6.140625" style="2" customWidth="1"/>
    <col min="5892" max="5892" width="15.140625" style="2" customWidth="1"/>
    <col min="5893" max="5893" width="14.5703125" style="2" customWidth="1"/>
    <col min="5894" max="5894" width="13.85546875" style="2" customWidth="1"/>
    <col min="5895" max="5895" width="14.140625" style="2" customWidth="1"/>
    <col min="5896" max="5896" width="13.28515625" style="2" customWidth="1"/>
    <col min="5897" max="5897" width="14" style="2" customWidth="1"/>
    <col min="5898" max="5898" width="14.42578125" style="2" customWidth="1"/>
    <col min="5899" max="5902" width="12.5703125" style="2"/>
    <col min="5903" max="5903" width="14.28515625" style="2" customWidth="1"/>
    <col min="5904" max="6144" width="12.5703125" style="2"/>
    <col min="6145" max="6145" width="59.85546875" style="2" customWidth="1"/>
    <col min="6146" max="6146" width="6.5703125" style="2" customWidth="1"/>
    <col min="6147" max="6147" width="6.140625" style="2" customWidth="1"/>
    <col min="6148" max="6148" width="15.140625" style="2" customWidth="1"/>
    <col min="6149" max="6149" width="14.5703125" style="2" customWidth="1"/>
    <col min="6150" max="6150" width="13.85546875" style="2" customWidth="1"/>
    <col min="6151" max="6151" width="14.140625" style="2" customWidth="1"/>
    <col min="6152" max="6152" width="13.28515625" style="2" customWidth="1"/>
    <col min="6153" max="6153" width="14" style="2" customWidth="1"/>
    <col min="6154" max="6154" width="14.42578125" style="2" customWidth="1"/>
    <col min="6155" max="6158" width="12.5703125" style="2"/>
    <col min="6159" max="6159" width="14.28515625" style="2" customWidth="1"/>
    <col min="6160" max="6400" width="12.5703125" style="2"/>
    <col min="6401" max="6401" width="59.85546875" style="2" customWidth="1"/>
    <col min="6402" max="6402" width="6.5703125" style="2" customWidth="1"/>
    <col min="6403" max="6403" width="6.140625" style="2" customWidth="1"/>
    <col min="6404" max="6404" width="15.140625" style="2" customWidth="1"/>
    <col min="6405" max="6405" width="14.5703125" style="2" customWidth="1"/>
    <col min="6406" max="6406" width="13.85546875" style="2" customWidth="1"/>
    <col min="6407" max="6407" width="14.140625" style="2" customWidth="1"/>
    <col min="6408" max="6408" width="13.28515625" style="2" customWidth="1"/>
    <col min="6409" max="6409" width="14" style="2" customWidth="1"/>
    <col min="6410" max="6410" width="14.42578125" style="2" customWidth="1"/>
    <col min="6411" max="6414" width="12.5703125" style="2"/>
    <col min="6415" max="6415" width="14.28515625" style="2" customWidth="1"/>
    <col min="6416" max="6656" width="12.5703125" style="2"/>
    <col min="6657" max="6657" width="59.85546875" style="2" customWidth="1"/>
    <col min="6658" max="6658" width="6.5703125" style="2" customWidth="1"/>
    <col min="6659" max="6659" width="6.140625" style="2" customWidth="1"/>
    <col min="6660" max="6660" width="15.140625" style="2" customWidth="1"/>
    <col min="6661" max="6661" width="14.5703125" style="2" customWidth="1"/>
    <col min="6662" max="6662" width="13.85546875" style="2" customWidth="1"/>
    <col min="6663" max="6663" width="14.140625" style="2" customWidth="1"/>
    <col min="6664" max="6664" width="13.28515625" style="2" customWidth="1"/>
    <col min="6665" max="6665" width="14" style="2" customWidth="1"/>
    <col min="6666" max="6666" width="14.42578125" style="2" customWidth="1"/>
    <col min="6667" max="6670" width="12.5703125" style="2"/>
    <col min="6671" max="6671" width="14.28515625" style="2" customWidth="1"/>
    <col min="6672" max="6912" width="12.5703125" style="2"/>
    <col min="6913" max="6913" width="59.85546875" style="2" customWidth="1"/>
    <col min="6914" max="6914" width="6.5703125" style="2" customWidth="1"/>
    <col min="6915" max="6915" width="6.140625" style="2" customWidth="1"/>
    <col min="6916" max="6916" width="15.140625" style="2" customWidth="1"/>
    <col min="6917" max="6917" width="14.5703125" style="2" customWidth="1"/>
    <col min="6918" max="6918" width="13.85546875" style="2" customWidth="1"/>
    <col min="6919" max="6919" width="14.140625" style="2" customWidth="1"/>
    <col min="6920" max="6920" width="13.28515625" style="2" customWidth="1"/>
    <col min="6921" max="6921" width="14" style="2" customWidth="1"/>
    <col min="6922" max="6922" width="14.42578125" style="2" customWidth="1"/>
    <col min="6923" max="6926" width="12.5703125" style="2"/>
    <col min="6927" max="6927" width="14.28515625" style="2" customWidth="1"/>
    <col min="6928" max="7168" width="12.5703125" style="2"/>
    <col min="7169" max="7169" width="59.85546875" style="2" customWidth="1"/>
    <col min="7170" max="7170" width="6.5703125" style="2" customWidth="1"/>
    <col min="7171" max="7171" width="6.140625" style="2" customWidth="1"/>
    <col min="7172" max="7172" width="15.140625" style="2" customWidth="1"/>
    <col min="7173" max="7173" width="14.5703125" style="2" customWidth="1"/>
    <col min="7174" max="7174" width="13.85546875" style="2" customWidth="1"/>
    <col min="7175" max="7175" width="14.140625" style="2" customWidth="1"/>
    <col min="7176" max="7176" width="13.28515625" style="2" customWidth="1"/>
    <col min="7177" max="7177" width="14" style="2" customWidth="1"/>
    <col min="7178" max="7178" width="14.42578125" style="2" customWidth="1"/>
    <col min="7179" max="7182" width="12.5703125" style="2"/>
    <col min="7183" max="7183" width="14.28515625" style="2" customWidth="1"/>
    <col min="7184" max="7424" width="12.5703125" style="2"/>
    <col min="7425" max="7425" width="59.85546875" style="2" customWidth="1"/>
    <col min="7426" max="7426" width="6.5703125" style="2" customWidth="1"/>
    <col min="7427" max="7427" width="6.140625" style="2" customWidth="1"/>
    <col min="7428" max="7428" width="15.140625" style="2" customWidth="1"/>
    <col min="7429" max="7429" width="14.5703125" style="2" customWidth="1"/>
    <col min="7430" max="7430" width="13.85546875" style="2" customWidth="1"/>
    <col min="7431" max="7431" width="14.140625" style="2" customWidth="1"/>
    <col min="7432" max="7432" width="13.28515625" style="2" customWidth="1"/>
    <col min="7433" max="7433" width="14" style="2" customWidth="1"/>
    <col min="7434" max="7434" width="14.42578125" style="2" customWidth="1"/>
    <col min="7435" max="7438" width="12.5703125" style="2"/>
    <col min="7439" max="7439" width="14.28515625" style="2" customWidth="1"/>
    <col min="7440" max="7680" width="12.5703125" style="2"/>
    <col min="7681" max="7681" width="59.85546875" style="2" customWidth="1"/>
    <col min="7682" max="7682" width="6.5703125" style="2" customWidth="1"/>
    <col min="7683" max="7683" width="6.140625" style="2" customWidth="1"/>
    <col min="7684" max="7684" width="15.140625" style="2" customWidth="1"/>
    <col min="7685" max="7685" width="14.5703125" style="2" customWidth="1"/>
    <col min="7686" max="7686" width="13.85546875" style="2" customWidth="1"/>
    <col min="7687" max="7687" width="14.140625" style="2" customWidth="1"/>
    <col min="7688" max="7688" width="13.28515625" style="2" customWidth="1"/>
    <col min="7689" max="7689" width="14" style="2" customWidth="1"/>
    <col min="7690" max="7690" width="14.42578125" style="2" customWidth="1"/>
    <col min="7691" max="7694" width="12.5703125" style="2"/>
    <col min="7695" max="7695" width="14.28515625" style="2" customWidth="1"/>
    <col min="7696" max="7936" width="12.5703125" style="2"/>
    <col min="7937" max="7937" width="59.85546875" style="2" customWidth="1"/>
    <col min="7938" max="7938" width="6.5703125" style="2" customWidth="1"/>
    <col min="7939" max="7939" width="6.140625" style="2" customWidth="1"/>
    <col min="7940" max="7940" width="15.140625" style="2" customWidth="1"/>
    <col min="7941" max="7941" width="14.5703125" style="2" customWidth="1"/>
    <col min="7942" max="7942" width="13.85546875" style="2" customWidth="1"/>
    <col min="7943" max="7943" width="14.140625" style="2" customWidth="1"/>
    <col min="7944" max="7944" width="13.28515625" style="2" customWidth="1"/>
    <col min="7945" max="7945" width="14" style="2" customWidth="1"/>
    <col min="7946" max="7946" width="14.42578125" style="2" customWidth="1"/>
    <col min="7947" max="7950" width="12.5703125" style="2"/>
    <col min="7951" max="7951" width="14.28515625" style="2" customWidth="1"/>
    <col min="7952" max="8192" width="12.5703125" style="2"/>
    <col min="8193" max="8193" width="59.85546875" style="2" customWidth="1"/>
    <col min="8194" max="8194" width="6.5703125" style="2" customWidth="1"/>
    <col min="8195" max="8195" width="6.140625" style="2" customWidth="1"/>
    <col min="8196" max="8196" width="15.140625" style="2" customWidth="1"/>
    <col min="8197" max="8197" width="14.5703125" style="2" customWidth="1"/>
    <col min="8198" max="8198" width="13.85546875" style="2" customWidth="1"/>
    <col min="8199" max="8199" width="14.140625" style="2" customWidth="1"/>
    <col min="8200" max="8200" width="13.28515625" style="2" customWidth="1"/>
    <col min="8201" max="8201" width="14" style="2" customWidth="1"/>
    <col min="8202" max="8202" width="14.42578125" style="2" customWidth="1"/>
    <col min="8203" max="8206" width="12.5703125" style="2"/>
    <col min="8207" max="8207" width="14.28515625" style="2" customWidth="1"/>
    <col min="8208" max="8448" width="12.5703125" style="2"/>
    <col min="8449" max="8449" width="59.85546875" style="2" customWidth="1"/>
    <col min="8450" max="8450" width="6.5703125" style="2" customWidth="1"/>
    <col min="8451" max="8451" width="6.140625" style="2" customWidth="1"/>
    <col min="8452" max="8452" width="15.140625" style="2" customWidth="1"/>
    <col min="8453" max="8453" width="14.5703125" style="2" customWidth="1"/>
    <col min="8454" max="8454" width="13.85546875" style="2" customWidth="1"/>
    <col min="8455" max="8455" width="14.140625" style="2" customWidth="1"/>
    <col min="8456" max="8456" width="13.28515625" style="2" customWidth="1"/>
    <col min="8457" max="8457" width="14" style="2" customWidth="1"/>
    <col min="8458" max="8458" width="14.42578125" style="2" customWidth="1"/>
    <col min="8459" max="8462" width="12.5703125" style="2"/>
    <col min="8463" max="8463" width="14.28515625" style="2" customWidth="1"/>
    <col min="8464" max="8704" width="12.5703125" style="2"/>
    <col min="8705" max="8705" width="59.85546875" style="2" customWidth="1"/>
    <col min="8706" max="8706" width="6.5703125" style="2" customWidth="1"/>
    <col min="8707" max="8707" width="6.140625" style="2" customWidth="1"/>
    <col min="8708" max="8708" width="15.140625" style="2" customWidth="1"/>
    <col min="8709" max="8709" width="14.5703125" style="2" customWidth="1"/>
    <col min="8710" max="8710" width="13.85546875" style="2" customWidth="1"/>
    <col min="8711" max="8711" width="14.140625" style="2" customWidth="1"/>
    <col min="8712" max="8712" width="13.28515625" style="2" customWidth="1"/>
    <col min="8713" max="8713" width="14" style="2" customWidth="1"/>
    <col min="8714" max="8714" width="14.42578125" style="2" customWidth="1"/>
    <col min="8715" max="8718" width="12.5703125" style="2"/>
    <col min="8719" max="8719" width="14.28515625" style="2" customWidth="1"/>
    <col min="8720" max="8960" width="12.5703125" style="2"/>
    <col min="8961" max="8961" width="59.85546875" style="2" customWidth="1"/>
    <col min="8962" max="8962" width="6.5703125" style="2" customWidth="1"/>
    <col min="8963" max="8963" width="6.140625" style="2" customWidth="1"/>
    <col min="8964" max="8964" width="15.140625" style="2" customWidth="1"/>
    <col min="8965" max="8965" width="14.5703125" style="2" customWidth="1"/>
    <col min="8966" max="8966" width="13.85546875" style="2" customWidth="1"/>
    <col min="8967" max="8967" width="14.140625" style="2" customWidth="1"/>
    <col min="8968" max="8968" width="13.28515625" style="2" customWidth="1"/>
    <col min="8969" max="8969" width="14" style="2" customWidth="1"/>
    <col min="8970" max="8970" width="14.42578125" style="2" customWidth="1"/>
    <col min="8971" max="8974" width="12.5703125" style="2"/>
    <col min="8975" max="8975" width="14.28515625" style="2" customWidth="1"/>
    <col min="8976" max="9216" width="12.5703125" style="2"/>
    <col min="9217" max="9217" width="59.85546875" style="2" customWidth="1"/>
    <col min="9218" max="9218" width="6.5703125" style="2" customWidth="1"/>
    <col min="9219" max="9219" width="6.140625" style="2" customWidth="1"/>
    <col min="9220" max="9220" width="15.140625" style="2" customWidth="1"/>
    <col min="9221" max="9221" width="14.5703125" style="2" customWidth="1"/>
    <col min="9222" max="9222" width="13.85546875" style="2" customWidth="1"/>
    <col min="9223" max="9223" width="14.140625" style="2" customWidth="1"/>
    <col min="9224" max="9224" width="13.28515625" style="2" customWidth="1"/>
    <col min="9225" max="9225" width="14" style="2" customWidth="1"/>
    <col min="9226" max="9226" width="14.42578125" style="2" customWidth="1"/>
    <col min="9227" max="9230" width="12.5703125" style="2"/>
    <col min="9231" max="9231" width="14.28515625" style="2" customWidth="1"/>
    <col min="9232" max="9472" width="12.5703125" style="2"/>
    <col min="9473" max="9473" width="59.85546875" style="2" customWidth="1"/>
    <col min="9474" max="9474" width="6.5703125" style="2" customWidth="1"/>
    <col min="9475" max="9475" width="6.140625" style="2" customWidth="1"/>
    <col min="9476" max="9476" width="15.140625" style="2" customWidth="1"/>
    <col min="9477" max="9477" width="14.5703125" style="2" customWidth="1"/>
    <col min="9478" max="9478" width="13.85546875" style="2" customWidth="1"/>
    <col min="9479" max="9479" width="14.140625" style="2" customWidth="1"/>
    <col min="9480" max="9480" width="13.28515625" style="2" customWidth="1"/>
    <col min="9481" max="9481" width="14" style="2" customWidth="1"/>
    <col min="9482" max="9482" width="14.42578125" style="2" customWidth="1"/>
    <col min="9483" max="9486" width="12.5703125" style="2"/>
    <col min="9487" max="9487" width="14.28515625" style="2" customWidth="1"/>
    <col min="9488" max="9728" width="12.5703125" style="2"/>
    <col min="9729" max="9729" width="59.85546875" style="2" customWidth="1"/>
    <col min="9730" max="9730" width="6.5703125" style="2" customWidth="1"/>
    <col min="9731" max="9731" width="6.140625" style="2" customWidth="1"/>
    <col min="9732" max="9732" width="15.140625" style="2" customWidth="1"/>
    <col min="9733" max="9733" width="14.5703125" style="2" customWidth="1"/>
    <col min="9734" max="9734" width="13.85546875" style="2" customWidth="1"/>
    <col min="9735" max="9735" width="14.140625" style="2" customWidth="1"/>
    <col min="9736" max="9736" width="13.28515625" style="2" customWidth="1"/>
    <col min="9737" max="9737" width="14" style="2" customWidth="1"/>
    <col min="9738" max="9738" width="14.42578125" style="2" customWidth="1"/>
    <col min="9739" max="9742" width="12.5703125" style="2"/>
    <col min="9743" max="9743" width="14.28515625" style="2" customWidth="1"/>
    <col min="9744" max="9984" width="12.5703125" style="2"/>
    <col min="9985" max="9985" width="59.85546875" style="2" customWidth="1"/>
    <col min="9986" max="9986" width="6.5703125" style="2" customWidth="1"/>
    <col min="9987" max="9987" width="6.140625" style="2" customWidth="1"/>
    <col min="9988" max="9988" width="15.140625" style="2" customWidth="1"/>
    <col min="9989" max="9989" width="14.5703125" style="2" customWidth="1"/>
    <col min="9990" max="9990" width="13.85546875" style="2" customWidth="1"/>
    <col min="9991" max="9991" width="14.140625" style="2" customWidth="1"/>
    <col min="9992" max="9992" width="13.28515625" style="2" customWidth="1"/>
    <col min="9993" max="9993" width="14" style="2" customWidth="1"/>
    <col min="9994" max="9994" width="14.42578125" style="2" customWidth="1"/>
    <col min="9995" max="9998" width="12.5703125" style="2"/>
    <col min="9999" max="9999" width="14.28515625" style="2" customWidth="1"/>
    <col min="10000" max="10240" width="12.5703125" style="2"/>
    <col min="10241" max="10241" width="59.85546875" style="2" customWidth="1"/>
    <col min="10242" max="10242" width="6.5703125" style="2" customWidth="1"/>
    <col min="10243" max="10243" width="6.140625" style="2" customWidth="1"/>
    <col min="10244" max="10244" width="15.140625" style="2" customWidth="1"/>
    <col min="10245" max="10245" width="14.5703125" style="2" customWidth="1"/>
    <col min="10246" max="10246" width="13.85546875" style="2" customWidth="1"/>
    <col min="10247" max="10247" width="14.140625" style="2" customWidth="1"/>
    <col min="10248" max="10248" width="13.28515625" style="2" customWidth="1"/>
    <col min="10249" max="10249" width="14" style="2" customWidth="1"/>
    <col min="10250" max="10250" width="14.42578125" style="2" customWidth="1"/>
    <col min="10251" max="10254" width="12.5703125" style="2"/>
    <col min="10255" max="10255" width="14.28515625" style="2" customWidth="1"/>
    <col min="10256" max="10496" width="12.5703125" style="2"/>
    <col min="10497" max="10497" width="59.85546875" style="2" customWidth="1"/>
    <col min="10498" max="10498" width="6.5703125" style="2" customWidth="1"/>
    <col min="10499" max="10499" width="6.140625" style="2" customWidth="1"/>
    <col min="10500" max="10500" width="15.140625" style="2" customWidth="1"/>
    <col min="10501" max="10501" width="14.5703125" style="2" customWidth="1"/>
    <col min="10502" max="10502" width="13.85546875" style="2" customWidth="1"/>
    <col min="10503" max="10503" width="14.140625" style="2" customWidth="1"/>
    <col min="10504" max="10504" width="13.28515625" style="2" customWidth="1"/>
    <col min="10505" max="10505" width="14" style="2" customWidth="1"/>
    <col min="10506" max="10506" width="14.42578125" style="2" customWidth="1"/>
    <col min="10507" max="10510" width="12.5703125" style="2"/>
    <col min="10511" max="10511" width="14.28515625" style="2" customWidth="1"/>
    <col min="10512" max="10752" width="12.5703125" style="2"/>
    <col min="10753" max="10753" width="59.85546875" style="2" customWidth="1"/>
    <col min="10754" max="10754" width="6.5703125" style="2" customWidth="1"/>
    <col min="10755" max="10755" width="6.140625" style="2" customWidth="1"/>
    <col min="10756" max="10756" width="15.140625" style="2" customWidth="1"/>
    <col min="10757" max="10757" width="14.5703125" style="2" customWidth="1"/>
    <col min="10758" max="10758" width="13.85546875" style="2" customWidth="1"/>
    <col min="10759" max="10759" width="14.140625" style="2" customWidth="1"/>
    <col min="10760" max="10760" width="13.28515625" style="2" customWidth="1"/>
    <col min="10761" max="10761" width="14" style="2" customWidth="1"/>
    <col min="10762" max="10762" width="14.42578125" style="2" customWidth="1"/>
    <col min="10763" max="10766" width="12.5703125" style="2"/>
    <col min="10767" max="10767" width="14.28515625" style="2" customWidth="1"/>
    <col min="10768" max="11008" width="12.5703125" style="2"/>
    <col min="11009" max="11009" width="59.85546875" style="2" customWidth="1"/>
    <col min="11010" max="11010" width="6.5703125" style="2" customWidth="1"/>
    <col min="11011" max="11011" width="6.140625" style="2" customWidth="1"/>
    <col min="11012" max="11012" width="15.140625" style="2" customWidth="1"/>
    <col min="11013" max="11013" width="14.5703125" style="2" customWidth="1"/>
    <col min="11014" max="11014" width="13.85546875" style="2" customWidth="1"/>
    <col min="11015" max="11015" width="14.140625" style="2" customWidth="1"/>
    <col min="11016" max="11016" width="13.28515625" style="2" customWidth="1"/>
    <col min="11017" max="11017" width="14" style="2" customWidth="1"/>
    <col min="11018" max="11018" width="14.42578125" style="2" customWidth="1"/>
    <col min="11019" max="11022" width="12.5703125" style="2"/>
    <col min="11023" max="11023" width="14.28515625" style="2" customWidth="1"/>
    <col min="11024" max="11264" width="12.5703125" style="2"/>
    <col min="11265" max="11265" width="59.85546875" style="2" customWidth="1"/>
    <col min="11266" max="11266" width="6.5703125" style="2" customWidth="1"/>
    <col min="11267" max="11267" width="6.140625" style="2" customWidth="1"/>
    <col min="11268" max="11268" width="15.140625" style="2" customWidth="1"/>
    <col min="11269" max="11269" width="14.5703125" style="2" customWidth="1"/>
    <col min="11270" max="11270" width="13.85546875" style="2" customWidth="1"/>
    <col min="11271" max="11271" width="14.140625" style="2" customWidth="1"/>
    <col min="11272" max="11272" width="13.28515625" style="2" customWidth="1"/>
    <col min="11273" max="11273" width="14" style="2" customWidth="1"/>
    <col min="11274" max="11274" width="14.42578125" style="2" customWidth="1"/>
    <col min="11275" max="11278" width="12.5703125" style="2"/>
    <col min="11279" max="11279" width="14.28515625" style="2" customWidth="1"/>
    <col min="11280" max="11520" width="12.5703125" style="2"/>
    <col min="11521" max="11521" width="59.85546875" style="2" customWidth="1"/>
    <col min="11522" max="11522" width="6.5703125" style="2" customWidth="1"/>
    <col min="11523" max="11523" width="6.140625" style="2" customWidth="1"/>
    <col min="11524" max="11524" width="15.140625" style="2" customWidth="1"/>
    <col min="11525" max="11525" width="14.5703125" style="2" customWidth="1"/>
    <col min="11526" max="11526" width="13.85546875" style="2" customWidth="1"/>
    <col min="11527" max="11527" width="14.140625" style="2" customWidth="1"/>
    <col min="11528" max="11528" width="13.28515625" style="2" customWidth="1"/>
    <col min="11529" max="11529" width="14" style="2" customWidth="1"/>
    <col min="11530" max="11530" width="14.42578125" style="2" customWidth="1"/>
    <col min="11531" max="11534" width="12.5703125" style="2"/>
    <col min="11535" max="11535" width="14.28515625" style="2" customWidth="1"/>
    <col min="11536" max="11776" width="12.5703125" style="2"/>
    <col min="11777" max="11777" width="59.85546875" style="2" customWidth="1"/>
    <col min="11778" max="11778" width="6.5703125" style="2" customWidth="1"/>
    <col min="11779" max="11779" width="6.140625" style="2" customWidth="1"/>
    <col min="11780" max="11780" width="15.140625" style="2" customWidth="1"/>
    <col min="11781" max="11781" width="14.5703125" style="2" customWidth="1"/>
    <col min="11782" max="11782" width="13.85546875" style="2" customWidth="1"/>
    <col min="11783" max="11783" width="14.140625" style="2" customWidth="1"/>
    <col min="11784" max="11784" width="13.28515625" style="2" customWidth="1"/>
    <col min="11785" max="11785" width="14" style="2" customWidth="1"/>
    <col min="11786" max="11786" width="14.42578125" style="2" customWidth="1"/>
    <col min="11787" max="11790" width="12.5703125" style="2"/>
    <col min="11791" max="11791" width="14.28515625" style="2" customWidth="1"/>
    <col min="11792" max="12032" width="12.5703125" style="2"/>
    <col min="12033" max="12033" width="59.85546875" style="2" customWidth="1"/>
    <col min="12034" max="12034" width="6.5703125" style="2" customWidth="1"/>
    <col min="12035" max="12035" width="6.140625" style="2" customWidth="1"/>
    <col min="12036" max="12036" width="15.140625" style="2" customWidth="1"/>
    <col min="12037" max="12037" width="14.5703125" style="2" customWidth="1"/>
    <col min="12038" max="12038" width="13.85546875" style="2" customWidth="1"/>
    <col min="12039" max="12039" width="14.140625" style="2" customWidth="1"/>
    <col min="12040" max="12040" width="13.28515625" style="2" customWidth="1"/>
    <col min="12041" max="12041" width="14" style="2" customWidth="1"/>
    <col min="12042" max="12042" width="14.42578125" style="2" customWidth="1"/>
    <col min="12043" max="12046" width="12.5703125" style="2"/>
    <col min="12047" max="12047" width="14.28515625" style="2" customWidth="1"/>
    <col min="12048" max="12288" width="12.5703125" style="2"/>
    <col min="12289" max="12289" width="59.85546875" style="2" customWidth="1"/>
    <col min="12290" max="12290" width="6.5703125" style="2" customWidth="1"/>
    <col min="12291" max="12291" width="6.140625" style="2" customWidth="1"/>
    <col min="12292" max="12292" width="15.140625" style="2" customWidth="1"/>
    <col min="12293" max="12293" width="14.5703125" style="2" customWidth="1"/>
    <col min="12294" max="12294" width="13.85546875" style="2" customWidth="1"/>
    <col min="12295" max="12295" width="14.140625" style="2" customWidth="1"/>
    <col min="12296" max="12296" width="13.28515625" style="2" customWidth="1"/>
    <col min="12297" max="12297" width="14" style="2" customWidth="1"/>
    <col min="12298" max="12298" width="14.42578125" style="2" customWidth="1"/>
    <col min="12299" max="12302" width="12.5703125" style="2"/>
    <col min="12303" max="12303" width="14.28515625" style="2" customWidth="1"/>
    <col min="12304" max="12544" width="12.5703125" style="2"/>
    <col min="12545" max="12545" width="59.85546875" style="2" customWidth="1"/>
    <col min="12546" max="12546" width="6.5703125" style="2" customWidth="1"/>
    <col min="12547" max="12547" width="6.140625" style="2" customWidth="1"/>
    <col min="12548" max="12548" width="15.140625" style="2" customWidth="1"/>
    <col min="12549" max="12549" width="14.5703125" style="2" customWidth="1"/>
    <col min="12550" max="12550" width="13.85546875" style="2" customWidth="1"/>
    <col min="12551" max="12551" width="14.140625" style="2" customWidth="1"/>
    <col min="12552" max="12552" width="13.28515625" style="2" customWidth="1"/>
    <col min="12553" max="12553" width="14" style="2" customWidth="1"/>
    <col min="12554" max="12554" width="14.42578125" style="2" customWidth="1"/>
    <col min="12555" max="12558" width="12.5703125" style="2"/>
    <col min="12559" max="12559" width="14.28515625" style="2" customWidth="1"/>
    <col min="12560" max="12800" width="12.5703125" style="2"/>
    <col min="12801" max="12801" width="59.85546875" style="2" customWidth="1"/>
    <col min="12802" max="12802" width="6.5703125" style="2" customWidth="1"/>
    <col min="12803" max="12803" width="6.140625" style="2" customWidth="1"/>
    <col min="12804" max="12804" width="15.140625" style="2" customWidth="1"/>
    <col min="12805" max="12805" width="14.5703125" style="2" customWidth="1"/>
    <col min="12806" max="12806" width="13.85546875" style="2" customWidth="1"/>
    <col min="12807" max="12807" width="14.140625" style="2" customWidth="1"/>
    <col min="12808" max="12808" width="13.28515625" style="2" customWidth="1"/>
    <col min="12809" max="12809" width="14" style="2" customWidth="1"/>
    <col min="12810" max="12810" width="14.42578125" style="2" customWidth="1"/>
    <col min="12811" max="12814" width="12.5703125" style="2"/>
    <col min="12815" max="12815" width="14.28515625" style="2" customWidth="1"/>
    <col min="12816" max="13056" width="12.5703125" style="2"/>
    <col min="13057" max="13057" width="59.85546875" style="2" customWidth="1"/>
    <col min="13058" max="13058" width="6.5703125" style="2" customWidth="1"/>
    <col min="13059" max="13059" width="6.140625" style="2" customWidth="1"/>
    <col min="13060" max="13060" width="15.140625" style="2" customWidth="1"/>
    <col min="13061" max="13061" width="14.5703125" style="2" customWidth="1"/>
    <col min="13062" max="13062" width="13.85546875" style="2" customWidth="1"/>
    <col min="13063" max="13063" width="14.140625" style="2" customWidth="1"/>
    <col min="13064" max="13064" width="13.28515625" style="2" customWidth="1"/>
    <col min="13065" max="13065" width="14" style="2" customWidth="1"/>
    <col min="13066" max="13066" width="14.42578125" style="2" customWidth="1"/>
    <col min="13067" max="13070" width="12.5703125" style="2"/>
    <col min="13071" max="13071" width="14.28515625" style="2" customWidth="1"/>
    <col min="13072" max="13312" width="12.5703125" style="2"/>
    <col min="13313" max="13313" width="59.85546875" style="2" customWidth="1"/>
    <col min="13314" max="13314" width="6.5703125" style="2" customWidth="1"/>
    <col min="13315" max="13315" width="6.140625" style="2" customWidth="1"/>
    <col min="13316" max="13316" width="15.140625" style="2" customWidth="1"/>
    <col min="13317" max="13317" width="14.5703125" style="2" customWidth="1"/>
    <col min="13318" max="13318" width="13.85546875" style="2" customWidth="1"/>
    <col min="13319" max="13319" width="14.140625" style="2" customWidth="1"/>
    <col min="13320" max="13320" width="13.28515625" style="2" customWidth="1"/>
    <col min="13321" max="13321" width="14" style="2" customWidth="1"/>
    <col min="13322" max="13322" width="14.42578125" style="2" customWidth="1"/>
    <col min="13323" max="13326" width="12.5703125" style="2"/>
    <col min="13327" max="13327" width="14.28515625" style="2" customWidth="1"/>
    <col min="13328" max="13568" width="12.5703125" style="2"/>
    <col min="13569" max="13569" width="59.85546875" style="2" customWidth="1"/>
    <col min="13570" max="13570" width="6.5703125" style="2" customWidth="1"/>
    <col min="13571" max="13571" width="6.140625" style="2" customWidth="1"/>
    <col min="13572" max="13572" width="15.140625" style="2" customWidth="1"/>
    <col min="13573" max="13573" width="14.5703125" style="2" customWidth="1"/>
    <col min="13574" max="13574" width="13.85546875" style="2" customWidth="1"/>
    <col min="13575" max="13575" width="14.140625" style="2" customWidth="1"/>
    <col min="13576" max="13576" width="13.28515625" style="2" customWidth="1"/>
    <col min="13577" max="13577" width="14" style="2" customWidth="1"/>
    <col min="13578" max="13578" width="14.42578125" style="2" customWidth="1"/>
    <col min="13579" max="13582" width="12.5703125" style="2"/>
    <col min="13583" max="13583" width="14.28515625" style="2" customWidth="1"/>
    <col min="13584" max="13824" width="12.5703125" style="2"/>
    <col min="13825" max="13825" width="59.85546875" style="2" customWidth="1"/>
    <col min="13826" max="13826" width="6.5703125" style="2" customWidth="1"/>
    <col min="13827" max="13827" width="6.140625" style="2" customWidth="1"/>
    <col min="13828" max="13828" width="15.140625" style="2" customWidth="1"/>
    <col min="13829" max="13829" width="14.5703125" style="2" customWidth="1"/>
    <col min="13830" max="13830" width="13.85546875" style="2" customWidth="1"/>
    <col min="13831" max="13831" width="14.140625" style="2" customWidth="1"/>
    <col min="13832" max="13832" width="13.28515625" style="2" customWidth="1"/>
    <col min="13833" max="13833" width="14" style="2" customWidth="1"/>
    <col min="13834" max="13834" width="14.42578125" style="2" customWidth="1"/>
    <col min="13835" max="13838" width="12.5703125" style="2"/>
    <col min="13839" max="13839" width="14.28515625" style="2" customWidth="1"/>
    <col min="13840" max="14080" width="12.5703125" style="2"/>
    <col min="14081" max="14081" width="59.85546875" style="2" customWidth="1"/>
    <col min="14082" max="14082" width="6.5703125" style="2" customWidth="1"/>
    <col min="14083" max="14083" width="6.140625" style="2" customWidth="1"/>
    <col min="14084" max="14084" width="15.140625" style="2" customWidth="1"/>
    <col min="14085" max="14085" width="14.5703125" style="2" customWidth="1"/>
    <col min="14086" max="14086" width="13.85546875" style="2" customWidth="1"/>
    <col min="14087" max="14087" width="14.140625" style="2" customWidth="1"/>
    <col min="14088" max="14088" width="13.28515625" style="2" customWidth="1"/>
    <col min="14089" max="14089" width="14" style="2" customWidth="1"/>
    <col min="14090" max="14090" width="14.42578125" style="2" customWidth="1"/>
    <col min="14091" max="14094" width="12.5703125" style="2"/>
    <col min="14095" max="14095" width="14.28515625" style="2" customWidth="1"/>
    <col min="14096" max="14336" width="12.5703125" style="2"/>
    <col min="14337" max="14337" width="59.85546875" style="2" customWidth="1"/>
    <col min="14338" max="14338" width="6.5703125" style="2" customWidth="1"/>
    <col min="14339" max="14339" width="6.140625" style="2" customWidth="1"/>
    <col min="14340" max="14340" width="15.140625" style="2" customWidth="1"/>
    <col min="14341" max="14341" width="14.5703125" style="2" customWidth="1"/>
    <col min="14342" max="14342" width="13.85546875" style="2" customWidth="1"/>
    <col min="14343" max="14343" width="14.140625" style="2" customWidth="1"/>
    <col min="14344" max="14344" width="13.28515625" style="2" customWidth="1"/>
    <col min="14345" max="14345" width="14" style="2" customWidth="1"/>
    <col min="14346" max="14346" width="14.42578125" style="2" customWidth="1"/>
    <col min="14347" max="14350" width="12.5703125" style="2"/>
    <col min="14351" max="14351" width="14.28515625" style="2" customWidth="1"/>
    <col min="14352" max="14592" width="12.5703125" style="2"/>
    <col min="14593" max="14593" width="59.85546875" style="2" customWidth="1"/>
    <col min="14594" max="14594" width="6.5703125" style="2" customWidth="1"/>
    <col min="14595" max="14595" width="6.140625" style="2" customWidth="1"/>
    <col min="14596" max="14596" width="15.140625" style="2" customWidth="1"/>
    <col min="14597" max="14597" width="14.5703125" style="2" customWidth="1"/>
    <col min="14598" max="14598" width="13.85546875" style="2" customWidth="1"/>
    <col min="14599" max="14599" width="14.140625" style="2" customWidth="1"/>
    <col min="14600" max="14600" width="13.28515625" style="2" customWidth="1"/>
    <col min="14601" max="14601" width="14" style="2" customWidth="1"/>
    <col min="14602" max="14602" width="14.42578125" style="2" customWidth="1"/>
    <col min="14603" max="14606" width="12.5703125" style="2"/>
    <col min="14607" max="14607" width="14.28515625" style="2" customWidth="1"/>
    <col min="14608" max="14848" width="12.5703125" style="2"/>
    <col min="14849" max="14849" width="59.85546875" style="2" customWidth="1"/>
    <col min="14850" max="14850" width="6.5703125" style="2" customWidth="1"/>
    <col min="14851" max="14851" width="6.140625" style="2" customWidth="1"/>
    <col min="14852" max="14852" width="15.140625" style="2" customWidth="1"/>
    <col min="14853" max="14853" width="14.5703125" style="2" customWidth="1"/>
    <col min="14854" max="14854" width="13.85546875" style="2" customWidth="1"/>
    <col min="14855" max="14855" width="14.140625" style="2" customWidth="1"/>
    <col min="14856" max="14856" width="13.28515625" style="2" customWidth="1"/>
    <col min="14857" max="14857" width="14" style="2" customWidth="1"/>
    <col min="14858" max="14858" width="14.42578125" style="2" customWidth="1"/>
    <col min="14859" max="14862" width="12.5703125" style="2"/>
    <col min="14863" max="14863" width="14.28515625" style="2" customWidth="1"/>
    <col min="14864" max="15104" width="12.5703125" style="2"/>
    <col min="15105" max="15105" width="59.85546875" style="2" customWidth="1"/>
    <col min="15106" max="15106" width="6.5703125" style="2" customWidth="1"/>
    <col min="15107" max="15107" width="6.140625" style="2" customWidth="1"/>
    <col min="15108" max="15108" width="15.140625" style="2" customWidth="1"/>
    <col min="15109" max="15109" width="14.5703125" style="2" customWidth="1"/>
    <col min="15110" max="15110" width="13.85546875" style="2" customWidth="1"/>
    <col min="15111" max="15111" width="14.140625" style="2" customWidth="1"/>
    <col min="15112" max="15112" width="13.28515625" style="2" customWidth="1"/>
    <col min="15113" max="15113" width="14" style="2" customWidth="1"/>
    <col min="15114" max="15114" width="14.42578125" style="2" customWidth="1"/>
    <col min="15115" max="15118" width="12.5703125" style="2"/>
    <col min="15119" max="15119" width="14.28515625" style="2" customWidth="1"/>
    <col min="15120" max="15360" width="12.5703125" style="2"/>
    <col min="15361" max="15361" width="59.85546875" style="2" customWidth="1"/>
    <col min="15362" max="15362" width="6.5703125" style="2" customWidth="1"/>
    <col min="15363" max="15363" width="6.140625" style="2" customWidth="1"/>
    <col min="15364" max="15364" width="15.140625" style="2" customWidth="1"/>
    <col min="15365" max="15365" width="14.5703125" style="2" customWidth="1"/>
    <col min="15366" max="15366" width="13.85546875" style="2" customWidth="1"/>
    <col min="15367" max="15367" width="14.140625" style="2" customWidth="1"/>
    <col min="15368" max="15368" width="13.28515625" style="2" customWidth="1"/>
    <col min="15369" max="15369" width="14" style="2" customWidth="1"/>
    <col min="15370" max="15370" width="14.42578125" style="2" customWidth="1"/>
    <col min="15371" max="15374" width="12.5703125" style="2"/>
    <col min="15375" max="15375" width="14.28515625" style="2" customWidth="1"/>
    <col min="15376" max="15616" width="12.5703125" style="2"/>
    <col min="15617" max="15617" width="59.85546875" style="2" customWidth="1"/>
    <col min="15618" max="15618" width="6.5703125" style="2" customWidth="1"/>
    <col min="15619" max="15619" width="6.140625" style="2" customWidth="1"/>
    <col min="15620" max="15620" width="15.140625" style="2" customWidth="1"/>
    <col min="15621" max="15621" width="14.5703125" style="2" customWidth="1"/>
    <col min="15622" max="15622" width="13.85546875" style="2" customWidth="1"/>
    <col min="15623" max="15623" width="14.140625" style="2" customWidth="1"/>
    <col min="15624" max="15624" width="13.28515625" style="2" customWidth="1"/>
    <col min="15625" max="15625" width="14" style="2" customWidth="1"/>
    <col min="15626" max="15626" width="14.42578125" style="2" customWidth="1"/>
    <col min="15627" max="15630" width="12.5703125" style="2"/>
    <col min="15631" max="15631" width="14.28515625" style="2" customWidth="1"/>
    <col min="15632" max="15872" width="12.5703125" style="2"/>
    <col min="15873" max="15873" width="59.85546875" style="2" customWidth="1"/>
    <col min="15874" max="15874" width="6.5703125" style="2" customWidth="1"/>
    <col min="15875" max="15875" width="6.140625" style="2" customWidth="1"/>
    <col min="15876" max="15876" width="15.140625" style="2" customWidth="1"/>
    <col min="15877" max="15877" width="14.5703125" style="2" customWidth="1"/>
    <col min="15878" max="15878" width="13.85546875" style="2" customWidth="1"/>
    <col min="15879" max="15879" width="14.140625" style="2" customWidth="1"/>
    <col min="15880" max="15880" width="13.28515625" style="2" customWidth="1"/>
    <col min="15881" max="15881" width="14" style="2" customWidth="1"/>
    <col min="15882" max="15882" width="14.42578125" style="2" customWidth="1"/>
    <col min="15883" max="15886" width="12.5703125" style="2"/>
    <col min="15887" max="15887" width="14.28515625" style="2" customWidth="1"/>
    <col min="15888" max="16128" width="12.5703125" style="2"/>
    <col min="16129" max="16129" width="59.85546875" style="2" customWidth="1"/>
    <col min="16130" max="16130" width="6.5703125" style="2" customWidth="1"/>
    <col min="16131" max="16131" width="6.140625" style="2" customWidth="1"/>
    <col min="16132" max="16132" width="15.140625" style="2" customWidth="1"/>
    <col min="16133" max="16133" width="14.5703125" style="2" customWidth="1"/>
    <col min="16134" max="16134" width="13.85546875" style="2" customWidth="1"/>
    <col min="16135" max="16135" width="14.140625" style="2" customWidth="1"/>
    <col min="16136" max="16136" width="13.28515625" style="2" customWidth="1"/>
    <col min="16137" max="16137" width="14" style="2" customWidth="1"/>
    <col min="16138" max="16138" width="14.42578125" style="2" customWidth="1"/>
    <col min="16139" max="16142" width="12.5703125" style="2"/>
    <col min="16143" max="16143" width="14.28515625" style="2" customWidth="1"/>
    <col min="16144" max="16384" width="12.5703125" style="2"/>
  </cols>
  <sheetData>
    <row r="1" spans="1:11" ht="14.25" thickBot="1" x14ac:dyDescent="0.3">
      <c r="A1" s="1" t="s">
        <v>0</v>
      </c>
      <c r="I1" s="321" t="s">
        <v>358</v>
      </c>
      <c r="J1" s="322"/>
    </row>
    <row r="2" spans="1:11" ht="13.5" x14ac:dyDescent="0.2">
      <c r="A2" s="323" t="s">
        <v>1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1" ht="12.75" customHeight="1" thickBot="1" x14ac:dyDescent="0.25">
      <c r="A3" s="324"/>
      <c r="B3" s="324"/>
      <c r="C3" s="324"/>
      <c r="D3" s="324"/>
      <c r="E3" s="324"/>
      <c r="F3" s="324"/>
      <c r="G3" s="324"/>
      <c r="H3" s="324"/>
      <c r="I3" s="324"/>
      <c r="J3" s="324"/>
    </row>
    <row r="4" spans="1:11" ht="13.5" hidden="1" thickBot="1" x14ac:dyDescent="0.25">
      <c r="A4" s="4"/>
      <c r="B4" s="4"/>
      <c r="C4" s="4"/>
      <c r="D4" s="4"/>
      <c r="E4" s="4"/>
      <c r="F4" s="4"/>
      <c r="G4" s="4"/>
      <c r="H4" s="4"/>
      <c r="I4" s="4"/>
      <c r="J4" s="5"/>
    </row>
    <row r="5" spans="1:11" ht="13.5" thickBot="1" x14ac:dyDescent="0.25">
      <c r="A5" s="6"/>
      <c r="B5" s="6"/>
      <c r="C5" s="6"/>
      <c r="D5" s="6"/>
      <c r="E5" s="6"/>
      <c r="F5" s="6"/>
      <c r="G5" s="6"/>
      <c r="H5" s="6"/>
      <c r="I5" s="325" t="s">
        <v>2</v>
      </c>
      <c r="J5" s="326"/>
      <c r="K5" s="6"/>
    </row>
    <row r="6" spans="1:11" ht="42.75" thickBot="1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10" t="s">
        <v>9</v>
      </c>
      <c r="H6" s="10" t="s">
        <v>10</v>
      </c>
      <c r="I6" s="10" t="s">
        <v>11</v>
      </c>
      <c r="J6" s="11" t="s">
        <v>12</v>
      </c>
      <c r="K6" s="6"/>
    </row>
    <row r="7" spans="1:11" ht="19.5" customHeight="1" x14ac:dyDescent="0.2">
      <c r="A7" s="327" t="s">
        <v>13</v>
      </c>
      <c r="B7" s="328"/>
      <c r="C7" s="328"/>
      <c r="D7" s="328"/>
      <c r="E7" s="328"/>
      <c r="F7" s="328"/>
      <c r="G7" s="328"/>
      <c r="H7" s="328"/>
      <c r="I7" s="328"/>
      <c r="J7" s="329"/>
      <c r="K7" s="6"/>
    </row>
    <row r="8" spans="1:11" ht="14.25" x14ac:dyDescent="0.2">
      <c r="A8" s="12" t="s">
        <v>14</v>
      </c>
      <c r="B8" s="13" t="s">
        <v>15</v>
      </c>
      <c r="C8" s="14" t="s">
        <v>16</v>
      </c>
      <c r="D8" s="15">
        <v>107000</v>
      </c>
      <c r="E8" s="16">
        <f>D8</f>
        <v>107000</v>
      </c>
      <c r="F8" s="17">
        <f>D8+G8+H8+I8+J8</f>
        <v>107000</v>
      </c>
      <c r="G8" s="16">
        <v>0</v>
      </c>
      <c r="H8" s="16">
        <v>0</v>
      </c>
      <c r="I8" s="16">
        <v>0</v>
      </c>
      <c r="J8" s="16">
        <v>0</v>
      </c>
      <c r="K8" s="6"/>
    </row>
    <row r="9" spans="1:11" ht="14.25" x14ac:dyDescent="0.2">
      <c r="A9" s="12" t="s">
        <v>17</v>
      </c>
      <c r="B9" s="13" t="s">
        <v>15</v>
      </c>
      <c r="C9" s="14" t="s">
        <v>16</v>
      </c>
      <c r="D9" s="15">
        <v>25000</v>
      </c>
      <c r="E9" s="16">
        <f>D9</f>
        <v>25000</v>
      </c>
      <c r="F9" s="17">
        <f>D9+G9+H9+I9+J9</f>
        <v>25000</v>
      </c>
      <c r="G9" s="16">
        <v>0</v>
      </c>
      <c r="H9" s="16">
        <v>0</v>
      </c>
      <c r="I9" s="16">
        <v>0</v>
      </c>
      <c r="J9" s="16">
        <v>0</v>
      </c>
      <c r="K9" s="6"/>
    </row>
    <row r="10" spans="1:11" ht="14.25" x14ac:dyDescent="0.2">
      <c r="A10" s="314" t="s">
        <v>18</v>
      </c>
      <c r="B10" s="314"/>
      <c r="C10" s="314"/>
      <c r="D10" s="18">
        <f t="shared" ref="D10:J10" si="0">SUM(D8:D9)</f>
        <v>132000</v>
      </c>
      <c r="E10" s="18">
        <f t="shared" si="0"/>
        <v>132000</v>
      </c>
      <c r="F10" s="18">
        <f t="shared" si="0"/>
        <v>132000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6"/>
    </row>
    <row r="11" spans="1:11" ht="14.25" x14ac:dyDescent="0.2">
      <c r="A11" s="313" t="s">
        <v>19</v>
      </c>
      <c r="B11" s="313"/>
      <c r="C11" s="313"/>
      <c r="D11" s="313"/>
      <c r="E11" s="313"/>
      <c r="F11" s="313"/>
      <c r="G11" s="313"/>
      <c r="H11" s="313"/>
      <c r="I11" s="313"/>
      <c r="J11" s="313"/>
      <c r="K11" s="6"/>
    </row>
    <row r="12" spans="1:11" ht="14.25" x14ac:dyDescent="0.2">
      <c r="A12" s="19"/>
      <c r="B12" s="20" t="s">
        <v>15</v>
      </c>
      <c r="C12" s="21" t="s">
        <v>20</v>
      </c>
      <c r="D12" s="22"/>
      <c r="E12" s="22">
        <f>D12</f>
        <v>0</v>
      </c>
      <c r="F12" s="23">
        <f>D12+G12+H12+I12+J12</f>
        <v>0</v>
      </c>
      <c r="G12" s="22">
        <v>0</v>
      </c>
      <c r="H12" s="22">
        <v>0</v>
      </c>
      <c r="I12" s="22">
        <v>0</v>
      </c>
      <c r="J12" s="22">
        <v>0</v>
      </c>
      <c r="K12" s="6"/>
    </row>
    <row r="13" spans="1:11" ht="14.25" x14ac:dyDescent="0.2">
      <c r="A13" s="314" t="s">
        <v>21</v>
      </c>
      <c r="B13" s="314"/>
      <c r="C13" s="314"/>
      <c r="D13" s="18">
        <f>SUM(D12:D12)</f>
        <v>0</v>
      </c>
      <c r="E13" s="18">
        <f>SUM(E12:E12)</f>
        <v>0</v>
      </c>
      <c r="F13" s="18">
        <f>SUM(F12:F12)</f>
        <v>0</v>
      </c>
      <c r="G13" s="18"/>
      <c r="H13" s="18">
        <v>0</v>
      </c>
      <c r="I13" s="18">
        <v>0</v>
      </c>
      <c r="J13" s="18">
        <v>0</v>
      </c>
      <c r="K13" s="6"/>
    </row>
    <row r="14" spans="1:11" ht="14.25" x14ac:dyDescent="0.2">
      <c r="A14" s="315" t="s">
        <v>22</v>
      </c>
      <c r="B14" s="315"/>
      <c r="C14" s="315"/>
      <c r="D14" s="315"/>
      <c r="E14" s="315"/>
      <c r="F14" s="315"/>
      <c r="G14" s="315"/>
      <c r="H14" s="315"/>
      <c r="I14" s="315"/>
      <c r="J14" s="315"/>
      <c r="K14" s="6"/>
    </row>
    <row r="15" spans="1:11" ht="25.5" x14ac:dyDescent="0.2">
      <c r="A15" s="24" t="s">
        <v>23</v>
      </c>
      <c r="B15" s="25" t="s">
        <v>15</v>
      </c>
      <c r="C15" s="26" t="s">
        <v>24</v>
      </c>
      <c r="D15" s="27">
        <v>3810</v>
      </c>
      <c r="E15" s="28">
        <f t="shared" ref="E15:E32" si="1">D15</f>
        <v>3810</v>
      </c>
      <c r="F15" s="29">
        <f t="shared" ref="F15:F33" si="2">D15+G15+H15+I15+J15</f>
        <v>3810</v>
      </c>
      <c r="G15" s="30">
        <v>0</v>
      </c>
      <c r="H15" s="16">
        <v>0</v>
      </c>
      <c r="I15" s="16">
        <v>0</v>
      </c>
      <c r="J15" s="16">
        <v>0</v>
      </c>
      <c r="K15" s="6"/>
    </row>
    <row r="16" spans="1:11" s="39" customFormat="1" ht="25.5" x14ac:dyDescent="0.2">
      <c r="A16" s="31" t="s">
        <v>25</v>
      </c>
      <c r="B16" s="32" t="s">
        <v>15</v>
      </c>
      <c r="C16" s="33" t="s">
        <v>24</v>
      </c>
      <c r="D16" s="34">
        <f>726000+1946000</f>
        <v>2672000</v>
      </c>
      <c r="E16" s="34">
        <f t="shared" si="1"/>
        <v>2672000</v>
      </c>
      <c r="F16" s="35">
        <f t="shared" si="2"/>
        <v>5316275</v>
      </c>
      <c r="G16" s="36">
        <f>5241275-375000-726000-1496000</f>
        <v>2644275</v>
      </c>
      <c r="H16" s="37">
        <v>0</v>
      </c>
      <c r="I16" s="37">
        <v>0</v>
      </c>
      <c r="J16" s="37">
        <v>0</v>
      </c>
      <c r="K16" s="38"/>
    </row>
    <row r="17" spans="1:165" ht="25.5" x14ac:dyDescent="0.2">
      <c r="A17" s="40" t="s">
        <v>26</v>
      </c>
      <c r="B17" s="41" t="s">
        <v>15</v>
      </c>
      <c r="C17" s="42" t="s">
        <v>24</v>
      </c>
      <c r="D17" s="27">
        <v>21420</v>
      </c>
      <c r="E17" s="27">
        <f t="shared" si="1"/>
        <v>21420</v>
      </c>
      <c r="F17" s="43">
        <f t="shared" si="2"/>
        <v>22420</v>
      </c>
      <c r="G17" s="16">
        <v>1000</v>
      </c>
      <c r="H17" s="16">
        <v>0</v>
      </c>
      <c r="I17" s="16">
        <v>0</v>
      </c>
      <c r="J17" s="16">
        <v>0</v>
      </c>
      <c r="K17" s="6"/>
    </row>
    <row r="18" spans="1:165" ht="25.5" x14ac:dyDescent="0.2">
      <c r="A18" s="44" t="s">
        <v>27</v>
      </c>
      <c r="B18" s="41" t="s">
        <v>15</v>
      </c>
      <c r="C18" s="42" t="s">
        <v>24</v>
      </c>
      <c r="D18" s="45">
        <v>0</v>
      </c>
      <c r="E18" s="45">
        <f t="shared" si="1"/>
        <v>0</v>
      </c>
      <c r="F18" s="46">
        <f t="shared" si="2"/>
        <v>258200</v>
      </c>
      <c r="G18" s="47">
        <v>258200</v>
      </c>
      <c r="H18" s="16">
        <v>0</v>
      </c>
      <c r="I18" s="16">
        <v>0</v>
      </c>
      <c r="J18" s="16">
        <v>0</v>
      </c>
      <c r="K18" s="6"/>
    </row>
    <row r="19" spans="1:165" ht="25.5" x14ac:dyDescent="0.2">
      <c r="A19" s="44" t="s">
        <v>28</v>
      </c>
      <c r="B19" s="41" t="s">
        <v>15</v>
      </c>
      <c r="C19" s="42" t="s">
        <v>24</v>
      </c>
      <c r="D19" s="45">
        <v>0</v>
      </c>
      <c r="E19" s="45">
        <f t="shared" si="1"/>
        <v>0</v>
      </c>
      <c r="F19" s="46">
        <f t="shared" si="2"/>
        <v>30000</v>
      </c>
      <c r="G19" s="47">
        <v>30000</v>
      </c>
      <c r="H19" s="16">
        <v>0</v>
      </c>
      <c r="I19" s="16">
        <v>0</v>
      </c>
      <c r="J19" s="16">
        <v>0</v>
      </c>
      <c r="K19" s="6"/>
    </row>
    <row r="20" spans="1:165" ht="25.5" x14ac:dyDescent="0.2">
      <c r="A20" s="44" t="s">
        <v>29</v>
      </c>
      <c r="B20" s="41" t="s">
        <v>15</v>
      </c>
      <c r="C20" s="42" t="s">
        <v>24</v>
      </c>
      <c r="D20" s="45">
        <v>0</v>
      </c>
      <c r="E20" s="45">
        <f t="shared" si="1"/>
        <v>0</v>
      </c>
      <c r="F20" s="46">
        <f t="shared" si="2"/>
        <v>35000</v>
      </c>
      <c r="G20" s="47">
        <v>35000</v>
      </c>
      <c r="H20" s="16">
        <v>0</v>
      </c>
      <c r="I20" s="16">
        <v>0</v>
      </c>
      <c r="J20" s="16">
        <v>0</v>
      </c>
      <c r="K20" s="6"/>
    </row>
    <row r="21" spans="1:165" ht="25.5" x14ac:dyDescent="0.2">
      <c r="A21" s="44" t="s">
        <v>30</v>
      </c>
      <c r="B21" s="41" t="s">
        <v>15</v>
      </c>
      <c r="C21" s="42" t="s">
        <v>24</v>
      </c>
      <c r="D21" s="45">
        <v>0</v>
      </c>
      <c r="E21" s="45">
        <v>0</v>
      </c>
      <c r="F21" s="46">
        <f t="shared" si="2"/>
        <v>290880</v>
      </c>
      <c r="G21" s="47">
        <v>290880</v>
      </c>
      <c r="H21" s="16"/>
      <c r="I21" s="16"/>
      <c r="J21" s="16"/>
      <c r="K21" s="6"/>
    </row>
    <row r="22" spans="1:165" ht="25.5" x14ac:dyDescent="0.2">
      <c r="A22" s="48" t="s">
        <v>31</v>
      </c>
      <c r="B22" s="49" t="s">
        <v>15</v>
      </c>
      <c r="C22" s="50" t="s">
        <v>24</v>
      </c>
      <c r="D22" s="51">
        <v>269892</v>
      </c>
      <c r="E22" s="51">
        <f t="shared" si="1"/>
        <v>269892</v>
      </c>
      <c r="F22" s="52">
        <f t="shared" si="2"/>
        <v>269892</v>
      </c>
      <c r="G22" s="53">
        <v>0</v>
      </c>
      <c r="H22" s="53">
        <v>0</v>
      </c>
      <c r="I22" s="53">
        <v>0</v>
      </c>
      <c r="J22" s="53">
        <v>0</v>
      </c>
      <c r="K22" s="6"/>
    </row>
    <row r="23" spans="1:165" ht="25.5" x14ac:dyDescent="0.2">
      <c r="A23" s="54" t="s">
        <v>32</v>
      </c>
      <c r="B23" s="41" t="s">
        <v>15</v>
      </c>
      <c r="C23" s="42" t="s">
        <v>24</v>
      </c>
      <c r="D23" s="27">
        <v>1000</v>
      </c>
      <c r="E23" s="27">
        <f t="shared" si="1"/>
        <v>1000</v>
      </c>
      <c r="F23" s="43">
        <f t="shared" si="2"/>
        <v>5000</v>
      </c>
      <c r="G23" s="16">
        <v>4000</v>
      </c>
      <c r="H23" s="16">
        <v>0</v>
      </c>
      <c r="I23" s="16">
        <v>0</v>
      </c>
      <c r="J23" s="16">
        <v>0</v>
      </c>
      <c r="K23" s="6"/>
    </row>
    <row r="24" spans="1:165" ht="25.5" x14ac:dyDescent="0.2">
      <c r="A24" s="55" t="s">
        <v>33</v>
      </c>
      <c r="B24" s="49" t="s">
        <v>15</v>
      </c>
      <c r="C24" s="50" t="s">
        <v>24</v>
      </c>
      <c r="D24" s="51">
        <v>3000000</v>
      </c>
      <c r="E24" s="51">
        <f t="shared" si="1"/>
        <v>3000000</v>
      </c>
      <c r="F24" s="52">
        <f t="shared" si="2"/>
        <v>8000000</v>
      </c>
      <c r="G24" s="53">
        <v>5000000</v>
      </c>
      <c r="H24" s="53">
        <v>0</v>
      </c>
      <c r="I24" s="53">
        <v>0</v>
      </c>
      <c r="J24" s="53">
        <v>0</v>
      </c>
      <c r="K24" s="6"/>
    </row>
    <row r="25" spans="1:165" s="56" customFormat="1" ht="25.5" x14ac:dyDescent="0.2">
      <c r="A25" s="55" t="s">
        <v>34</v>
      </c>
      <c r="B25" s="49" t="s">
        <v>15</v>
      </c>
      <c r="C25" s="50" t="s">
        <v>24</v>
      </c>
      <c r="D25" s="51">
        <v>30000</v>
      </c>
      <c r="E25" s="51">
        <f t="shared" si="1"/>
        <v>30000</v>
      </c>
      <c r="F25" s="52">
        <f t="shared" si="2"/>
        <v>86000</v>
      </c>
      <c r="G25" s="53">
        <v>56000</v>
      </c>
      <c r="H25" s="53">
        <v>0</v>
      </c>
      <c r="I25" s="53">
        <v>0</v>
      </c>
      <c r="J25" s="53">
        <v>0</v>
      </c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</row>
    <row r="26" spans="1:165" ht="25.5" x14ac:dyDescent="0.2">
      <c r="A26" s="54" t="s">
        <v>35</v>
      </c>
      <c r="B26" s="41" t="s">
        <v>15</v>
      </c>
      <c r="C26" s="42" t="s">
        <v>24</v>
      </c>
      <c r="D26" s="27">
        <v>1000</v>
      </c>
      <c r="E26" s="27">
        <f t="shared" si="1"/>
        <v>1000</v>
      </c>
      <c r="F26" s="43">
        <f t="shared" si="2"/>
        <v>38000</v>
      </c>
      <c r="G26" s="16">
        <v>37000</v>
      </c>
      <c r="H26" s="16">
        <v>0</v>
      </c>
      <c r="I26" s="16">
        <v>0</v>
      </c>
      <c r="J26" s="16">
        <v>0</v>
      </c>
      <c r="K26" s="6"/>
    </row>
    <row r="27" spans="1:165" ht="25.5" x14ac:dyDescent="0.2">
      <c r="A27" s="57" t="s">
        <v>36</v>
      </c>
      <c r="B27" s="58" t="s">
        <v>15</v>
      </c>
      <c r="C27" s="59" t="s">
        <v>24</v>
      </c>
      <c r="D27" s="60">
        <v>13500</v>
      </c>
      <c r="E27" s="34">
        <f t="shared" si="1"/>
        <v>13500</v>
      </c>
      <c r="F27" s="61">
        <f t="shared" si="2"/>
        <v>13500</v>
      </c>
      <c r="G27" s="36">
        <v>0</v>
      </c>
      <c r="H27" s="37">
        <v>0</v>
      </c>
      <c r="I27" s="37">
        <v>0</v>
      </c>
      <c r="J27" s="37">
        <v>0</v>
      </c>
      <c r="K27" s="6"/>
    </row>
    <row r="28" spans="1:165" ht="25.5" x14ac:dyDescent="0.2">
      <c r="A28" s="57" t="s">
        <v>37</v>
      </c>
      <c r="B28" s="58" t="s">
        <v>15</v>
      </c>
      <c r="C28" s="59" t="s">
        <v>24</v>
      </c>
      <c r="D28" s="60">
        <v>500</v>
      </c>
      <c r="E28" s="34">
        <f t="shared" si="1"/>
        <v>500</v>
      </c>
      <c r="F28" s="61">
        <f t="shared" si="2"/>
        <v>500</v>
      </c>
      <c r="G28" s="36">
        <v>0</v>
      </c>
      <c r="H28" s="37">
        <v>0</v>
      </c>
      <c r="I28" s="37">
        <v>0</v>
      </c>
      <c r="J28" s="37">
        <v>0</v>
      </c>
      <c r="K28" s="6"/>
    </row>
    <row r="29" spans="1:165" ht="25.5" x14ac:dyDescent="0.2">
      <c r="A29" s="44" t="s">
        <v>38</v>
      </c>
      <c r="B29" s="41" t="s">
        <v>15</v>
      </c>
      <c r="C29" s="42" t="s">
        <v>24</v>
      </c>
      <c r="D29" s="27">
        <v>109000</v>
      </c>
      <c r="E29" s="27">
        <f t="shared" si="1"/>
        <v>109000</v>
      </c>
      <c r="F29" s="43">
        <f t="shared" si="2"/>
        <v>319700</v>
      </c>
      <c r="G29" s="16">
        <f>325700-115000</f>
        <v>210700</v>
      </c>
      <c r="H29" s="16">
        <v>0</v>
      </c>
      <c r="I29" s="16">
        <v>0</v>
      </c>
      <c r="J29" s="16">
        <v>0</v>
      </c>
      <c r="K29" s="6"/>
    </row>
    <row r="30" spans="1:165" ht="14.25" x14ac:dyDescent="0.2">
      <c r="A30" s="55" t="s">
        <v>39</v>
      </c>
      <c r="B30" s="49" t="s">
        <v>15</v>
      </c>
      <c r="C30" s="50" t="s">
        <v>24</v>
      </c>
      <c r="D30" s="51">
        <v>150000</v>
      </c>
      <c r="E30" s="51">
        <f t="shared" si="1"/>
        <v>150000</v>
      </c>
      <c r="F30" s="52">
        <f t="shared" si="2"/>
        <v>150000</v>
      </c>
      <c r="G30" s="53">
        <v>0</v>
      </c>
      <c r="H30" s="53">
        <v>0</v>
      </c>
      <c r="I30" s="53">
        <v>0</v>
      </c>
      <c r="J30" s="53">
        <v>0</v>
      </c>
      <c r="K30" s="6"/>
    </row>
    <row r="31" spans="1:165" ht="25.5" x14ac:dyDescent="0.2">
      <c r="A31" s="55" t="s">
        <v>40</v>
      </c>
      <c r="B31" s="49" t="s">
        <v>15</v>
      </c>
      <c r="C31" s="50" t="s">
        <v>24</v>
      </c>
      <c r="D31" s="51">
        <v>150000</v>
      </c>
      <c r="E31" s="51">
        <f t="shared" si="1"/>
        <v>150000</v>
      </c>
      <c r="F31" s="52">
        <f t="shared" si="2"/>
        <v>360700</v>
      </c>
      <c r="G31" s="53">
        <f>325700-115000</f>
        <v>210700</v>
      </c>
      <c r="H31" s="53">
        <v>0</v>
      </c>
      <c r="I31" s="53">
        <v>0</v>
      </c>
      <c r="J31" s="53">
        <v>0</v>
      </c>
      <c r="K31" s="6"/>
    </row>
    <row r="32" spans="1:165" ht="38.25" x14ac:dyDescent="0.2">
      <c r="A32" s="62" t="s">
        <v>41</v>
      </c>
      <c r="B32" s="49" t="s">
        <v>15</v>
      </c>
      <c r="C32" s="50" t="s">
        <v>24</v>
      </c>
      <c r="D32" s="45">
        <v>120000</v>
      </c>
      <c r="E32" s="45">
        <f t="shared" si="1"/>
        <v>120000</v>
      </c>
      <c r="F32" s="46">
        <f t="shared" si="2"/>
        <v>326700</v>
      </c>
      <c r="G32" s="53">
        <v>206700</v>
      </c>
      <c r="H32" s="53">
        <v>0</v>
      </c>
      <c r="I32" s="53">
        <v>0</v>
      </c>
      <c r="J32" s="53">
        <v>0</v>
      </c>
      <c r="K32" s="6"/>
    </row>
    <row r="33" spans="1:12" ht="38.25" x14ac:dyDescent="0.2">
      <c r="A33" s="63" t="s">
        <v>42</v>
      </c>
      <c r="B33" s="49" t="s">
        <v>15</v>
      </c>
      <c r="C33" s="50" t="s">
        <v>24</v>
      </c>
      <c r="D33" s="51">
        <v>20000</v>
      </c>
      <c r="E33" s="51">
        <f>D33</f>
        <v>20000</v>
      </c>
      <c r="F33" s="52">
        <f t="shared" si="2"/>
        <v>20000</v>
      </c>
      <c r="G33" s="53">
        <v>0</v>
      </c>
      <c r="H33" s="53">
        <v>0</v>
      </c>
      <c r="I33" s="53">
        <v>0</v>
      </c>
      <c r="J33" s="53">
        <v>0</v>
      </c>
      <c r="K33" s="6"/>
    </row>
    <row r="34" spans="1:12" ht="14.25" x14ac:dyDescent="0.2">
      <c r="A34" s="330" t="s">
        <v>43</v>
      </c>
      <c r="B34" s="331"/>
      <c r="C34" s="332"/>
      <c r="D34" s="64">
        <f t="shared" ref="D34:J34" si="3">SUM(D15:D33)</f>
        <v>6562122</v>
      </c>
      <c r="E34" s="64">
        <f t="shared" si="3"/>
        <v>6562122</v>
      </c>
      <c r="F34" s="64">
        <f t="shared" si="3"/>
        <v>15546577</v>
      </c>
      <c r="G34" s="64">
        <f t="shared" si="3"/>
        <v>8984455</v>
      </c>
      <c r="H34" s="64">
        <f t="shared" si="3"/>
        <v>0</v>
      </c>
      <c r="I34" s="64">
        <f t="shared" si="3"/>
        <v>0</v>
      </c>
      <c r="J34" s="64">
        <f t="shared" si="3"/>
        <v>0</v>
      </c>
      <c r="K34" s="6"/>
    </row>
    <row r="35" spans="1:12" ht="14.25" x14ac:dyDescent="0.2">
      <c r="A35" s="315" t="s">
        <v>44</v>
      </c>
      <c r="B35" s="315"/>
      <c r="C35" s="315"/>
      <c r="D35" s="315"/>
      <c r="E35" s="315"/>
      <c r="F35" s="315"/>
      <c r="G35" s="315"/>
      <c r="H35" s="315"/>
      <c r="I35" s="315"/>
      <c r="J35" s="315"/>
      <c r="K35" s="6"/>
    </row>
    <row r="36" spans="1:12" ht="14.25" x14ac:dyDescent="0.2">
      <c r="A36" s="65">
        <v>0</v>
      </c>
      <c r="B36" s="66" t="s">
        <v>15</v>
      </c>
      <c r="C36" s="67" t="s">
        <v>45</v>
      </c>
      <c r="D36" s="22">
        <v>0</v>
      </c>
      <c r="E36" s="68">
        <f>D36</f>
        <v>0</v>
      </c>
      <c r="F36" s="69">
        <f>D36+G36+H36+I36+J36</f>
        <v>0</v>
      </c>
      <c r="G36" s="70">
        <v>0</v>
      </c>
      <c r="H36" s="70">
        <v>0</v>
      </c>
      <c r="I36" s="70">
        <v>0</v>
      </c>
      <c r="J36" s="70">
        <v>0</v>
      </c>
      <c r="K36" s="6"/>
    </row>
    <row r="37" spans="1:12" ht="14.25" x14ac:dyDescent="0.2">
      <c r="A37" s="314" t="s">
        <v>46</v>
      </c>
      <c r="B37" s="314"/>
      <c r="C37" s="314"/>
      <c r="D37" s="18">
        <f t="shared" ref="D37:J37" si="4">SUM(D36:D36)</f>
        <v>0</v>
      </c>
      <c r="E37" s="18">
        <f t="shared" si="4"/>
        <v>0</v>
      </c>
      <c r="F37" s="18">
        <f t="shared" si="4"/>
        <v>0</v>
      </c>
      <c r="G37" s="18">
        <f t="shared" si="4"/>
        <v>0</v>
      </c>
      <c r="H37" s="18">
        <f t="shared" si="4"/>
        <v>0</v>
      </c>
      <c r="I37" s="18">
        <f t="shared" si="4"/>
        <v>0</v>
      </c>
      <c r="J37" s="18">
        <f t="shared" si="4"/>
        <v>0</v>
      </c>
      <c r="K37" s="6"/>
    </row>
    <row r="38" spans="1:12" ht="14.25" x14ac:dyDescent="0.2">
      <c r="A38" s="313" t="s">
        <v>47</v>
      </c>
      <c r="B38" s="313"/>
      <c r="C38" s="313"/>
      <c r="D38" s="313"/>
      <c r="E38" s="313"/>
      <c r="F38" s="313"/>
      <c r="G38" s="313"/>
      <c r="H38" s="313"/>
      <c r="I38" s="313"/>
      <c r="J38" s="313"/>
      <c r="K38" s="6"/>
    </row>
    <row r="39" spans="1:12" ht="14.25" x14ac:dyDescent="0.2">
      <c r="A39" s="71" t="s">
        <v>48</v>
      </c>
      <c r="B39" s="49" t="s">
        <v>15</v>
      </c>
      <c r="C39" s="50" t="s">
        <v>49</v>
      </c>
      <c r="D39" s="53">
        <v>114000</v>
      </c>
      <c r="E39" s="53">
        <f t="shared" ref="E39:E54" si="5">D39</f>
        <v>114000</v>
      </c>
      <c r="F39" s="72">
        <f t="shared" ref="F39:F54" si="6">D39+G39+H39+I39+J39</f>
        <v>114000</v>
      </c>
      <c r="G39" s="53">
        <v>0</v>
      </c>
      <c r="H39" s="53">
        <v>0</v>
      </c>
      <c r="I39" s="53">
        <v>0</v>
      </c>
      <c r="J39" s="53">
        <v>0</v>
      </c>
      <c r="K39" s="6"/>
    </row>
    <row r="40" spans="1:12" ht="25.5" x14ac:dyDescent="0.2">
      <c r="A40" s="73" t="s">
        <v>50</v>
      </c>
      <c r="B40" s="58" t="s">
        <v>15</v>
      </c>
      <c r="C40" s="59" t="s">
        <v>49</v>
      </c>
      <c r="D40" s="74">
        <v>265000</v>
      </c>
      <c r="E40" s="37">
        <f>D40</f>
        <v>265000</v>
      </c>
      <c r="F40" s="75">
        <f t="shared" si="6"/>
        <v>265000</v>
      </c>
      <c r="G40" s="74">
        <v>0</v>
      </c>
      <c r="H40" s="37">
        <v>0</v>
      </c>
      <c r="I40" s="37">
        <v>0</v>
      </c>
      <c r="J40" s="37">
        <v>0</v>
      </c>
      <c r="K40" s="6"/>
    </row>
    <row r="41" spans="1:12" ht="25.5" x14ac:dyDescent="0.2">
      <c r="A41" s="73" t="s">
        <v>51</v>
      </c>
      <c r="B41" s="58" t="s">
        <v>15</v>
      </c>
      <c r="C41" s="59" t="s">
        <v>49</v>
      </c>
      <c r="D41" s="74">
        <v>256000</v>
      </c>
      <c r="E41" s="37">
        <f>D41</f>
        <v>256000</v>
      </c>
      <c r="F41" s="75">
        <f t="shared" si="6"/>
        <v>256000</v>
      </c>
      <c r="G41" s="37">
        <v>0</v>
      </c>
      <c r="H41" s="37">
        <v>0</v>
      </c>
      <c r="I41" s="37">
        <v>0</v>
      </c>
      <c r="J41" s="37">
        <v>0</v>
      </c>
      <c r="K41" s="6"/>
    </row>
    <row r="42" spans="1:12" ht="14.25" x14ac:dyDescent="0.2">
      <c r="A42" s="76" t="s">
        <v>52</v>
      </c>
      <c r="B42" s="41" t="s">
        <v>15</v>
      </c>
      <c r="C42" s="42" t="s">
        <v>49</v>
      </c>
      <c r="D42" s="16">
        <v>786700</v>
      </c>
      <c r="E42" s="77">
        <f t="shared" si="5"/>
        <v>786700</v>
      </c>
      <c r="F42" s="17">
        <f t="shared" si="6"/>
        <v>787700</v>
      </c>
      <c r="G42" s="16">
        <v>1000</v>
      </c>
      <c r="H42" s="16">
        <v>0</v>
      </c>
      <c r="I42" s="16">
        <v>0</v>
      </c>
      <c r="J42" s="16">
        <v>0</v>
      </c>
      <c r="K42" s="6"/>
    </row>
    <row r="43" spans="1:12" ht="14.25" x14ac:dyDescent="0.2">
      <c r="A43" s="65" t="s">
        <v>53</v>
      </c>
      <c r="B43" s="66" t="s">
        <v>15</v>
      </c>
      <c r="C43" s="67" t="s">
        <v>49</v>
      </c>
      <c r="D43" s="22">
        <v>0</v>
      </c>
      <c r="E43" s="78">
        <f>D43</f>
        <v>0</v>
      </c>
      <c r="F43" s="23">
        <f t="shared" si="6"/>
        <v>105000000</v>
      </c>
      <c r="G43" s="22">
        <v>55000000</v>
      </c>
      <c r="H43" s="22">
        <v>50000000</v>
      </c>
      <c r="I43" s="22">
        <v>0</v>
      </c>
      <c r="J43" s="22">
        <v>0</v>
      </c>
      <c r="K43" s="6"/>
    </row>
    <row r="44" spans="1:12" ht="25.5" x14ac:dyDescent="0.2">
      <c r="A44" s="65" t="s">
        <v>54</v>
      </c>
      <c r="B44" s="66" t="s">
        <v>15</v>
      </c>
      <c r="C44" s="67" t="s">
        <v>49</v>
      </c>
      <c r="D44" s="22">
        <v>0</v>
      </c>
      <c r="E44" s="78">
        <f>D44</f>
        <v>0</v>
      </c>
      <c r="F44" s="23">
        <f t="shared" si="6"/>
        <v>1000000</v>
      </c>
      <c r="G44" s="22">
        <v>500000</v>
      </c>
      <c r="H44" s="22">
        <v>500000</v>
      </c>
      <c r="I44" s="22">
        <v>0</v>
      </c>
      <c r="J44" s="22">
        <v>0</v>
      </c>
      <c r="K44" s="6"/>
    </row>
    <row r="45" spans="1:12" ht="25.5" x14ac:dyDescent="0.2">
      <c r="A45" s="65" t="s">
        <v>55</v>
      </c>
      <c r="B45" s="66" t="s">
        <v>15</v>
      </c>
      <c r="C45" s="67" t="s">
        <v>49</v>
      </c>
      <c r="D45" s="22">
        <v>0</v>
      </c>
      <c r="E45" s="78">
        <f>D45</f>
        <v>0</v>
      </c>
      <c r="F45" s="23">
        <f t="shared" si="6"/>
        <v>410000</v>
      </c>
      <c r="G45" s="22">
        <v>210000</v>
      </c>
      <c r="H45" s="22">
        <v>200000</v>
      </c>
      <c r="I45" s="22">
        <v>0</v>
      </c>
      <c r="J45" s="22">
        <v>0</v>
      </c>
      <c r="K45" s="6"/>
    </row>
    <row r="46" spans="1:12" ht="25.5" x14ac:dyDescent="0.2">
      <c r="A46" s="79" t="s">
        <v>56</v>
      </c>
      <c r="B46" s="80" t="s">
        <v>15</v>
      </c>
      <c r="C46" s="80" t="s">
        <v>49</v>
      </c>
      <c r="D46" s="81">
        <f>4800000-3300000</f>
        <v>1500000</v>
      </c>
      <c r="E46" s="81">
        <f t="shared" si="5"/>
        <v>1500000</v>
      </c>
      <c r="F46" s="82">
        <f t="shared" si="6"/>
        <v>8150000</v>
      </c>
      <c r="G46" s="45">
        <f>3350000+3300000</f>
        <v>6650000</v>
      </c>
      <c r="H46" s="27">
        <v>0</v>
      </c>
      <c r="I46" s="27">
        <v>0</v>
      </c>
      <c r="J46" s="27">
        <v>0</v>
      </c>
      <c r="K46" s="83"/>
      <c r="L46" s="84"/>
    </row>
    <row r="47" spans="1:12" ht="25.5" x14ac:dyDescent="0.2">
      <c r="A47" s="85" t="s">
        <v>57</v>
      </c>
      <c r="B47" s="86" t="s">
        <v>15</v>
      </c>
      <c r="C47" s="86" t="s">
        <v>49</v>
      </c>
      <c r="D47" s="87">
        <v>1000</v>
      </c>
      <c r="E47" s="87">
        <f>D47</f>
        <v>1000</v>
      </c>
      <c r="F47" s="88">
        <f>D47+G47+H47+I47+J47</f>
        <v>20100</v>
      </c>
      <c r="G47" s="89">
        <f>7000+12100</f>
        <v>19100</v>
      </c>
      <c r="H47" s="89">
        <v>0</v>
      </c>
      <c r="I47" s="89">
        <v>0</v>
      </c>
      <c r="J47" s="89">
        <v>0</v>
      </c>
      <c r="K47" s="83"/>
      <c r="L47" s="84"/>
    </row>
    <row r="48" spans="1:12" ht="25.5" x14ac:dyDescent="0.2">
      <c r="A48" s="85" t="s">
        <v>58</v>
      </c>
      <c r="B48" s="86" t="s">
        <v>15</v>
      </c>
      <c r="C48" s="86" t="s">
        <v>49</v>
      </c>
      <c r="D48" s="87">
        <v>21860</v>
      </c>
      <c r="E48" s="87">
        <f t="shared" si="5"/>
        <v>21860</v>
      </c>
      <c r="F48" s="88">
        <f>D48+G48+H48+I48+J48</f>
        <v>77000</v>
      </c>
      <c r="G48" s="89">
        <v>55140</v>
      </c>
      <c r="H48" s="89">
        <v>0</v>
      </c>
      <c r="I48" s="89">
        <v>0</v>
      </c>
      <c r="J48" s="89">
        <v>0</v>
      </c>
      <c r="K48" s="90"/>
      <c r="L48" s="91"/>
    </row>
    <row r="49" spans="1:11" ht="25.5" x14ac:dyDescent="0.2">
      <c r="A49" s="92" t="s">
        <v>59</v>
      </c>
      <c r="B49" s="93" t="s">
        <v>15</v>
      </c>
      <c r="C49" s="93" t="s">
        <v>49</v>
      </c>
      <c r="D49" s="94">
        <v>1000</v>
      </c>
      <c r="E49" s="94">
        <f t="shared" si="5"/>
        <v>1000</v>
      </c>
      <c r="F49" s="95">
        <f t="shared" si="6"/>
        <v>9800000</v>
      </c>
      <c r="G49" s="51">
        <v>9799000</v>
      </c>
      <c r="H49" s="51">
        <v>0</v>
      </c>
      <c r="I49" s="51">
        <v>0</v>
      </c>
      <c r="J49" s="51">
        <v>0</v>
      </c>
      <c r="K49" s="6"/>
    </row>
    <row r="50" spans="1:11" ht="25.5" x14ac:dyDescent="0.2">
      <c r="A50" s="92" t="s">
        <v>60</v>
      </c>
      <c r="B50" s="93" t="s">
        <v>15</v>
      </c>
      <c r="C50" s="93" t="s">
        <v>49</v>
      </c>
      <c r="D50" s="94">
        <v>1000</v>
      </c>
      <c r="E50" s="94">
        <f t="shared" si="5"/>
        <v>1000</v>
      </c>
      <c r="F50" s="95">
        <f t="shared" si="6"/>
        <v>4100</v>
      </c>
      <c r="G50" s="51">
        <v>3100</v>
      </c>
      <c r="H50" s="51">
        <v>0</v>
      </c>
      <c r="I50" s="51">
        <v>0</v>
      </c>
      <c r="J50" s="51">
        <v>0</v>
      </c>
      <c r="K50" s="6"/>
    </row>
    <row r="51" spans="1:11" ht="25.5" x14ac:dyDescent="0.2">
      <c r="A51" s="92" t="s">
        <v>61</v>
      </c>
      <c r="B51" s="93" t="s">
        <v>15</v>
      </c>
      <c r="C51" s="93" t="s">
        <v>49</v>
      </c>
      <c r="D51" s="94">
        <v>1000</v>
      </c>
      <c r="E51" s="94">
        <f t="shared" si="5"/>
        <v>1000</v>
      </c>
      <c r="F51" s="95">
        <f t="shared" si="6"/>
        <v>83000</v>
      </c>
      <c r="G51" s="51">
        <v>82000</v>
      </c>
      <c r="H51" s="51">
        <v>0</v>
      </c>
      <c r="I51" s="51">
        <v>0</v>
      </c>
      <c r="J51" s="51">
        <v>0</v>
      </c>
      <c r="K51" s="6"/>
    </row>
    <row r="52" spans="1:11" ht="14.25" x14ac:dyDescent="0.2">
      <c r="A52" s="79" t="s">
        <v>62</v>
      </c>
      <c r="B52" s="80" t="s">
        <v>15</v>
      </c>
      <c r="C52" s="80" t="s">
        <v>49</v>
      </c>
      <c r="D52" s="81">
        <f>21607700-19107700</f>
        <v>2500000</v>
      </c>
      <c r="E52" s="81">
        <f t="shared" si="5"/>
        <v>2500000</v>
      </c>
      <c r="F52" s="82">
        <f t="shared" si="6"/>
        <v>21617700</v>
      </c>
      <c r="G52" s="45">
        <f>10000+19107700</f>
        <v>19117700</v>
      </c>
      <c r="H52" s="27">
        <v>0</v>
      </c>
      <c r="I52" s="27">
        <v>0</v>
      </c>
      <c r="J52" s="27">
        <v>0</v>
      </c>
      <c r="K52" s="6"/>
    </row>
    <row r="53" spans="1:11" ht="25.5" x14ac:dyDescent="0.2">
      <c r="A53" s="85" t="s">
        <v>63</v>
      </c>
      <c r="B53" s="86" t="s">
        <v>15</v>
      </c>
      <c r="C53" s="86" t="s">
        <v>49</v>
      </c>
      <c r="D53" s="87">
        <v>726</v>
      </c>
      <c r="E53" s="87">
        <f t="shared" si="5"/>
        <v>726</v>
      </c>
      <c r="F53" s="88">
        <f t="shared" si="6"/>
        <v>7260</v>
      </c>
      <c r="G53" s="89">
        <v>6534</v>
      </c>
      <c r="H53" s="89">
        <v>0</v>
      </c>
      <c r="I53" s="89">
        <v>0</v>
      </c>
      <c r="J53" s="89">
        <v>0</v>
      </c>
      <c r="K53" s="6"/>
    </row>
    <row r="54" spans="1:11" ht="25.5" x14ac:dyDescent="0.2">
      <c r="A54" s="85" t="s">
        <v>64</v>
      </c>
      <c r="B54" s="86" t="s">
        <v>15</v>
      </c>
      <c r="C54" s="86" t="s">
        <v>49</v>
      </c>
      <c r="D54" s="87">
        <v>32670</v>
      </c>
      <c r="E54" s="87">
        <f t="shared" si="5"/>
        <v>32670</v>
      </c>
      <c r="F54" s="88">
        <f t="shared" si="6"/>
        <v>326700</v>
      </c>
      <c r="G54" s="89">
        <v>294030</v>
      </c>
      <c r="H54" s="89">
        <v>0</v>
      </c>
      <c r="I54" s="89">
        <v>0</v>
      </c>
      <c r="J54" s="89">
        <v>0</v>
      </c>
      <c r="K54" s="6"/>
    </row>
    <row r="55" spans="1:11" ht="14.25" x14ac:dyDescent="0.2">
      <c r="A55" s="96" t="s">
        <v>65</v>
      </c>
      <c r="B55" s="80" t="s">
        <v>15</v>
      </c>
      <c r="C55" s="80" t="s">
        <v>49</v>
      </c>
      <c r="D55" s="97">
        <v>115000</v>
      </c>
      <c r="E55" s="97">
        <f>D55</f>
        <v>115000</v>
      </c>
      <c r="F55" s="98">
        <f>D55+G55+H55+I55+J55</f>
        <v>285700</v>
      </c>
      <c r="G55" s="27">
        <f>325700-155000</f>
        <v>170700</v>
      </c>
      <c r="H55" s="27">
        <v>0</v>
      </c>
      <c r="I55" s="27">
        <v>0</v>
      </c>
      <c r="J55" s="27">
        <v>0</v>
      </c>
      <c r="K55" s="6"/>
    </row>
    <row r="56" spans="1:11" ht="38.25" x14ac:dyDescent="0.2">
      <c r="A56" s="99" t="s">
        <v>66</v>
      </c>
      <c r="B56" s="93" t="s">
        <v>15</v>
      </c>
      <c r="C56" s="93" t="s">
        <v>49</v>
      </c>
      <c r="D56" s="94">
        <v>182000</v>
      </c>
      <c r="E56" s="94">
        <f>D56</f>
        <v>182000</v>
      </c>
      <c r="F56" s="95">
        <f>D56+G56+H56+I56+J56</f>
        <v>182000</v>
      </c>
      <c r="G56" s="51">
        <v>0</v>
      </c>
      <c r="H56" s="51">
        <v>0</v>
      </c>
      <c r="I56" s="51">
        <v>0</v>
      </c>
      <c r="J56" s="51">
        <v>0</v>
      </c>
      <c r="K56" s="6"/>
    </row>
    <row r="57" spans="1:11" x14ac:dyDescent="0.2">
      <c r="A57" s="81" t="s">
        <v>67</v>
      </c>
      <c r="B57" s="93" t="s">
        <v>15</v>
      </c>
      <c r="C57" s="93" t="s">
        <v>49</v>
      </c>
      <c r="D57" s="81">
        <v>15730</v>
      </c>
      <c r="E57" s="81">
        <f>D57</f>
        <v>15730</v>
      </c>
      <c r="F57" s="100">
        <f>D57+G57+H57+I57+J57</f>
        <v>15730</v>
      </c>
      <c r="G57" s="81">
        <v>0</v>
      </c>
      <c r="H57" s="81">
        <v>0</v>
      </c>
      <c r="I57" s="81">
        <v>0</v>
      </c>
      <c r="J57" s="81">
        <v>0</v>
      </c>
      <c r="K57" s="6"/>
    </row>
    <row r="58" spans="1:11" x14ac:dyDescent="0.2">
      <c r="A58" s="81" t="s">
        <v>68</v>
      </c>
      <c r="B58" s="93" t="s">
        <v>15</v>
      </c>
      <c r="C58" s="93" t="s">
        <v>49</v>
      </c>
      <c r="D58" s="81">
        <v>1000</v>
      </c>
      <c r="E58" s="81">
        <v>1000</v>
      </c>
      <c r="F58" s="100">
        <f>D58+G58+H58+I58+J58</f>
        <v>326700</v>
      </c>
      <c r="G58" s="81">
        <v>325700</v>
      </c>
      <c r="H58" s="81"/>
      <c r="I58" s="81"/>
      <c r="J58" s="81"/>
      <c r="K58" s="6"/>
    </row>
    <row r="59" spans="1:11" ht="14.25" x14ac:dyDescent="0.2">
      <c r="A59" s="314" t="s">
        <v>69</v>
      </c>
      <c r="B59" s="314"/>
      <c r="C59" s="314"/>
      <c r="D59" s="101">
        <f>SUM(D39:D58)</f>
        <v>5794686</v>
      </c>
      <c r="E59" s="101">
        <f t="shared" ref="E59:J59" si="7">SUM(E39:E58)</f>
        <v>5794686</v>
      </c>
      <c r="F59" s="101">
        <f t="shared" si="7"/>
        <v>148728690</v>
      </c>
      <c r="G59" s="101">
        <f t="shared" si="7"/>
        <v>92234004</v>
      </c>
      <c r="H59" s="101">
        <f t="shared" si="7"/>
        <v>50700000</v>
      </c>
      <c r="I59" s="101">
        <f t="shared" si="7"/>
        <v>0</v>
      </c>
      <c r="J59" s="101">
        <f t="shared" si="7"/>
        <v>0</v>
      </c>
      <c r="K59" s="6"/>
    </row>
    <row r="60" spans="1:11" ht="14.25" x14ac:dyDescent="0.2">
      <c r="A60" s="315" t="s">
        <v>70</v>
      </c>
      <c r="B60" s="315"/>
      <c r="C60" s="315"/>
      <c r="D60" s="315"/>
      <c r="E60" s="315"/>
      <c r="F60" s="315"/>
      <c r="G60" s="315"/>
      <c r="H60" s="315"/>
      <c r="I60" s="315"/>
      <c r="J60" s="315"/>
      <c r="K60" s="6"/>
    </row>
    <row r="61" spans="1:11" ht="14.25" x14ac:dyDescent="0.2">
      <c r="A61" s="102"/>
      <c r="B61" s="66" t="s">
        <v>15</v>
      </c>
      <c r="C61" s="67" t="s">
        <v>71</v>
      </c>
      <c r="D61" s="22">
        <v>0</v>
      </c>
      <c r="E61" s="22">
        <f>D61</f>
        <v>0</v>
      </c>
      <c r="F61" s="23">
        <f>D61+G61+H61+I61+J61</f>
        <v>0</v>
      </c>
      <c r="G61" s="22">
        <v>0</v>
      </c>
      <c r="H61" s="22">
        <v>0</v>
      </c>
      <c r="I61" s="22">
        <v>0</v>
      </c>
      <c r="J61" s="22">
        <v>0</v>
      </c>
      <c r="K61" s="6"/>
    </row>
    <row r="62" spans="1:11" ht="14.25" x14ac:dyDescent="0.2">
      <c r="A62" s="308" t="s">
        <v>72</v>
      </c>
      <c r="B62" s="308"/>
      <c r="C62" s="308"/>
      <c r="D62" s="101">
        <f t="shared" ref="D62:J62" si="8">SUM(D61:D61)</f>
        <v>0</v>
      </c>
      <c r="E62" s="101">
        <f t="shared" si="8"/>
        <v>0</v>
      </c>
      <c r="F62" s="101">
        <f t="shared" si="8"/>
        <v>0</v>
      </c>
      <c r="G62" s="101">
        <f t="shared" si="8"/>
        <v>0</v>
      </c>
      <c r="H62" s="101">
        <f t="shared" si="8"/>
        <v>0</v>
      </c>
      <c r="I62" s="101">
        <f t="shared" si="8"/>
        <v>0</v>
      </c>
      <c r="J62" s="101">
        <f t="shared" si="8"/>
        <v>0</v>
      </c>
      <c r="K62" s="6"/>
    </row>
    <row r="63" spans="1:11" ht="14.25" x14ac:dyDescent="0.2">
      <c r="A63" s="315" t="s">
        <v>73</v>
      </c>
      <c r="B63" s="315"/>
      <c r="C63" s="315"/>
      <c r="D63" s="315"/>
      <c r="E63" s="315"/>
      <c r="F63" s="315"/>
      <c r="G63" s="315"/>
      <c r="H63" s="315"/>
      <c r="I63" s="315"/>
      <c r="J63" s="315"/>
      <c r="K63" s="6"/>
    </row>
    <row r="64" spans="1:11" ht="14.25" x14ac:dyDescent="0.2">
      <c r="A64" s="55" t="s">
        <v>74</v>
      </c>
      <c r="B64" s="49" t="s">
        <v>15</v>
      </c>
      <c r="C64" s="50" t="s">
        <v>75</v>
      </c>
      <c r="D64" s="103">
        <f>12650000-6150000+2420</f>
        <v>6502420</v>
      </c>
      <c r="E64" s="103">
        <f>D64</f>
        <v>6502420</v>
      </c>
      <c r="F64" s="104">
        <f t="shared" ref="F64:F84" si="9">D64+G64+H64+I64+J64</f>
        <v>32559420</v>
      </c>
      <c r="G64" s="47">
        <v>26057000</v>
      </c>
      <c r="H64" s="53">
        <v>0</v>
      </c>
      <c r="I64" s="53">
        <v>0</v>
      </c>
      <c r="J64" s="53">
        <v>0</v>
      </c>
      <c r="K64" s="6"/>
    </row>
    <row r="65" spans="1:11" ht="25.5" x14ac:dyDescent="0.2">
      <c r="A65" s="105" t="s">
        <v>76</v>
      </c>
      <c r="B65" s="106" t="s">
        <v>15</v>
      </c>
      <c r="C65" s="107" t="s">
        <v>75</v>
      </c>
      <c r="D65" s="108">
        <v>86500</v>
      </c>
      <c r="E65" s="108">
        <f>D65</f>
        <v>86500</v>
      </c>
      <c r="F65" s="109">
        <f t="shared" si="9"/>
        <v>191000</v>
      </c>
      <c r="G65" s="110">
        <v>104500</v>
      </c>
      <c r="H65" s="110">
        <v>0</v>
      </c>
      <c r="I65" s="110">
        <v>0</v>
      </c>
      <c r="J65" s="110">
        <v>0</v>
      </c>
      <c r="K65" s="6"/>
    </row>
    <row r="66" spans="1:11" ht="25.5" x14ac:dyDescent="0.2">
      <c r="A66" s="105" t="s">
        <v>77</v>
      </c>
      <c r="B66" s="106" t="s">
        <v>15</v>
      </c>
      <c r="C66" s="107" t="s">
        <v>75</v>
      </c>
      <c r="D66" s="108">
        <v>55000</v>
      </c>
      <c r="E66" s="108">
        <f>D66</f>
        <v>55000</v>
      </c>
      <c r="F66" s="109">
        <f t="shared" si="9"/>
        <v>196000</v>
      </c>
      <c r="G66" s="111">
        <f>108000+33000</f>
        <v>141000</v>
      </c>
      <c r="H66" s="110">
        <v>0</v>
      </c>
      <c r="I66" s="110">
        <v>0</v>
      </c>
      <c r="J66" s="110">
        <v>0</v>
      </c>
      <c r="K66" s="6"/>
    </row>
    <row r="67" spans="1:11" ht="14.25" x14ac:dyDescent="0.2">
      <c r="A67" s="73" t="s">
        <v>78</v>
      </c>
      <c r="B67" s="58" t="s">
        <v>15</v>
      </c>
      <c r="C67" s="59" t="s">
        <v>75</v>
      </c>
      <c r="D67" s="74">
        <v>500</v>
      </c>
      <c r="E67" s="74">
        <f>D67</f>
        <v>500</v>
      </c>
      <c r="F67" s="112">
        <f t="shared" si="9"/>
        <v>500</v>
      </c>
      <c r="G67" s="37">
        <v>0</v>
      </c>
      <c r="H67" s="37">
        <v>0</v>
      </c>
      <c r="I67" s="37">
        <v>0</v>
      </c>
      <c r="J67" s="37">
        <v>0</v>
      </c>
      <c r="K67" s="6"/>
    </row>
    <row r="68" spans="1:11" ht="14.25" x14ac:dyDescent="0.2">
      <c r="A68" s="76" t="s">
        <v>79</v>
      </c>
      <c r="B68" s="41" t="s">
        <v>15</v>
      </c>
      <c r="C68" s="42" t="s">
        <v>75</v>
      </c>
      <c r="D68" s="113">
        <v>0</v>
      </c>
      <c r="E68" s="113">
        <f>D68</f>
        <v>0</v>
      </c>
      <c r="F68" s="104">
        <f t="shared" si="9"/>
        <v>521300</v>
      </c>
      <c r="G68" s="47">
        <v>521300</v>
      </c>
      <c r="H68" s="16">
        <v>0</v>
      </c>
      <c r="I68" s="16">
        <v>0</v>
      </c>
      <c r="J68" s="16">
        <v>0</v>
      </c>
      <c r="K68" s="6"/>
    </row>
    <row r="69" spans="1:11" ht="14.25" x14ac:dyDescent="0.2">
      <c r="A69" s="114" t="s">
        <v>80</v>
      </c>
      <c r="B69" s="58" t="s">
        <v>15</v>
      </c>
      <c r="C69" s="59" t="s">
        <v>75</v>
      </c>
      <c r="D69" s="74">
        <v>35600</v>
      </c>
      <c r="E69" s="74">
        <f t="shared" ref="E69:E92" si="10">D69</f>
        <v>35600</v>
      </c>
      <c r="F69" s="112">
        <f t="shared" si="9"/>
        <v>35600</v>
      </c>
      <c r="G69" s="37">
        <v>0</v>
      </c>
      <c r="H69" s="37">
        <v>0</v>
      </c>
      <c r="I69" s="37">
        <v>0</v>
      </c>
      <c r="J69" s="37">
        <v>0</v>
      </c>
      <c r="K69" s="6"/>
    </row>
    <row r="70" spans="1:11" ht="25.5" x14ac:dyDescent="0.2">
      <c r="A70" s="114" t="s">
        <v>81</v>
      </c>
      <c r="B70" s="58" t="s">
        <v>15</v>
      </c>
      <c r="C70" s="59" t="s">
        <v>75</v>
      </c>
      <c r="D70" s="74">
        <v>3025</v>
      </c>
      <c r="E70" s="74">
        <f t="shared" si="10"/>
        <v>3025</v>
      </c>
      <c r="F70" s="112">
        <f t="shared" si="9"/>
        <v>3025</v>
      </c>
      <c r="G70" s="37">
        <v>0</v>
      </c>
      <c r="H70" s="37">
        <v>0</v>
      </c>
      <c r="I70" s="37">
        <v>0</v>
      </c>
      <c r="J70" s="37">
        <v>0</v>
      </c>
      <c r="K70" s="6"/>
    </row>
    <row r="71" spans="1:11" ht="14.25" x14ac:dyDescent="0.2">
      <c r="A71" s="114" t="s">
        <v>82</v>
      </c>
      <c r="B71" s="58" t="s">
        <v>15</v>
      </c>
      <c r="C71" s="59" t="s">
        <v>75</v>
      </c>
      <c r="D71" s="74">
        <v>650</v>
      </c>
      <c r="E71" s="74">
        <f t="shared" si="10"/>
        <v>650</v>
      </c>
      <c r="F71" s="112">
        <f t="shared" si="9"/>
        <v>650</v>
      </c>
      <c r="G71" s="37">
        <v>0</v>
      </c>
      <c r="H71" s="37">
        <v>0</v>
      </c>
      <c r="I71" s="37">
        <v>0</v>
      </c>
      <c r="J71" s="37">
        <v>0</v>
      </c>
      <c r="K71" s="6"/>
    </row>
    <row r="72" spans="1:11" ht="25.5" x14ac:dyDescent="0.2">
      <c r="A72" s="114" t="s">
        <v>83</v>
      </c>
      <c r="B72" s="58" t="s">
        <v>15</v>
      </c>
      <c r="C72" s="59" t="s">
        <v>75</v>
      </c>
      <c r="D72" s="74">
        <v>3025</v>
      </c>
      <c r="E72" s="74">
        <f t="shared" si="10"/>
        <v>3025</v>
      </c>
      <c r="F72" s="112">
        <f t="shared" si="9"/>
        <v>3025</v>
      </c>
      <c r="G72" s="37">
        <v>0</v>
      </c>
      <c r="H72" s="37">
        <v>0</v>
      </c>
      <c r="I72" s="37">
        <v>0</v>
      </c>
      <c r="J72" s="37">
        <v>0</v>
      </c>
      <c r="K72" s="6"/>
    </row>
    <row r="73" spans="1:11" ht="14.25" x14ac:dyDescent="0.2">
      <c r="A73" s="114" t="s">
        <v>84</v>
      </c>
      <c r="B73" s="58" t="s">
        <v>15</v>
      </c>
      <c r="C73" s="59" t="s">
        <v>75</v>
      </c>
      <c r="D73" s="74">
        <v>350</v>
      </c>
      <c r="E73" s="74">
        <f t="shared" si="10"/>
        <v>350</v>
      </c>
      <c r="F73" s="112">
        <f t="shared" si="9"/>
        <v>350</v>
      </c>
      <c r="G73" s="37">
        <v>0</v>
      </c>
      <c r="H73" s="37">
        <v>0</v>
      </c>
      <c r="I73" s="37">
        <v>0</v>
      </c>
      <c r="J73" s="37">
        <v>0</v>
      </c>
      <c r="K73" s="6"/>
    </row>
    <row r="74" spans="1:11" ht="25.5" x14ac:dyDescent="0.2">
      <c r="A74" s="115" t="s">
        <v>85</v>
      </c>
      <c r="B74" s="58" t="s">
        <v>15</v>
      </c>
      <c r="C74" s="59" t="s">
        <v>75</v>
      </c>
      <c r="D74" s="74">
        <v>1815</v>
      </c>
      <c r="E74" s="74">
        <f t="shared" si="10"/>
        <v>1815</v>
      </c>
      <c r="F74" s="112">
        <f t="shared" si="9"/>
        <v>1815</v>
      </c>
      <c r="G74" s="37">
        <v>0</v>
      </c>
      <c r="H74" s="37">
        <v>0</v>
      </c>
      <c r="I74" s="37">
        <v>0</v>
      </c>
      <c r="J74" s="37">
        <v>0</v>
      </c>
      <c r="K74" s="6"/>
    </row>
    <row r="75" spans="1:11" ht="14.25" x14ac:dyDescent="0.2">
      <c r="A75" s="76" t="s">
        <v>86</v>
      </c>
      <c r="B75" s="41" t="s">
        <v>15</v>
      </c>
      <c r="C75" s="42" t="s">
        <v>75</v>
      </c>
      <c r="D75" s="113">
        <f>4000000-3600000</f>
        <v>400000</v>
      </c>
      <c r="E75" s="113">
        <f t="shared" si="10"/>
        <v>400000</v>
      </c>
      <c r="F75" s="104">
        <f t="shared" si="9"/>
        <v>8816000</v>
      </c>
      <c r="G75" s="47">
        <f>8816000-4000000+3600000</f>
        <v>8416000</v>
      </c>
      <c r="H75" s="16"/>
      <c r="I75" s="16">
        <v>0</v>
      </c>
      <c r="J75" s="16">
        <v>0</v>
      </c>
      <c r="K75" s="6"/>
    </row>
    <row r="76" spans="1:11" ht="25.5" x14ac:dyDescent="0.2">
      <c r="A76" s="105" t="s">
        <v>87</v>
      </c>
      <c r="B76" s="106" t="s">
        <v>15</v>
      </c>
      <c r="C76" s="107" t="s">
        <v>75</v>
      </c>
      <c r="D76" s="108">
        <v>500</v>
      </c>
      <c r="E76" s="108">
        <f t="shared" si="10"/>
        <v>500</v>
      </c>
      <c r="F76" s="109">
        <f t="shared" si="9"/>
        <v>8500</v>
      </c>
      <c r="G76" s="111">
        <v>8000</v>
      </c>
      <c r="H76" s="110">
        <v>0</v>
      </c>
      <c r="I76" s="110">
        <v>0</v>
      </c>
      <c r="J76" s="110">
        <v>0</v>
      </c>
      <c r="K76" s="6"/>
    </row>
    <row r="77" spans="1:11" ht="25.5" x14ac:dyDescent="0.2">
      <c r="A77" s="105" t="s">
        <v>88</v>
      </c>
      <c r="B77" s="106" t="s">
        <v>15</v>
      </c>
      <c r="C77" s="107" t="s">
        <v>75</v>
      </c>
      <c r="D77" s="108">
        <v>4200</v>
      </c>
      <c r="E77" s="108">
        <f t="shared" si="10"/>
        <v>4200</v>
      </c>
      <c r="F77" s="109">
        <f t="shared" si="9"/>
        <v>54000</v>
      </c>
      <c r="G77" s="110">
        <v>49800</v>
      </c>
      <c r="H77" s="110">
        <v>0</v>
      </c>
      <c r="I77" s="110">
        <v>0</v>
      </c>
      <c r="J77" s="110">
        <v>0</v>
      </c>
      <c r="K77" s="6"/>
    </row>
    <row r="78" spans="1:11" ht="63.75" x14ac:dyDescent="0.2">
      <c r="A78" s="76" t="s">
        <v>89</v>
      </c>
      <c r="B78" s="41" t="s">
        <v>15</v>
      </c>
      <c r="C78" s="42" t="s">
        <v>75</v>
      </c>
      <c r="D78" s="77">
        <v>164000</v>
      </c>
      <c r="E78" s="77">
        <f t="shared" si="10"/>
        <v>164000</v>
      </c>
      <c r="F78" s="17">
        <f t="shared" si="9"/>
        <v>164000</v>
      </c>
      <c r="G78" s="16">
        <v>0</v>
      </c>
      <c r="H78" s="16">
        <v>0</v>
      </c>
      <c r="I78" s="16">
        <v>0</v>
      </c>
      <c r="J78" s="16">
        <v>0</v>
      </c>
      <c r="K78" s="6"/>
    </row>
    <row r="79" spans="1:11" ht="38.25" x14ac:dyDescent="0.2">
      <c r="A79" s="116" t="s">
        <v>90</v>
      </c>
      <c r="B79" s="49" t="s">
        <v>15</v>
      </c>
      <c r="C79" s="50" t="s">
        <v>75</v>
      </c>
      <c r="D79" s="117">
        <v>4609000</v>
      </c>
      <c r="E79" s="117">
        <f t="shared" si="10"/>
        <v>4609000</v>
      </c>
      <c r="F79" s="118">
        <f t="shared" si="9"/>
        <v>4609000</v>
      </c>
      <c r="G79" s="53">
        <v>0</v>
      </c>
      <c r="H79" s="53">
        <v>0</v>
      </c>
      <c r="I79" s="53">
        <v>0</v>
      </c>
      <c r="J79" s="53">
        <v>0</v>
      </c>
      <c r="K79" s="6"/>
    </row>
    <row r="80" spans="1:11" ht="38.25" x14ac:dyDescent="0.2">
      <c r="A80" s="119" t="s">
        <v>91</v>
      </c>
      <c r="B80" s="41" t="s">
        <v>15</v>
      </c>
      <c r="C80" s="42" t="s">
        <v>75</v>
      </c>
      <c r="D80" s="77">
        <v>16000</v>
      </c>
      <c r="E80" s="77">
        <f t="shared" si="10"/>
        <v>16000</v>
      </c>
      <c r="F80" s="17">
        <f t="shared" si="9"/>
        <v>16000</v>
      </c>
      <c r="G80" s="16">
        <v>0</v>
      </c>
      <c r="H80" s="16">
        <v>0</v>
      </c>
      <c r="I80" s="16">
        <v>0</v>
      </c>
      <c r="J80" s="16">
        <v>0</v>
      </c>
      <c r="K80" s="6"/>
    </row>
    <row r="81" spans="1:11" ht="38.25" x14ac:dyDescent="0.2">
      <c r="A81" s="119" t="s">
        <v>92</v>
      </c>
      <c r="B81" s="41" t="s">
        <v>15</v>
      </c>
      <c r="C81" s="42" t="s">
        <v>75</v>
      </c>
      <c r="D81" s="77">
        <v>10000</v>
      </c>
      <c r="E81" s="77">
        <f t="shared" si="10"/>
        <v>10000</v>
      </c>
      <c r="F81" s="17">
        <f t="shared" si="9"/>
        <v>10000</v>
      </c>
      <c r="G81" s="16">
        <v>0</v>
      </c>
      <c r="H81" s="16">
        <v>0</v>
      </c>
      <c r="I81" s="16">
        <v>0</v>
      </c>
      <c r="J81" s="16">
        <v>0</v>
      </c>
      <c r="K81" s="6"/>
    </row>
    <row r="82" spans="1:11" ht="14.25" x14ac:dyDescent="0.2">
      <c r="A82" s="120" t="s">
        <v>93</v>
      </c>
      <c r="B82" s="121" t="s">
        <v>15</v>
      </c>
      <c r="C82" s="122" t="s">
        <v>75</v>
      </c>
      <c r="D82" s="113">
        <f>13700000-11200000</f>
        <v>2500000</v>
      </c>
      <c r="E82" s="113">
        <f t="shared" si="10"/>
        <v>2500000</v>
      </c>
      <c r="F82" s="104">
        <f t="shared" si="9"/>
        <v>21260000</v>
      </c>
      <c r="G82" s="111">
        <f>7560000+11200000</f>
        <v>18760000</v>
      </c>
      <c r="H82" s="16"/>
      <c r="I82" s="16">
        <v>0</v>
      </c>
      <c r="J82" s="16">
        <v>0</v>
      </c>
      <c r="K82" s="6"/>
    </row>
    <row r="83" spans="1:11" ht="25.5" x14ac:dyDescent="0.2">
      <c r="A83" s="105" t="s">
        <v>94</v>
      </c>
      <c r="B83" s="106" t="s">
        <v>15</v>
      </c>
      <c r="C83" s="107" t="s">
        <v>75</v>
      </c>
      <c r="D83" s="108">
        <v>28000</v>
      </c>
      <c r="E83" s="108">
        <f t="shared" si="10"/>
        <v>28000</v>
      </c>
      <c r="F83" s="109">
        <f t="shared" si="9"/>
        <v>98000</v>
      </c>
      <c r="G83" s="110">
        <v>70000</v>
      </c>
      <c r="H83" s="110">
        <v>0</v>
      </c>
      <c r="I83" s="110">
        <v>0</v>
      </c>
      <c r="J83" s="110">
        <v>0</v>
      </c>
      <c r="K83" s="6"/>
    </row>
    <row r="84" spans="1:11" ht="25.5" x14ac:dyDescent="0.2">
      <c r="A84" s="105" t="s">
        <v>95</v>
      </c>
      <c r="B84" s="106" t="s">
        <v>15</v>
      </c>
      <c r="C84" s="107" t="s">
        <v>75</v>
      </c>
      <c r="D84" s="108">
        <v>54000</v>
      </c>
      <c r="E84" s="108">
        <f t="shared" si="10"/>
        <v>54000</v>
      </c>
      <c r="F84" s="109">
        <f t="shared" si="9"/>
        <v>320000</v>
      </c>
      <c r="G84" s="111">
        <f>241000+25000</f>
        <v>266000</v>
      </c>
      <c r="H84" s="110"/>
      <c r="I84" s="110">
        <v>0</v>
      </c>
      <c r="J84" s="110">
        <v>0</v>
      </c>
      <c r="K84" s="6"/>
    </row>
    <row r="85" spans="1:11" ht="14.25" x14ac:dyDescent="0.2">
      <c r="A85" s="99" t="s">
        <v>96</v>
      </c>
      <c r="B85" s="93" t="s">
        <v>15</v>
      </c>
      <c r="C85" s="93" t="s">
        <v>75</v>
      </c>
      <c r="D85" s="94">
        <v>3861000</v>
      </c>
      <c r="E85" s="94">
        <f>D85</f>
        <v>3861000</v>
      </c>
      <c r="F85" s="95">
        <f>D85+G85+H85+I85+J85</f>
        <v>3861000</v>
      </c>
      <c r="G85" s="51">
        <v>0</v>
      </c>
      <c r="H85" s="51">
        <v>0</v>
      </c>
      <c r="I85" s="51">
        <v>0</v>
      </c>
      <c r="J85" s="51">
        <v>0</v>
      </c>
      <c r="K85" s="6"/>
    </row>
    <row r="86" spans="1:11" ht="14.25" x14ac:dyDescent="0.2">
      <c r="A86" s="71" t="s">
        <v>97</v>
      </c>
      <c r="B86" s="49" t="s">
        <v>15</v>
      </c>
      <c r="C86" s="50" t="s">
        <v>75</v>
      </c>
      <c r="D86" s="117">
        <v>12800000</v>
      </c>
      <c r="E86" s="117">
        <f t="shared" si="10"/>
        <v>12800000</v>
      </c>
      <c r="F86" s="118">
        <f>D86+G86+H86+I86+J86</f>
        <v>12800000</v>
      </c>
      <c r="G86" s="53">
        <v>0</v>
      </c>
      <c r="H86" s="53">
        <v>0</v>
      </c>
      <c r="I86" s="53">
        <v>0</v>
      </c>
      <c r="J86" s="53">
        <v>0</v>
      </c>
      <c r="K86" s="6"/>
    </row>
    <row r="87" spans="1:11" ht="14.25" x14ac:dyDescent="0.2">
      <c r="A87" s="114" t="s">
        <v>98</v>
      </c>
      <c r="B87" s="58" t="s">
        <v>15</v>
      </c>
      <c r="C87" s="59" t="s">
        <v>75</v>
      </c>
      <c r="D87" s="74">
        <v>206000</v>
      </c>
      <c r="E87" s="74">
        <f t="shared" si="10"/>
        <v>206000</v>
      </c>
      <c r="F87" s="112">
        <f t="shared" ref="F87:F92" si="11">D87+G87+H87+I87+J87</f>
        <v>206000</v>
      </c>
      <c r="G87" s="37">
        <v>0</v>
      </c>
      <c r="H87" s="37">
        <v>0</v>
      </c>
      <c r="I87" s="37">
        <v>0</v>
      </c>
      <c r="J87" s="37">
        <v>0</v>
      </c>
      <c r="K87" s="6"/>
    </row>
    <row r="88" spans="1:11" ht="14.25" x14ac:dyDescent="0.2">
      <c r="A88" s="123" t="s">
        <v>99</v>
      </c>
      <c r="B88" s="58" t="s">
        <v>15</v>
      </c>
      <c r="C88" s="59" t="s">
        <v>75</v>
      </c>
      <c r="D88" s="124">
        <v>18150</v>
      </c>
      <c r="E88" s="124">
        <f t="shared" si="10"/>
        <v>18150</v>
      </c>
      <c r="F88" s="125">
        <f t="shared" si="11"/>
        <v>18150</v>
      </c>
      <c r="G88" s="37">
        <v>0</v>
      </c>
      <c r="H88" s="37">
        <v>0</v>
      </c>
      <c r="I88" s="37">
        <v>0</v>
      </c>
      <c r="J88" s="37">
        <v>0</v>
      </c>
      <c r="K88" s="6"/>
    </row>
    <row r="89" spans="1:11" ht="14.25" x14ac:dyDescent="0.2">
      <c r="A89" s="126" t="s">
        <v>100</v>
      </c>
      <c r="B89" s="49" t="s">
        <v>15</v>
      </c>
      <c r="C89" s="50" t="s">
        <v>75</v>
      </c>
      <c r="D89" s="51">
        <v>1080000</v>
      </c>
      <c r="E89" s="51">
        <f t="shared" si="10"/>
        <v>1080000</v>
      </c>
      <c r="F89" s="52">
        <f>D89+G89+H89+I89+J89</f>
        <v>1080000</v>
      </c>
      <c r="G89" s="53">
        <v>0</v>
      </c>
      <c r="H89" s="53">
        <v>0</v>
      </c>
      <c r="I89" s="53">
        <v>0</v>
      </c>
      <c r="J89" s="53">
        <v>0</v>
      </c>
      <c r="K89" s="6"/>
    </row>
    <row r="90" spans="1:11" ht="25.5" x14ac:dyDescent="0.2">
      <c r="A90" s="127" t="s">
        <v>101</v>
      </c>
      <c r="B90" s="41" t="s">
        <v>15</v>
      </c>
      <c r="C90" s="42" t="s">
        <v>75</v>
      </c>
      <c r="D90" s="27">
        <v>2500</v>
      </c>
      <c r="E90" s="27">
        <f t="shared" si="10"/>
        <v>2500</v>
      </c>
      <c r="F90" s="43">
        <f>D90+G90+H90+I90+J90</f>
        <v>2500</v>
      </c>
      <c r="G90" s="16">
        <v>0</v>
      </c>
      <c r="H90" s="16">
        <v>0</v>
      </c>
      <c r="I90" s="16">
        <v>0</v>
      </c>
      <c r="J90" s="16">
        <v>0</v>
      </c>
      <c r="K90" s="6"/>
    </row>
    <row r="91" spans="1:11" ht="14.25" x14ac:dyDescent="0.2">
      <c r="A91" s="123" t="s">
        <v>102</v>
      </c>
      <c r="B91" s="58" t="s">
        <v>15</v>
      </c>
      <c r="C91" s="59" t="s">
        <v>75</v>
      </c>
      <c r="D91" s="37">
        <v>31500</v>
      </c>
      <c r="E91" s="124">
        <f t="shared" si="10"/>
        <v>31500</v>
      </c>
      <c r="F91" s="125">
        <f t="shared" si="11"/>
        <v>31500</v>
      </c>
      <c r="G91" s="37">
        <v>0</v>
      </c>
      <c r="H91" s="37">
        <v>0</v>
      </c>
      <c r="I91" s="37">
        <v>0</v>
      </c>
      <c r="J91" s="37">
        <v>0</v>
      </c>
      <c r="K91" s="6"/>
    </row>
    <row r="92" spans="1:11" ht="14.25" x14ac:dyDescent="0.2">
      <c r="A92" s="128" t="s">
        <v>103</v>
      </c>
      <c r="B92" s="121" t="s">
        <v>15</v>
      </c>
      <c r="C92" s="122" t="s">
        <v>75</v>
      </c>
      <c r="D92" s="129">
        <v>23300</v>
      </c>
      <c r="E92" s="129">
        <f t="shared" si="10"/>
        <v>23300</v>
      </c>
      <c r="F92" s="130">
        <f t="shared" si="11"/>
        <v>23300</v>
      </c>
      <c r="G92" s="131">
        <v>0</v>
      </c>
      <c r="H92" s="131">
        <v>0</v>
      </c>
      <c r="I92" s="131">
        <v>0</v>
      </c>
      <c r="J92" s="131">
        <v>0</v>
      </c>
      <c r="K92" s="6"/>
    </row>
    <row r="93" spans="1:11" ht="14.25" x14ac:dyDescent="0.2">
      <c r="A93" s="132" t="s">
        <v>104</v>
      </c>
      <c r="B93" s="49" t="s">
        <v>15</v>
      </c>
      <c r="C93" s="50" t="s">
        <v>75</v>
      </c>
      <c r="D93" s="53">
        <v>174240</v>
      </c>
      <c r="E93" s="53">
        <f>D93</f>
        <v>174240</v>
      </c>
      <c r="F93" s="72">
        <f>E93+G93+H93+I93+J93</f>
        <v>174240</v>
      </c>
      <c r="G93" s="53"/>
      <c r="H93" s="53">
        <v>0</v>
      </c>
      <c r="I93" s="53">
        <v>0</v>
      </c>
      <c r="J93" s="53">
        <v>0</v>
      </c>
      <c r="K93" s="6"/>
    </row>
    <row r="94" spans="1:11" ht="25.5" x14ac:dyDescent="0.2">
      <c r="A94" s="40" t="s">
        <v>105</v>
      </c>
      <c r="B94" s="41" t="s">
        <v>15</v>
      </c>
      <c r="C94" s="42" t="s">
        <v>75</v>
      </c>
      <c r="D94" s="16">
        <v>350000</v>
      </c>
      <c r="E94" s="16">
        <f>D94</f>
        <v>350000</v>
      </c>
      <c r="F94" s="133">
        <f>E94+G94+H94+I94+J94</f>
        <v>350000</v>
      </c>
      <c r="G94" s="16">
        <v>0</v>
      </c>
      <c r="H94" s="16">
        <v>0</v>
      </c>
      <c r="I94" s="16">
        <v>0</v>
      </c>
      <c r="J94" s="16">
        <v>0</v>
      </c>
      <c r="K94" s="6"/>
    </row>
    <row r="95" spans="1:11" ht="14.25" x14ac:dyDescent="0.2">
      <c r="A95" s="127" t="s">
        <v>106</v>
      </c>
      <c r="B95" s="41" t="s">
        <v>15</v>
      </c>
      <c r="C95" s="42" t="s">
        <v>75</v>
      </c>
      <c r="D95" s="27">
        <v>36905</v>
      </c>
      <c r="E95" s="27">
        <f>D95</f>
        <v>36905</v>
      </c>
      <c r="F95" s="43">
        <f>D95+G95+H95+I95+J95</f>
        <v>36905</v>
      </c>
      <c r="G95" s="16">
        <v>0</v>
      </c>
      <c r="H95" s="16">
        <v>0</v>
      </c>
      <c r="I95" s="16">
        <v>0</v>
      </c>
      <c r="J95" s="16">
        <v>0</v>
      </c>
      <c r="K95" s="6"/>
    </row>
    <row r="96" spans="1:11" ht="14.25" x14ac:dyDescent="0.2">
      <c r="A96" s="127" t="s">
        <v>107</v>
      </c>
      <c r="B96" s="41" t="s">
        <v>15</v>
      </c>
      <c r="C96" s="42" t="s">
        <v>75</v>
      </c>
      <c r="D96" s="27">
        <v>29040</v>
      </c>
      <c r="E96" s="27">
        <f>D96</f>
        <v>29040</v>
      </c>
      <c r="F96" s="43">
        <f>D96+G96+H96+I96+J96</f>
        <v>29040</v>
      </c>
      <c r="G96" s="16">
        <v>0</v>
      </c>
      <c r="H96" s="16">
        <v>0</v>
      </c>
      <c r="I96" s="16">
        <v>0</v>
      </c>
      <c r="J96" s="16">
        <v>0</v>
      </c>
      <c r="K96" s="6"/>
    </row>
    <row r="97" spans="1:11" ht="14.25" x14ac:dyDescent="0.2">
      <c r="A97" s="134" t="s">
        <v>108</v>
      </c>
      <c r="B97" s="41" t="s">
        <v>15</v>
      </c>
      <c r="C97" s="42" t="s">
        <v>75</v>
      </c>
      <c r="D97" s="27">
        <v>1000</v>
      </c>
      <c r="E97" s="27">
        <f>D97</f>
        <v>1000</v>
      </c>
      <c r="F97" s="43">
        <f t="shared" ref="F97:F120" si="12">D97+G97+H97+I97+J97</f>
        <v>326700</v>
      </c>
      <c r="G97" s="16">
        <v>325700</v>
      </c>
      <c r="H97" s="16">
        <v>0</v>
      </c>
      <c r="I97" s="16">
        <v>0</v>
      </c>
      <c r="J97" s="16">
        <v>0</v>
      </c>
      <c r="K97" s="6"/>
    </row>
    <row r="98" spans="1:11" ht="14.25" x14ac:dyDescent="0.2">
      <c r="A98" s="134" t="s">
        <v>109</v>
      </c>
      <c r="B98" s="41" t="s">
        <v>15</v>
      </c>
      <c r="C98" s="42" t="s">
        <v>75</v>
      </c>
      <c r="D98" s="27">
        <v>1000</v>
      </c>
      <c r="E98" s="27">
        <f t="shared" ref="E98:E120" si="13">D98</f>
        <v>1000</v>
      </c>
      <c r="F98" s="43">
        <f t="shared" si="12"/>
        <v>326700</v>
      </c>
      <c r="G98" s="16">
        <v>325700</v>
      </c>
      <c r="H98" s="16">
        <v>0</v>
      </c>
      <c r="I98" s="16">
        <v>0</v>
      </c>
      <c r="J98" s="16">
        <v>0</v>
      </c>
      <c r="K98" s="6"/>
    </row>
    <row r="99" spans="1:11" ht="14.25" x14ac:dyDescent="0.2">
      <c r="A99" s="134" t="s">
        <v>110</v>
      </c>
      <c r="B99" s="41" t="s">
        <v>15</v>
      </c>
      <c r="C99" s="42" t="s">
        <v>75</v>
      </c>
      <c r="D99" s="27">
        <v>1000</v>
      </c>
      <c r="E99" s="27">
        <f t="shared" si="13"/>
        <v>1000</v>
      </c>
      <c r="F99" s="43">
        <f t="shared" si="12"/>
        <v>326700</v>
      </c>
      <c r="G99" s="16">
        <v>325700</v>
      </c>
      <c r="H99" s="16">
        <v>0</v>
      </c>
      <c r="I99" s="16">
        <v>0</v>
      </c>
      <c r="J99" s="16">
        <v>0</v>
      </c>
      <c r="K99" s="6"/>
    </row>
    <row r="100" spans="1:11" ht="14.25" x14ac:dyDescent="0.2">
      <c r="A100" s="134" t="s">
        <v>111</v>
      </c>
      <c r="B100" s="41" t="s">
        <v>15</v>
      </c>
      <c r="C100" s="42" t="s">
        <v>75</v>
      </c>
      <c r="D100" s="27">
        <v>1000</v>
      </c>
      <c r="E100" s="27">
        <f t="shared" si="13"/>
        <v>1000</v>
      </c>
      <c r="F100" s="43">
        <f t="shared" si="12"/>
        <v>326700</v>
      </c>
      <c r="G100" s="16">
        <v>325700</v>
      </c>
      <c r="H100" s="16">
        <v>0</v>
      </c>
      <c r="I100" s="16">
        <v>0</v>
      </c>
      <c r="J100" s="16">
        <v>0</v>
      </c>
      <c r="K100" s="6"/>
    </row>
    <row r="101" spans="1:11" ht="14.25" x14ac:dyDescent="0.2">
      <c r="A101" s="134" t="s">
        <v>112</v>
      </c>
      <c r="B101" s="41" t="s">
        <v>15</v>
      </c>
      <c r="C101" s="42" t="s">
        <v>75</v>
      </c>
      <c r="D101" s="27">
        <v>1000</v>
      </c>
      <c r="E101" s="27">
        <f t="shared" si="13"/>
        <v>1000</v>
      </c>
      <c r="F101" s="43">
        <f t="shared" si="12"/>
        <v>326700</v>
      </c>
      <c r="G101" s="16">
        <v>325700</v>
      </c>
      <c r="H101" s="16">
        <v>0</v>
      </c>
      <c r="I101" s="16">
        <v>0</v>
      </c>
      <c r="J101" s="16">
        <v>0</v>
      </c>
      <c r="K101" s="6"/>
    </row>
    <row r="102" spans="1:11" ht="14.25" x14ac:dyDescent="0.2">
      <c r="A102" s="134" t="s">
        <v>113</v>
      </c>
      <c r="B102" s="41" t="s">
        <v>15</v>
      </c>
      <c r="C102" s="42" t="s">
        <v>75</v>
      </c>
      <c r="D102" s="27">
        <v>1000</v>
      </c>
      <c r="E102" s="27">
        <f t="shared" si="13"/>
        <v>1000</v>
      </c>
      <c r="F102" s="43">
        <f t="shared" si="12"/>
        <v>326700</v>
      </c>
      <c r="G102" s="16">
        <v>325700</v>
      </c>
      <c r="H102" s="16">
        <v>0</v>
      </c>
      <c r="I102" s="16">
        <v>0</v>
      </c>
      <c r="J102" s="16">
        <v>0</v>
      </c>
      <c r="K102" s="6"/>
    </row>
    <row r="103" spans="1:11" ht="14.25" x14ac:dyDescent="0.2">
      <c r="A103" s="134" t="s">
        <v>114</v>
      </c>
      <c r="B103" s="41" t="s">
        <v>15</v>
      </c>
      <c r="C103" s="42" t="s">
        <v>75</v>
      </c>
      <c r="D103" s="27">
        <v>1000</v>
      </c>
      <c r="E103" s="27">
        <f t="shared" si="13"/>
        <v>1000</v>
      </c>
      <c r="F103" s="43">
        <f t="shared" si="12"/>
        <v>326700</v>
      </c>
      <c r="G103" s="16">
        <v>325700</v>
      </c>
      <c r="H103" s="16">
        <v>0</v>
      </c>
      <c r="I103" s="16">
        <v>0</v>
      </c>
      <c r="J103" s="16">
        <v>0</v>
      </c>
      <c r="K103" s="6"/>
    </row>
    <row r="104" spans="1:11" ht="14.25" x14ac:dyDescent="0.2">
      <c r="A104" s="134" t="s">
        <v>115</v>
      </c>
      <c r="B104" s="41" t="s">
        <v>15</v>
      </c>
      <c r="C104" s="42" t="s">
        <v>75</v>
      </c>
      <c r="D104" s="27">
        <v>1000</v>
      </c>
      <c r="E104" s="27">
        <f t="shared" si="13"/>
        <v>1000</v>
      </c>
      <c r="F104" s="43">
        <f t="shared" si="12"/>
        <v>326700</v>
      </c>
      <c r="G104" s="16">
        <v>325700</v>
      </c>
      <c r="H104" s="16">
        <v>0</v>
      </c>
      <c r="I104" s="16">
        <v>0</v>
      </c>
      <c r="J104" s="16">
        <v>0</v>
      </c>
      <c r="K104" s="6"/>
    </row>
    <row r="105" spans="1:11" ht="14.25" x14ac:dyDescent="0.2">
      <c r="A105" s="134" t="s">
        <v>116</v>
      </c>
      <c r="B105" s="41" t="s">
        <v>15</v>
      </c>
      <c r="C105" s="42" t="s">
        <v>75</v>
      </c>
      <c r="D105" s="27">
        <v>1000</v>
      </c>
      <c r="E105" s="27">
        <f t="shared" si="13"/>
        <v>1000</v>
      </c>
      <c r="F105" s="43">
        <f t="shared" si="12"/>
        <v>326700</v>
      </c>
      <c r="G105" s="16">
        <v>325700</v>
      </c>
      <c r="H105" s="16">
        <v>0</v>
      </c>
      <c r="I105" s="16">
        <v>0</v>
      </c>
      <c r="J105" s="16">
        <v>0</v>
      </c>
      <c r="K105" s="6"/>
    </row>
    <row r="106" spans="1:11" ht="14.25" x14ac:dyDescent="0.2">
      <c r="A106" s="134" t="s">
        <v>117</v>
      </c>
      <c r="B106" s="41" t="s">
        <v>15</v>
      </c>
      <c r="C106" s="42" t="s">
        <v>75</v>
      </c>
      <c r="D106" s="27">
        <v>1000</v>
      </c>
      <c r="E106" s="27">
        <f t="shared" si="13"/>
        <v>1000</v>
      </c>
      <c r="F106" s="43">
        <f t="shared" si="12"/>
        <v>326700</v>
      </c>
      <c r="G106" s="16">
        <v>325700</v>
      </c>
      <c r="H106" s="16">
        <v>0</v>
      </c>
      <c r="I106" s="16">
        <v>0</v>
      </c>
      <c r="J106" s="16">
        <v>0</v>
      </c>
      <c r="K106" s="6"/>
    </row>
    <row r="107" spans="1:11" ht="14.25" x14ac:dyDescent="0.2">
      <c r="A107" s="134" t="s">
        <v>118</v>
      </c>
      <c r="B107" s="41" t="s">
        <v>15</v>
      </c>
      <c r="C107" s="42" t="s">
        <v>75</v>
      </c>
      <c r="D107" s="27">
        <v>1000</v>
      </c>
      <c r="E107" s="27">
        <f t="shared" si="13"/>
        <v>1000</v>
      </c>
      <c r="F107" s="43">
        <f t="shared" si="12"/>
        <v>326700</v>
      </c>
      <c r="G107" s="16">
        <v>325700</v>
      </c>
      <c r="H107" s="16">
        <v>0</v>
      </c>
      <c r="I107" s="16">
        <v>0</v>
      </c>
      <c r="J107" s="16">
        <v>0</v>
      </c>
      <c r="K107" s="6"/>
    </row>
    <row r="108" spans="1:11" ht="14.25" x14ac:dyDescent="0.2">
      <c r="A108" s="134" t="s">
        <v>119</v>
      </c>
      <c r="B108" s="41" t="s">
        <v>15</v>
      </c>
      <c r="C108" s="42" t="s">
        <v>75</v>
      </c>
      <c r="D108" s="27">
        <v>1000</v>
      </c>
      <c r="E108" s="27">
        <f t="shared" si="13"/>
        <v>1000</v>
      </c>
      <c r="F108" s="43">
        <f t="shared" si="12"/>
        <v>326700</v>
      </c>
      <c r="G108" s="16">
        <v>325700</v>
      </c>
      <c r="H108" s="16">
        <v>0</v>
      </c>
      <c r="I108" s="16">
        <v>0</v>
      </c>
      <c r="J108" s="16">
        <v>0</v>
      </c>
      <c r="K108" s="6"/>
    </row>
    <row r="109" spans="1:11" ht="14.25" x14ac:dyDescent="0.2">
      <c r="A109" s="134" t="s">
        <v>120</v>
      </c>
      <c r="B109" s="41" t="s">
        <v>15</v>
      </c>
      <c r="C109" s="42" t="s">
        <v>75</v>
      </c>
      <c r="D109" s="27">
        <v>1000</v>
      </c>
      <c r="E109" s="27">
        <f t="shared" si="13"/>
        <v>1000</v>
      </c>
      <c r="F109" s="43">
        <f t="shared" si="12"/>
        <v>326700</v>
      </c>
      <c r="G109" s="16">
        <v>325700</v>
      </c>
      <c r="H109" s="16">
        <v>0</v>
      </c>
      <c r="I109" s="16">
        <v>0</v>
      </c>
      <c r="J109" s="16">
        <v>0</v>
      </c>
      <c r="K109" s="6"/>
    </row>
    <row r="110" spans="1:11" ht="14.25" x14ac:dyDescent="0.2">
      <c r="A110" s="134" t="s">
        <v>121</v>
      </c>
      <c r="B110" s="41" t="s">
        <v>15</v>
      </c>
      <c r="C110" s="42" t="s">
        <v>75</v>
      </c>
      <c r="D110" s="27">
        <v>1000</v>
      </c>
      <c r="E110" s="27">
        <f t="shared" si="13"/>
        <v>1000</v>
      </c>
      <c r="F110" s="43">
        <f t="shared" si="12"/>
        <v>326700</v>
      </c>
      <c r="G110" s="16">
        <v>325700</v>
      </c>
      <c r="H110" s="16">
        <v>0</v>
      </c>
      <c r="I110" s="16">
        <v>0</v>
      </c>
      <c r="J110" s="16">
        <v>0</v>
      </c>
      <c r="K110" s="6"/>
    </row>
    <row r="111" spans="1:11" ht="14.25" x14ac:dyDescent="0.2">
      <c r="A111" s="134" t="s">
        <v>122</v>
      </c>
      <c r="B111" s="41" t="s">
        <v>15</v>
      </c>
      <c r="C111" s="42" t="s">
        <v>75</v>
      </c>
      <c r="D111" s="27">
        <v>1000</v>
      </c>
      <c r="E111" s="27">
        <f t="shared" si="13"/>
        <v>1000</v>
      </c>
      <c r="F111" s="43">
        <f t="shared" si="12"/>
        <v>326700</v>
      </c>
      <c r="G111" s="16">
        <v>325700</v>
      </c>
      <c r="H111" s="16">
        <v>0</v>
      </c>
      <c r="I111" s="16">
        <v>0</v>
      </c>
      <c r="J111" s="16">
        <v>0</v>
      </c>
      <c r="K111" s="6"/>
    </row>
    <row r="112" spans="1:11" ht="14.25" x14ac:dyDescent="0.2">
      <c r="A112" s="134" t="s">
        <v>123</v>
      </c>
      <c r="B112" s="41" t="s">
        <v>15</v>
      </c>
      <c r="C112" s="42" t="s">
        <v>75</v>
      </c>
      <c r="D112" s="27">
        <v>1000</v>
      </c>
      <c r="E112" s="27">
        <f t="shared" si="13"/>
        <v>1000</v>
      </c>
      <c r="F112" s="43">
        <f t="shared" si="12"/>
        <v>326700</v>
      </c>
      <c r="G112" s="16">
        <v>325700</v>
      </c>
      <c r="H112" s="16">
        <v>0</v>
      </c>
      <c r="I112" s="16">
        <v>0</v>
      </c>
      <c r="J112" s="16">
        <v>0</v>
      </c>
      <c r="K112" s="6"/>
    </row>
    <row r="113" spans="1:11" ht="14.25" x14ac:dyDescent="0.2">
      <c r="A113" s="134" t="s">
        <v>124</v>
      </c>
      <c r="B113" s="41" t="s">
        <v>15</v>
      </c>
      <c r="C113" s="42" t="s">
        <v>75</v>
      </c>
      <c r="D113" s="27">
        <v>165000</v>
      </c>
      <c r="E113" s="27">
        <f t="shared" si="13"/>
        <v>165000</v>
      </c>
      <c r="F113" s="43">
        <f t="shared" si="12"/>
        <v>165000</v>
      </c>
      <c r="G113" s="16">
        <v>0</v>
      </c>
      <c r="H113" s="16">
        <v>0</v>
      </c>
      <c r="I113" s="16">
        <v>0</v>
      </c>
      <c r="J113" s="16">
        <v>0</v>
      </c>
      <c r="K113" s="6"/>
    </row>
    <row r="114" spans="1:11" ht="25.5" x14ac:dyDescent="0.2">
      <c r="A114" s="135" t="s">
        <v>125</v>
      </c>
      <c r="B114" s="49" t="s">
        <v>15</v>
      </c>
      <c r="C114" s="50" t="s">
        <v>75</v>
      </c>
      <c r="D114" s="51">
        <v>160000</v>
      </c>
      <c r="E114" s="51">
        <f t="shared" si="13"/>
        <v>160000</v>
      </c>
      <c r="F114" s="52">
        <f t="shared" si="12"/>
        <v>160000</v>
      </c>
      <c r="G114" s="53">
        <v>0</v>
      </c>
      <c r="H114" s="53">
        <v>0</v>
      </c>
      <c r="I114" s="53">
        <v>0</v>
      </c>
      <c r="J114" s="53">
        <v>0</v>
      </c>
      <c r="K114" s="6"/>
    </row>
    <row r="115" spans="1:11" ht="14.25" x14ac:dyDescent="0.2">
      <c r="A115" s="71" t="s">
        <v>126</v>
      </c>
      <c r="B115" s="93" t="s">
        <v>15</v>
      </c>
      <c r="C115" s="93" t="s">
        <v>75</v>
      </c>
      <c r="D115" s="94">
        <v>120000</v>
      </c>
      <c r="E115" s="94">
        <f t="shared" si="13"/>
        <v>120000</v>
      </c>
      <c r="F115" s="95">
        <f t="shared" si="12"/>
        <v>120000</v>
      </c>
      <c r="G115" s="51">
        <v>0</v>
      </c>
      <c r="H115" s="51">
        <v>0</v>
      </c>
      <c r="I115" s="51">
        <v>0</v>
      </c>
      <c r="J115" s="51">
        <v>0</v>
      </c>
      <c r="K115" s="6"/>
    </row>
    <row r="116" spans="1:11" ht="25.5" x14ac:dyDescent="0.2">
      <c r="A116" s="76" t="s">
        <v>127</v>
      </c>
      <c r="B116" s="41" t="s">
        <v>15</v>
      </c>
      <c r="C116" s="42" t="s">
        <v>75</v>
      </c>
      <c r="D116" s="16">
        <v>265000</v>
      </c>
      <c r="E116" s="97">
        <f t="shared" si="13"/>
        <v>265000</v>
      </c>
      <c r="F116" s="98">
        <f t="shared" si="12"/>
        <v>265000</v>
      </c>
      <c r="G116" s="76">
        <v>0</v>
      </c>
      <c r="H116" s="76">
        <v>0</v>
      </c>
      <c r="I116" s="76">
        <v>0</v>
      </c>
      <c r="J116" s="76">
        <v>0</v>
      </c>
      <c r="K116" s="6"/>
    </row>
    <row r="117" spans="1:11" ht="38.25" x14ac:dyDescent="0.2">
      <c r="A117" s="71" t="s">
        <v>128</v>
      </c>
      <c r="B117" s="49" t="s">
        <v>15</v>
      </c>
      <c r="C117" s="50" t="s">
        <v>75</v>
      </c>
      <c r="D117" s="47">
        <v>120000</v>
      </c>
      <c r="E117" s="81">
        <f t="shared" si="13"/>
        <v>120000</v>
      </c>
      <c r="F117" s="82">
        <f t="shared" si="12"/>
        <v>326700</v>
      </c>
      <c r="G117" s="94">
        <v>206700</v>
      </c>
      <c r="H117" s="71">
        <v>0</v>
      </c>
      <c r="I117" s="71">
        <v>0</v>
      </c>
      <c r="J117" s="71">
        <v>0</v>
      </c>
      <c r="K117" s="6"/>
    </row>
    <row r="118" spans="1:11" ht="14.25" x14ac:dyDescent="0.2">
      <c r="A118" s="71" t="s">
        <v>129</v>
      </c>
      <c r="B118" s="49" t="s">
        <v>15</v>
      </c>
      <c r="C118" s="50" t="s">
        <v>75</v>
      </c>
      <c r="D118" s="136">
        <v>800000</v>
      </c>
      <c r="E118" s="137">
        <f t="shared" si="13"/>
        <v>800000</v>
      </c>
      <c r="F118" s="82">
        <f t="shared" si="12"/>
        <v>3715000</v>
      </c>
      <c r="G118" s="81">
        <v>2915000</v>
      </c>
      <c r="H118" s="71">
        <v>0</v>
      </c>
      <c r="I118" s="71">
        <v>0</v>
      </c>
      <c r="J118" s="71">
        <v>0</v>
      </c>
      <c r="K118" s="6"/>
    </row>
    <row r="119" spans="1:11" ht="25.5" x14ac:dyDescent="0.2">
      <c r="A119" s="81" t="s">
        <v>130</v>
      </c>
      <c r="B119" s="49" t="s">
        <v>15</v>
      </c>
      <c r="C119" s="50" t="s">
        <v>75</v>
      </c>
      <c r="D119" s="47">
        <v>326700</v>
      </c>
      <c r="E119" s="81">
        <f t="shared" si="13"/>
        <v>326700</v>
      </c>
      <c r="F119" s="82">
        <f t="shared" si="12"/>
        <v>326700</v>
      </c>
      <c r="G119" s="81">
        <v>0</v>
      </c>
      <c r="H119" s="81">
        <v>0</v>
      </c>
      <c r="I119" s="81">
        <v>0</v>
      </c>
      <c r="J119" s="81">
        <v>0</v>
      </c>
      <c r="K119" s="6"/>
    </row>
    <row r="120" spans="1:11" ht="14.25" x14ac:dyDescent="0.2">
      <c r="A120" s="47" t="s">
        <v>131</v>
      </c>
      <c r="B120" s="49" t="s">
        <v>15</v>
      </c>
      <c r="C120" s="50" t="s">
        <v>75</v>
      </c>
      <c r="D120" s="47">
        <v>1000</v>
      </c>
      <c r="E120" s="81">
        <f t="shared" si="13"/>
        <v>1000</v>
      </c>
      <c r="F120" s="82">
        <f t="shared" si="12"/>
        <v>326700</v>
      </c>
      <c r="G120" s="81">
        <v>325700</v>
      </c>
      <c r="H120" s="71">
        <v>0</v>
      </c>
      <c r="I120" s="71">
        <v>0</v>
      </c>
      <c r="J120" s="71">
        <v>0</v>
      </c>
      <c r="K120" s="6"/>
    </row>
    <row r="121" spans="1:11" ht="14.25" x14ac:dyDescent="0.2">
      <c r="A121" s="308" t="s">
        <v>132</v>
      </c>
      <c r="B121" s="308"/>
      <c r="C121" s="308"/>
      <c r="D121" s="101">
        <f t="shared" ref="D121:J121" si="14">SUM(D64:D120)</f>
        <v>35060920</v>
      </c>
      <c r="E121" s="101">
        <f t="shared" si="14"/>
        <v>35060920</v>
      </c>
      <c r="F121" s="101">
        <f t="shared" si="14"/>
        <v>98113120</v>
      </c>
      <c r="G121" s="101">
        <f t="shared" si="14"/>
        <v>63052200</v>
      </c>
      <c r="H121" s="101">
        <f t="shared" si="14"/>
        <v>0</v>
      </c>
      <c r="I121" s="101">
        <f t="shared" si="14"/>
        <v>0</v>
      </c>
      <c r="J121" s="101">
        <f t="shared" si="14"/>
        <v>0</v>
      </c>
      <c r="K121" s="6"/>
    </row>
    <row r="122" spans="1:11" ht="14.25" x14ac:dyDescent="0.2">
      <c r="A122" s="315" t="s">
        <v>133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6"/>
    </row>
    <row r="123" spans="1:11" x14ac:dyDescent="0.2">
      <c r="A123" s="138"/>
      <c r="B123" s="66" t="s">
        <v>15</v>
      </c>
      <c r="C123" s="67" t="s">
        <v>134</v>
      </c>
      <c r="D123" s="138">
        <v>0</v>
      </c>
      <c r="E123" s="138">
        <v>0</v>
      </c>
      <c r="F123" s="138">
        <f>D123+G123+I123+J123</f>
        <v>0</v>
      </c>
      <c r="G123" s="138">
        <v>0</v>
      </c>
      <c r="H123" s="138">
        <v>0</v>
      </c>
      <c r="I123" s="138">
        <v>0</v>
      </c>
      <c r="J123" s="138">
        <v>0</v>
      </c>
      <c r="K123" s="6"/>
    </row>
    <row r="124" spans="1:11" ht="14.25" x14ac:dyDescent="0.2">
      <c r="A124" s="314" t="s">
        <v>135</v>
      </c>
      <c r="B124" s="314"/>
      <c r="C124" s="314"/>
      <c r="D124" s="18">
        <f>D123</f>
        <v>0</v>
      </c>
      <c r="E124" s="18">
        <f>E123</f>
        <v>0</v>
      </c>
      <c r="F124" s="18">
        <f>F123</f>
        <v>0</v>
      </c>
      <c r="G124" s="18">
        <f>SUM(G116:G116)</f>
        <v>0</v>
      </c>
      <c r="H124" s="18">
        <f>SUM(H116:H116)</f>
        <v>0</v>
      </c>
      <c r="I124" s="18">
        <f>SUM(I116:I116)</f>
        <v>0</v>
      </c>
      <c r="J124" s="18">
        <f>SUM(J116:J116)</f>
        <v>0</v>
      </c>
      <c r="K124" s="6"/>
    </row>
    <row r="125" spans="1:11" ht="14.25" x14ac:dyDescent="0.2">
      <c r="A125" s="316" t="s">
        <v>136</v>
      </c>
      <c r="B125" s="317"/>
      <c r="C125" s="317"/>
      <c r="D125" s="317"/>
      <c r="E125" s="317"/>
      <c r="F125" s="317"/>
      <c r="G125" s="317"/>
      <c r="H125" s="317"/>
      <c r="I125" s="317"/>
      <c r="J125" s="318"/>
      <c r="K125" s="6"/>
    </row>
    <row r="126" spans="1:11" ht="14.25" x14ac:dyDescent="0.2">
      <c r="A126" s="54" t="s">
        <v>137</v>
      </c>
      <c r="B126" s="139" t="s">
        <v>15</v>
      </c>
      <c r="C126" s="139" t="s">
        <v>138</v>
      </c>
      <c r="D126" s="140">
        <f>1800000+1700000+450000-2450000</f>
        <v>1500000</v>
      </c>
      <c r="E126" s="140">
        <f t="shared" ref="E126:E141" si="15">D126</f>
        <v>1500000</v>
      </c>
      <c r="F126" s="104">
        <f t="shared" ref="F126:F132" si="16">D126+G126+H126+I126+J126</f>
        <v>3950000</v>
      </c>
      <c r="G126" s="47">
        <f>2000000+450000</f>
        <v>2450000</v>
      </c>
      <c r="H126" s="16">
        <v>0</v>
      </c>
      <c r="I126" s="16">
        <v>0</v>
      </c>
      <c r="J126" s="16">
        <v>0</v>
      </c>
      <c r="K126" s="6"/>
    </row>
    <row r="127" spans="1:11" ht="25.5" x14ac:dyDescent="0.2">
      <c r="A127" s="73" t="s">
        <v>139</v>
      </c>
      <c r="B127" s="141" t="s">
        <v>15</v>
      </c>
      <c r="C127" s="142" t="s">
        <v>138</v>
      </c>
      <c r="D127" s="74">
        <v>1320000</v>
      </c>
      <c r="E127" s="74">
        <f t="shared" si="15"/>
        <v>1320000</v>
      </c>
      <c r="F127" s="112">
        <f>D127+G127+H127+I127+J127</f>
        <v>1384000</v>
      </c>
      <c r="G127" s="37">
        <v>16000</v>
      </c>
      <c r="H127" s="37">
        <v>16000</v>
      </c>
      <c r="I127" s="37">
        <v>16000</v>
      </c>
      <c r="J127" s="37">
        <v>16000</v>
      </c>
      <c r="K127" s="6" t="s">
        <v>140</v>
      </c>
    </row>
    <row r="128" spans="1:11" ht="14.25" x14ac:dyDescent="0.2">
      <c r="A128" s="44" t="s">
        <v>141</v>
      </c>
      <c r="B128" s="139" t="s">
        <v>15</v>
      </c>
      <c r="C128" s="80" t="s">
        <v>138</v>
      </c>
      <c r="D128" s="113">
        <f>1000000-999000</f>
        <v>1000</v>
      </c>
      <c r="E128" s="113">
        <f t="shared" si="15"/>
        <v>1000</v>
      </c>
      <c r="F128" s="104">
        <f t="shared" si="16"/>
        <v>5849000</v>
      </c>
      <c r="G128" s="47">
        <f>4849000+999000</f>
        <v>5848000</v>
      </c>
      <c r="H128" s="16">
        <v>0</v>
      </c>
      <c r="I128" s="16">
        <v>0</v>
      </c>
      <c r="J128" s="16">
        <v>0</v>
      </c>
      <c r="K128" s="6"/>
    </row>
    <row r="129" spans="1:11" ht="25.5" x14ac:dyDescent="0.2">
      <c r="A129" s="143" t="s">
        <v>142</v>
      </c>
      <c r="B129" s="144" t="s">
        <v>15</v>
      </c>
      <c r="C129" s="86" t="s">
        <v>138</v>
      </c>
      <c r="D129" s="108">
        <v>1000</v>
      </c>
      <c r="E129" s="108">
        <f t="shared" si="15"/>
        <v>1000</v>
      </c>
      <c r="F129" s="109">
        <f t="shared" si="16"/>
        <v>26000</v>
      </c>
      <c r="G129" s="110">
        <f>16000+9000</f>
        <v>25000</v>
      </c>
      <c r="H129" s="110">
        <v>0</v>
      </c>
      <c r="I129" s="110">
        <v>0</v>
      </c>
      <c r="J129" s="110">
        <v>0</v>
      </c>
      <c r="K129" s="6"/>
    </row>
    <row r="130" spans="1:11" ht="14.25" x14ac:dyDescent="0.2">
      <c r="A130" s="143" t="s">
        <v>143</v>
      </c>
      <c r="B130" s="144" t="s">
        <v>15</v>
      </c>
      <c r="C130" s="86" t="s">
        <v>138</v>
      </c>
      <c r="D130" s="108">
        <v>1000</v>
      </c>
      <c r="E130" s="108">
        <f t="shared" si="15"/>
        <v>1000</v>
      </c>
      <c r="F130" s="109">
        <f t="shared" si="16"/>
        <v>1015000</v>
      </c>
      <c r="G130" s="110">
        <f>1000000+14000</f>
        <v>1014000</v>
      </c>
      <c r="H130" s="110">
        <v>0</v>
      </c>
      <c r="I130" s="110">
        <v>0</v>
      </c>
      <c r="J130" s="110">
        <v>0</v>
      </c>
      <c r="K130" s="6"/>
    </row>
    <row r="131" spans="1:11" ht="25.5" x14ac:dyDescent="0.2">
      <c r="A131" s="114" t="s">
        <v>144</v>
      </c>
      <c r="B131" s="141" t="s">
        <v>15</v>
      </c>
      <c r="C131" s="142" t="s">
        <v>138</v>
      </c>
      <c r="D131" s="74">
        <v>96800</v>
      </c>
      <c r="E131" s="74">
        <f t="shared" si="15"/>
        <v>96800</v>
      </c>
      <c r="F131" s="112">
        <f t="shared" si="16"/>
        <v>96800</v>
      </c>
      <c r="G131" s="37">
        <v>0</v>
      </c>
      <c r="H131" s="37">
        <v>0</v>
      </c>
      <c r="I131" s="37">
        <v>0</v>
      </c>
      <c r="J131" s="37">
        <v>0</v>
      </c>
      <c r="K131" s="6"/>
    </row>
    <row r="132" spans="1:11" ht="25.5" x14ac:dyDescent="0.2">
      <c r="A132" s="92" t="s">
        <v>145</v>
      </c>
      <c r="B132" s="145" t="s">
        <v>15</v>
      </c>
      <c r="C132" s="93" t="s">
        <v>138</v>
      </c>
      <c r="D132" s="117">
        <v>1000</v>
      </c>
      <c r="E132" s="117">
        <f t="shared" si="15"/>
        <v>1000</v>
      </c>
      <c r="F132" s="118">
        <f t="shared" si="16"/>
        <v>325000</v>
      </c>
      <c r="G132" s="53">
        <v>324000</v>
      </c>
      <c r="H132" s="53">
        <v>0</v>
      </c>
      <c r="I132" s="53">
        <v>0</v>
      </c>
      <c r="J132" s="53">
        <v>0</v>
      </c>
      <c r="K132" s="6"/>
    </row>
    <row r="133" spans="1:11" ht="14.25" x14ac:dyDescent="0.2">
      <c r="A133" s="79" t="s">
        <v>146</v>
      </c>
      <c r="B133" s="139" t="s">
        <v>15</v>
      </c>
      <c r="C133" s="80" t="s">
        <v>138</v>
      </c>
      <c r="D133" s="77">
        <v>327000</v>
      </c>
      <c r="E133" s="77">
        <f t="shared" si="15"/>
        <v>327000</v>
      </c>
      <c r="F133" s="17">
        <f>D133+G133+H133+I133+J133</f>
        <v>327000</v>
      </c>
      <c r="G133" s="16">
        <v>0</v>
      </c>
      <c r="H133" s="16">
        <v>0</v>
      </c>
      <c r="I133" s="16">
        <v>0</v>
      </c>
      <c r="J133" s="16">
        <v>0</v>
      </c>
      <c r="K133" s="6"/>
    </row>
    <row r="134" spans="1:11" ht="14.25" x14ac:dyDescent="0.2">
      <c r="A134" s="76" t="s">
        <v>147</v>
      </c>
      <c r="B134" s="139" t="s">
        <v>15</v>
      </c>
      <c r="C134" s="80" t="s">
        <v>138</v>
      </c>
      <c r="D134" s="77">
        <v>1000</v>
      </c>
      <c r="E134" s="77">
        <f t="shared" si="15"/>
        <v>1000</v>
      </c>
      <c r="F134" s="17">
        <f t="shared" ref="F134:F141" si="17">D134+G134+H134+I134+J134</f>
        <v>321300</v>
      </c>
      <c r="G134" s="146">
        <v>320300</v>
      </c>
      <c r="H134" s="16">
        <v>0</v>
      </c>
      <c r="I134" s="16">
        <v>0</v>
      </c>
      <c r="J134" s="16">
        <v>0</v>
      </c>
      <c r="K134" s="6"/>
    </row>
    <row r="135" spans="1:11" ht="25.5" x14ac:dyDescent="0.2">
      <c r="A135" s="79" t="s">
        <v>148</v>
      </c>
      <c r="B135" s="41" t="s">
        <v>15</v>
      </c>
      <c r="C135" s="42" t="s">
        <v>138</v>
      </c>
      <c r="D135" s="113">
        <f>4083000-4033000</f>
        <v>50000</v>
      </c>
      <c r="E135" s="113">
        <f t="shared" si="15"/>
        <v>50000</v>
      </c>
      <c r="F135" s="104">
        <f t="shared" si="17"/>
        <v>4083000</v>
      </c>
      <c r="G135" s="47">
        <v>4033000</v>
      </c>
      <c r="H135" s="16">
        <v>0</v>
      </c>
      <c r="I135" s="16">
        <v>0</v>
      </c>
      <c r="J135" s="16">
        <v>0</v>
      </c>
      <c r="K135" s="6"/>
    </row>
    <row r="136" spans="1:11" ht="25.5" x14ac:dyDescent="0.2">
      <c r="A136" s="92" t="s">
        <v>149</v>
      </c>
      <c r="B136" s="49" t="s">
        <v>15</v>
      </c>
      <c r="C136" s="50" t="s">
        <v>138</v>
      </c>
      <c r="D136" s="117">
        <v>6000</v>
      </c>
      <c r="E136" s="117">
        <f>D136</f>
        <v>6000</v>
      </c>
      <c r="F136" s="118">
        <f>D136+G136+H136+I136+J136</f>
        <v>6050</v>
      </c>
      <c r="G136" s="53">
        <v>50</v>
      </c>
      <c r="H136" s="53">
        <v>0</v>
      </c>
      <c r="I136" s="53">
        <v>0</v>
      </c>
      <c r="J136" s="53">
        <v>0</v>
      </c>
      <c r="K136" s="6"/>
    </row>
    <row r="137" spans="1:11" ht="14.25" x14ac:dyDescent="0.2">
      <c r="A137" s="79" t="s">
        <v>150</v>
      </c>
      <c r="B137" s="41" t="s">
        <v>15</v>
      </c>
      <c r="C137" s="42" t="s">
        <v>138</v>
      </c>
      <c r="D137" s="77">
        <v>250000</v>
      </c>
      <c r="E137" s="77">
        <f t="shared" si="15"/>
        <v>250000</v>
      </c>
      <c r="F137" s="17">
        <f t="shared" si="17"/>
        <v>250000</v>
      </c>
      <c r="G137" s="16">
        <v>0</v>
      </c>
      <c r="H137" s="16">
        <v>0</v>
      </c>
      <c r="I137" s="16">
        <v>0</v>
      </c>
      <c r="J137" s="16">
        <v>0</v>
      </c>
      <c r="K137" s="6" t="s">
        <v>140</v>
      </c>
    </row>
    <row r="138" spans="1:11" ht="14.25" x14ac:dyDescent="0.2">
      <c r="A138" s="134" t="s">
        <v>151</v>
      </c>
      <c r="B138" s="41" t="s">
        <v>15</v>
      </c>
      <c r="C138" s="42" t="s">
        <v>138</v>
      </c>
      <c r="D138" s="77">
        <v>1000</v>
      </c>
      <c r="E138" s="77">
        <f>D138</f>
        <v>1000</v>
      </c>
      <c r="F138" s="17">
        <f>D138+G138+H138+I138+J138</f>
        <v>151000</v>
      </c>
      <c r="G138" s="16">
        <v>150000</v>
      </c>
      <c r="H138" s="16">
        <v>0</v>
      </c>
      <c r="I138" s="16">
        <v>0</v>
      </c>
      <c r="J138" s="16">
        <v>0</v>
      </c>
      <c r="K138" s="6"/>
    </row>
    <row r="139" spans="1:11" ht="14.25" x14ac:dyDescent="0.2">
      <c r="A139" s="134" t="s">
        <v>152</v>
      </c>
      <c r="B139" s="41" t="s">
        <v>15</v>
      </c>
      <c r="C139" s="42" t="s">
        <v>138</v>
      </c>
      <c r="D139" s="77">
        <v>1000</v>
      </c>
      <c r="E139" s="77">
        <f>D139</f>
        <v>1000</v>
      </c>
      <c r="F139" s="17">
        <f>D139+G139+H139+I139+J139</f>
        <v>151000</v>
      </c>
      <c r="G139" s="16">
        <v>150000</v>
      </c>
      <c r="H139" s="16">
        <v>0</v>
      </c>
      <c r="I139" s="16">
        <v>0</v>
      </c>
      <c r="J139" s="16">
        <v>0</v>
      </c>
      <c r="K139" s="6"/>
    </row>
    <row r="140" spans="1:11" ht="14.25" x14ac:dyDescent="0.2">
      <c r="A140" s="134" t="s">
        <v>153</v>
      </c>
      <c r="B140" s="41" t="s">
        <v>15</v>
      </c>
      <c r="C140" s="42" t="s">
        <v>138</v>
      </c>
      <c r="D140" s="77">
        <v>1000</v>
      </c>
      <c r="E140" s="77">
        <f>D140</f>
        <v>1000</v>
      </c>
      <c r="F140" s="17">
        <f>D140+G140+H140+I140+J140</f>
        <v>151000</v>
      </c>
      <c r="G140" s="16">
        <v>150000</v>
      </c>
      <c r="H140" s="16">
        <v>0</v>
      </c>
      <c r="I140" s="16">
        <v>0</v>
      </c>
      <c r="J140" s="16">
        <v>0</v>
      </c>
      <c r="K140" s="6"/>
    </row>
    <row r="141" spans="1:11" ht="14.25" x14ac:dyDescent="0.2">
      <c r="A141" s="114" t="s">
        <v>154</v>
      </c>
      <c r="B141" s="58" t="s">
        <v>15</v>
      </c>
      <c r="C141" s="59" t="s">
        <v>138</v>
      </c>
      <c r="D141" s="113">
        <v>72600</v>
      </c>
      <c r="E141" s="113">
        <f t="shared" si="15"/>
        <v>72600</v>
      </c>
      <c r="F141" s="104">
        <f t="shared" si="17"/>
        <v>72600</v>
      </c>
      <c r="G141" s="37">
        <v>0</v>
      </c>
      <c r="H141" s="37">
        <v>0</v>
      </c>
      <c r="I141" s="37">
        <v>0</v>
      </c>
      <c r="J141" s="37">
        <v>0</v>
      </c>
      <c r="K141" s="6"/>
    </row>
    <row r="142" spans="1:11" ht="14.25" x14ac:dyDescent="0.2">
      <c r="A142" s="79" t="s">
        <v>155</v>
      </c>
      <c r="B142" s="49" t="s">
        <v>15</v>
      </c>
      <c r="C142" s="42" t="s">
        <v>138</v>
      </c>
      <c r="D142" s="77">
        <v>76000</v>
      </c>
      <c r="E142" s="77">
        <f>D142</f>
        <v>76000</v>
      </c>
      <c r="F142" s="17">
        <f>D142+G142+H142+I142+J142</f>
        <v>76000</v>
      </c>
      <c r="G142" s="16">
        <v>0</v>
      </c>
      <c r="H142" s="16">
        <v>0</v>
      </c>
      <c r="I142" s="16">
        <v>0</v>
      </c>
      <c r="J142" s="16">
        <v>0</v>
      </c>
      <c r="K142" s="6"/>
    </row>
    <row r="143" spans="1:11" ht="14.25" x14ac:dyDescent="0.2">
      <c r="A143" s="79" t="s">
        <v>156</v>
      </c>
      <c r="B143" s="49" t="s">
        <v>15</v>
      </c>
      <c r="C143" s="42" t="s">
        <v>138</v>
      </c>
      <c r="D143" s="113">
        <v>1000</v>
      </c>
      <c r="E143" s="113">
        <f>D143</f>
        <v>1000</v>
      </c>
      <c r="F143" s="104">
        <f>D143+G143+H143+I143+J143</f>
        <v>935000</v>
      </c>
      <c r="G143" s="47">
        <v>934000</v>
      </c>
      <c r="H143" s="16">
        <v>0</v>
      </c>
      <c r="I143" s="16">
        <v>0</v>
      </c>
      <c r="J143" s="16">
        <v>0</v>
      </c>
      <c r="K143" s="6"/>
    </row>
    <row r="144" spans="1:11" ht="25.5" x14ac:dyDescent="0.2">
      <c r="A144" s="85" t="s">
        <v>157</v>
      </c>
      <c r="B144" s="106" t="s">
        <v>15</v>
      </c>
      <c r="C144" s="107" t="s">
        <v>138</v>
      </c>
      <c r="D144" s="108">
        <v>1000</v>
      </c>
      <c r="E144" s="108">
        <f>D144</f>
        <v>1000</v>
      </c>
      <c r="F144" s="109">
        <f>D144+G144+H144+I144+J144</f>
        <v>30000</v>
      </c>
      <c r="G144" s="110">
        <v>29000</v>
      </c>
      <c r="H144" s="110">
        <v>0</v>
      </c>
      <c r="I144" s="110">
        <v>0</v>
      </c>
      <c r="J144" s="110">
        <v>0</v>
      </c>
      <c r="K144" s="6"/>
    </row>
    <row r="145" spans="1:17" ht="25.5" x14ac:dyDescent="0.2">
      <c r="A145" s="85" t="s">
        <v>158</v>
      </c>
      <c r="B145" s="106" t="s">
        <v>15</v>
      </c>
      <c r="C145" s="107" t="s">
        <v>138</v>
      </c>
      <c r="D145" s="108">
        <v>1000</v>
      </c>
      <c r="E145" s="108">
        <f>D145</f>
        <v>1000</v>
      </c>
      <c r="F145" s="109">
        <f>D145+G145+H145+I145+J145</f>
        <v>35000</v>
      </c>
      <c r="G145" s="110">
        <v>34000</v>
      </c>
      <c r="H145" s="110">
        <v>0</v>
      </c>
      <c r="I145" s="110">
        <v>0</v>
      </c>
      <c r="J145" s="110">
        <v>0</v>
      </c>
      <c r="K145" s="6"/>
    </row>
    <row r="146" spans="1:17" s="149" customFormat="1" x14ac:dyDescent="0.2">
      <c r="A146" s="319" t="s">
        <v>159</v>
      </c>
      <c r="B146" s="319"/>
      <c r="C146" s="319"/>
      <c r="D146" s="147">
        <f t="shared" ref="D146:J146" si="18">SUM(D126:D145)</f>
        <v>3709400</v>
      </c>
      <c r="E146" s="147">
        <f t="shared" si="18"/>
        <v>3709400</v>
      </c>
      <c r="F146" s="147">
        <f t="shared" si="18"/>
        <v>19234750</v>
      </c>
      <c r="G146" s="147">
        <f t="shared" si="18"/>
        <v>15477350</v>
      </c>
      <c r="H146" s="147">
        <f t="shared" si="18"/>
        <v>16000</v>
      </c>
      <c r="I146" s="147">
        <f t="shared" si="18"/>
        <v>16000</v>
      </c>
      <c r="J146" s="147">
        <f t="shared" si="18"/>
        <v>16000</v>
      </c>
      <c r="K146" s="148"/>
    </row>
    <row r="147" spans="1:17" s="149" customFormat="1" ht="15.75" x14ac:dyDescent="0.2">
      <c r="A147" s="320" t="s">
        <v>160</v>
      </c>
      <c r="B147" s="320"/>
      <c r="C147" s="320"/>
      <c r="D147" s="150">
        <f t="shared" ref="D147:J147" si="19">D10+D13+D34+D37+D59+D62+D121+D124+D146</f>
        <v>51259128</v>
      </c>
      <c r="E147" s="150">
        <f t="shared" si="19"/>
        <v>51259128</v>
      </c>
      <c r="F147" s="150">
        <f t="shared" si="19"/>
        <v>281755137</v>
      </c>
      <c r="G147" s="150">
        <f t="shared" si="19"/>
        <v>179748009</v>
      </c>
      <c r="H147" s="150">
        <f t="shared" si="19"/>
        <v>50716000</v>
      </c>
      <c r="I147" s="150">
        <f t="shared" si="19"/>
        <v>16000</v>
      </c>
      <c r="J147" s="150">
        <f t="shared" si="19"/>
        <v>16000</v>
      </c>
      <c r="K147" s="148"/>
    </row>
    <row r="148" spans="1:17" ht="13.5" x14ac:dyDescent="0.25">
      <c r="A148" s="311" t="s">
        <v>161</v>
      </c>
      <c r="B148" s="311"/>
      <c r="C148" s="311"/>
      <c r="D148" s="152">
        <v>0</v>
      </c>
      <c r="E148" s="152"/>
      <c r="F148" s="152"/>
      <c r="G148" s="151"/>
      <c r="H148" s="151"/>
      <c r="I148" s="151"/>
      <c r="J148" s="151"/>
      <c r="K148" s="6"/>
    </row>
    <row r="149" spans="1:17" ht="13.5" x14ac:dyDescent="0.25">
      <c r="A149" s="311" t="s">
        <v>161</v>
      </c>
      <c r="B149" s="311"/>
      <c r="C149" s="311"/>
      <c r="D149" s="152">
        <v>0</v>
      </c>
      <c r="E149" s="152"/>
      <c r="F149" s="152"/>
      <c r="G149" s="151"/>
      <c r="H149" s="151"/>
      <c r="I149" s="151"/>
      <c r="J149" s="151"/>
      <c r="K149" s="6"/>
      <c r="N149" s="153">
        <v>60105700</v>
      </c>
    </row>
    <row r="150" spans="1:17" s="149" customFormat="1" ht="15.75" x14ac:dyDescent="0.2">
      <c r="A150" s="306" t="s">
        <v>162</v>
      </c>
      <c r="B150" s="306"/>
      <c r="C150" s="306"/>
      <c r="D150" s="154">
        <f>D153+D158+D167+D182+D187+D192+D212</f>
        <v>8244800</v>
      </c>
      <c r="E150" s="154">
        <f>E153+E158+E167+E182+E187+E192+E212</f>
        <v>8244800</v>
      </c>
      <c r="F150" s="154">
        <f>F153+F158+F167+F182+F187+F192+F212</f>
        <v>312378267</v>
      </c>
      <c r="G150" s="154">
        <v>60105700</v>
      </c>
      <c r="H150" s="155">
        <f>H153+H158+H167+H182+H187+H192+H212</f>
        <v>62142077</v>
      </c>
      <c r="I150" s="154">
        <f>I153+I158+I167+I182+I187+I192+I212</f>
        <v>17244200</v>
      </c>
      <c r="J150" s="154">
        <f>J153+J158+J167+J182+J187+J192+J212</f>
        <v>0</v>
      </c>
      <c r="K150" s="156">
        <f t="shared" ref="K150:Q150" si="20">D153+D158+D167+D182+D187+D192+D212</f>
        <v>8244800</v>
      </c>
      <c r="L150" s="156">
        <f t="shared" si="20"/>
        <v>8244800</v>
      </c>
      <c r="M150" s="156">
        <f t="shared" si="20"/>
        <v>312378267</v>
      </c>
      <c r="N150" s="156">
        <f t="shared" si="20"/>
        <v>224747190</v>
      </c>
      <c r="O150" s="156">
        <f t="shared" si="20"/>
        <v>62142077</v>
      </c>
      <c r="P150" s="156">
        <f t="shared" si="20"/>
        <v>17244200</v>
      </c>
      <c r="Q150" s="156">
        <f t="shared" si="20"/>
        <v>0</v>
      </c>
    </row>
    <row r="151" spans="1:17" ht="14.25" x14ac:dyDescent="0.2">
      <c r="A151" s="302" t="s">
        <v>163</v>
      </c>
      <c r="B151" s="302"/>
      <c r="C151" s="302"/>
      <c r="D151" s="302"/>
      <c r="E151" s="302"/>
      <c r="F151" s="302"/>
      <c r="G151" s="302"/>
      <c r="H151" s="302"/>
      <c r="I151" s="302"/>
      <c r="J151" s="302"/>
      <c r="K151" s="6"/>
    </row>
    <row r="152" spans="1:17" x14ac:dyDescent="0.2">
      <c r="A152" s="157"/>
      <c r="B152" s="66" t="s">
        <v>15</v>
      </c>
      <c r="C152" s="66" t="s">
        <v>164</v>
      </c>
      <c r="D152" s="158">
        <v>0</v>
      </c>
      <c r="E152" s="158">
        <f>D152</f>
        <v>0</v>
      </c>
      <c r="F152" s="158">
        <f>E152+G152+H152+I152+J152</f>
        <v>0</v>
      </c>
      <c r="G152" s="158">
        <v>0</v>
      </c>
      <c r="H152" s="158">
        <v>0</v>
      </c>
      <c r="I152" s="158">
        <v>0</v>
      </c>
      <c r="J152" s="158">
        <v>0</v>
      </c>
      <c r="K152" s="6"/>
    </row>
    <row r="153" spans="1:17" ht="14.25" x14ac:dyDescent="0.2">
      <c r="A153" s="159" t="s">
        <v>165</v>
      </c>
      <c r="B153" s="160"/>
      <c r="C153" s="160"/>
      <c r="D153" s="161">
        <f t="shared" ref="D153:J153" si="21">SUM(D152:D152)</f>
        <v>0</v>
      </c>
      <c r="E153" s="161">
        <f t="shared" si="21"/>
        <v>0</v>
      </c>
      <c r="F153" s="161">
        <f t="shared" si="21"/>
        <v>0</v>
      </c>
      <c r="G153" s="161">
        <f t="shared" si="21"/>
        <v>0</v>
      </c>
      <c r="H153" s="161">
        <f t="shared" si="21"/>
        <v>0</v>
      </c>
      <c r="I153" s="161">
        <f t="shared" si="21"/>
        <v>0</v>
      </c>
      <c r="J153" s="161">
        <f t="shared" si="21"/>
        <v>0</v>
      </c>
      <c r="K153" s="6"/>
    </row>
    <row r="154" spans="1:17" ht="15" x14ac:dyDescent="0.2">
      <c r="A154" s="162" t="s">
        <v>166</v>
      </c>
      <c r="B154" s="163"/>
      <c r="C154" s="163"/>
      <c r="D154" s="164">
        <v>0</v>
      </c>
      <c r="E154" s="164">
        <v>0</v>
      </c>
      <c r="F154" s="164">
        <v>0</v>
      </c>
      <c r="G154" s="163"/>
      <c r="H154" s="163"/>
      <c r="I154" s="163"/>
      <c r="J154" s="163"/>
      <c r="K154" s="6"/>
    </row>
    <row r="155" spans="1:17" ht="15.75" x14ac:dyDescent="0.25">
      <c r="A155" s="312" t="s">
        <v>167</v>
      </c>
      <c r="B155" s="312"/>
      <c r="C155" s="312"/>
      <c r="D155" s="165">
        <f>D154+D153</f>
        <v>0</v>
      </c>
      <c r="E155" s="165">
        <f>E154+E153</f>
        <v>0</v>
      </c>
      <c r="F155" s="165">
        <f>F154+F153</f>
        <v>0</v>
      </c>
      <c r="G155" s="165">
        <f>G154+G153</f>
        <v>0</v>
      </c>
      <c r="H155" s="165">
        <v>0</v>
      </c>
      <c r="I155" s="165">
        <v>0</v>
      </c>
      <c r="J155" s="165">
        <v>0</v>
      </c>
      <c r="K155" s="6"/>
    </row>
    <row r="156" spans="1:17" ht="14.25" x14ac:dyDescent="0.2">
      <c r="A156" s="302" t="s">
        <v>168</v>
      </c>
      <c r="B156" s="302"/>
      <c r="C156" s="302"/>
      <c r="D156" s="302"/>
      <c r="E156" s="302"/>
      <c r="F156" s="302"/>
      <c r="G156" s="302"/>
      <c r="H156" s="302"/>
      <c r="I156" s="302"/>
      <c r="J156" s="302"/>
      <c r="K156" s="6"/>
    </row>
    <row r="157" spans="1:17" x14ac:dyDescent="0.2">
      <c r="A157" s="157"/>
      <c r="B157" s="66" t="s">
        <v>15</v>
      </c>
      <c r="C157" s="66" t="s">
        <v>169</v>
      </c>
      <c r="D157" s="158">
        <v>0</v>
      </c>
      <c r="E157" s="158">
        <f>D157</f>
        <v>0</v>
      </c>
      <c r="F157" s="158">
        <f>D157+G157+H157+I157+J157</f>
        <v>0</v>
      </c>
      <c r="G157" s="158">
        <v>0</v>
      </c>
      <c r="H157" s="158">
        <v>0</v>
      </c>
      <c r="I157" s="158">
        <v>0</v>
      </c>
      <c r="J157" s="158">
        <v>0</v>
      </c>
      <c r="K157" s="6"/>
    </row>
    <row r="158" spans="1:17" ht="14.25" x14ac:dyDescent="0.2">
      <c r="A158" s="159" t="s">
        <v>170</v>
      </c>
      <c r="B158" s="160"/>
      <c r="C158" s="160"/>
      <c r="D158" s="161">
        <f t="shared" ref="D158:J158" si="22">SUM(D157:D157)</f>
        <v>0</v>
      </c>
      <c r="E158" s="161">
        <f t="shared" si="22"/>
        <v>0</v>
      </c>
      <c r="F158" s="161">
        <f t="shared" si="22"/>
        <v>0</v>
      </c>
      <c r="G158" s="161">
        <f t="shared" si="22"/>
        <v>0</v>
      </c>
      <c r="H158" s="161">
        <f t="shared" si="22"/>
        <v>0</v>
      </c>
      <c r="I158" s="161">
        <f t="shared" si="22"/>
        <v>0</v>
      </c>
      <c r="J158" s="161">
        <f t="shared" si="22"/>
        <v>0</v>
      </c>
      <c r="K158" s="6"/>
    </row>
    <row r="159" spans="1:17" ht="15" x14ac:dyDescent="0.2">
      <c r="A159" s="162" t="s">
        <v>171</v>
      </c>
      <c r="B159" s="163"/>
      <c r="C159" s="163"/>
      <c r="D159" s="164">
        <v>0</v>
      </c>
      <c r="E159" s="164">
        <v>0</v>
      </c>
      <c r="F159" s="164">
        <v>0</v>
      </c>
      <c r="G159" s="164"/>
      <c r="H159" s="164"/>
      <c r="I159" s="164"/>
      <c r="J159" s="164"/>
      <c r="K159" s="6"/>
    </row>
    <row r="160" spans="1:17" ht="15.75" x14ac:dyDescent="0.25">
      <c r="A160" s="312" t="s">
        <v>172</v>
      </c>
      <c r="B160" s="312"/>
      <c r="C160" s="312"/>
      <c r="D160" s="165">
        <f>D159+D158</f>
        <v>0</v>
      </c>
      <c r="E160" s="165">
        <f t="shared" ref="E160:J160" si="23">E159+E158</f>
        <v>0</v>
      </c>
      <c r="F160" s="165">
        <f t="shared" si="23"/>
        <v>0</v>
      </c>
      <c r="G160" s="165">
        <f t="shared" si="23"/>
        <v>0</v>
      </c>
      <c r="H160" s="165">
        <f t="shared" si="23"/>
        <v>0</v>
      </c>
      <c r="I160" s="165">
        <f t="shared" si="23"/>
        <v>0</v>
      </c>
      <c r="J160" s="165">
        <f t="shared" si="23"/>
        <v>0</v>
      </c>
      <c r="K160" s="6"/>
    </row>
    <row r="161" spans="1:11" ht="14.25" x14ac:dyDescent="0.2">
      <c r="A161" s="302" t="s">
        <v>173</v>
      </c>
      <c r="B161" s="302"/>
      <c r="C161" s="302"/>
      <c r="D161" s="302"/>
      <c r="E161" s="302"/>
      <c r="F161" s="302"/>
      <c r="G161" s="302"/>
      <c r="H161" s="302"/>
      <c r="I161" s="302"/>
      <c r="J161" s="302"/>
      <c r="K161" s="6"/>
    </row>
    <row r="162" spans="1:11" ht="25.5" x14ac:dyDescent="0.2">
      <c r="A162" s="79" t="s">
        <v>174</v>
      </c>
      <c r="B162" s="80" t="s">
        <v>15</v>
      </c>
      <c r="C162" s="80" t="s">
        <v>175</v>
      </c>
      <c r="D162" s="166">
        <v>1000</v>
      </c>
      <c r="E162" s="166">
        <f>D162</f>
        <v>1000</v>
      </c>
      <c r="F162" s="167">
        <f>D162+G162+H162+I162+J162</f>
        <v>37401000</v>
      </c>
      <c r="G162" s="168">
        <v>7400000</v>
      </c>
      <c r="H162" s="166">
        <v>14000000</v>
      </c>
      <c r="I162" s="166">
        <v>16000000</v>
      </c>
      <c r="J162" s="166"/>
      <c r="K162" s="6"/>
    </row>
    <row r="163" spans="1:11" ht="25.5" x14ac:dyDescent="0.2">
      <c r="A163" s="79" t="s">
        <v>176</v>
      </c>
      <c r="B163" s="80" t="s">
        <v>15</v>
      </c>
      <c r="C163" s="80" t="s">
        <v>175</v>
      </c>
      <c r="D163" s="166">
        <v>272300</v>
      </c>
      <c r="E163" s="166">
        <f>D163</f>
        <v>272300</v>
      </c>
      <c r="F163" s="167">
        <f>D163+G163+H163+I163+J163</f>
        <v>290500</v>
      </c>
      <c r="G163" s="166">
        <v>0</v>
      </c>
      <c r="H163" s="166">
        <v>0</v>
      </c>
      <c r="I163" s="166">
        <v>18200</v>
      </c>
      <c r="J163" s="166">
        <v>0</v>
      </c>
      <c r="K163" s="6"/>
    </row>
    <row r="164" spans="1:11" ht="25.5" x14ac:dyDescent="0.2">
      <c r="A164" s="79" t="s">
        <v>177</v>
      </c>
      <c r="B164" s="80" t="s">
        <v>15</v>
      </c>
      <c r="C164" s="80" t="s">
        <v>175</v>
      </c>
      <c r="D164" s="166">
        <v>0</v>
      </c>
      <c r="E164" s="166">
        <f>D164</f>
        <v>0</v>
      </c>
      <c r="F164" s="167">
        <f>D164+G164+H164+I164+J164</f>
        <v>48400</v>
      </c>
      <c r="G164" s="166">
        <v>12000</v>
      </c>
      <c r="H164" s="166">
        <v>24400</v>
      </c>
      <c r="I164" s="166">
        <v>12000</v>
      </c>
      <c r="J164" s="166">
        <v>0</v>
      </c>
      <c r="K164" s="6"/>
    </row>
    <row r="165" spans="1:11" ht="25.5" x14ac:dyDescent="0.2">
      <c r="A165" s="79" t="s">
        <v>178</v>
      </c>
      <c r="B165" s="80" t="s">
        <v>15</v>
      </c>
      <c r="C165" s="80" t="s">
        <v>175</v>
      </c>
      <c r="D165" s="166">
        <v>1000</v>
      </c>
      <c r="E165" s="166">
        <f>D165</f>
        <v>1000</v>
      </c>
      <c r="F165" s="167">
        <f>D165+G165+H165+I165+J165</f>
        <v>216000</v>
      </c>
      <c r="G165" s="166">
        <v>39000</v>
      </c>
      <c r="H165" s="166">
        <v>76000</v>
      </c>
      <c r="I165" s="166">
        <v>100000</v>
      </c>
      <c r="J165" s="166"/>
      <c r="K165" s="6"/>
    </row>
    <row r="166" spans="1:11" ht="25.5" x14ac:dyDescent="0.2">
      <c r="A166" s="79" t="s">
        <v>179</v>
      </c>
      <c r="B166" s="80" t="s">
        <v>15</v>
      </c>
      <c r="C166" s="80" t="s">
        <v>175</v>
      </c>
      <c r="D166" s="166">
        <v>115000</v>
      </c>
      <c r="E166" s="166">
        <f>D166</f>
        <v>115000</v>
      </c>
      <c r="F166" s="167">
        <f>D166+G166+H166+I166+J166</f>
        <v>458000</v>
      </c>
      <c r="G166" s="166">
        <v>115000</v>
      </c>
      <c r="H166" s="166">
        <v>114000</v>
      </c>
      <c r="I166" s="166">
        <v>114000</v>
      </c>
      <c r="J166" s="166">
        <v>0</v>
      </c>
      <c r="K166" s="6"/>
    </row>
    <row r="167" spans="1:11" ht="14.25" x14ac:dyDescent="0.2">
      <c r="A167" s="303" t="s">
        <v>180</v>
      </c>
      <c r="B167" s="303"/>
      <c r="C167" s="303"/>
      <c r="D167" s="169">
        <f t="shared" ref="D167:J167" si="24">SUM(D162:D166)</f>
        <v>389300</v>
      </c>
      <c r="E167" s="169">
        <f t="shared" si="24"/>
        <v>389300</v>
      </c>
      <c r="F167" s="169">
        <f t="shared" si="24"/>
        <v>38413900</v>
      </c>
      <c r="G167" s="169">
        <f t="shared" si="24"/>
        <v>7566000</v>
      </c>
      <c r="H167" s="169">
        <f t="shared" si="24"/>
        <v>14214400</v>
      </c>
      <c r="I167" s="169">
        <f t="shared" si="24"/>
        <v>16244200</v>
      </c>
      <c r="J167" s="169">
        <f t="shared" si="24"/>
        <v>0</v>
      </c>
      <c r="K167" s="6"/>
    </row>
    <row r="168" spans="1:11" ht="15" x14ac:dyDescent="0.2">
      <c r="A168" s="309" t="s">
        <v>181</v>
      </c>
      <c r="B168" s="309"/>
      <c r="C168" s="309"/>
      <c r="D168" s="170">
        <v>1428114</v>
      </c>
      <c r="E168" s="170">
        <f>D168</f>
        <v>1428114</v>
      </c>
      <c r="F168" s="170">
        <f>D168</f>
        <v>1428114</v>
      </c>
      <c r="G168" s="170">
        <v>0</v>
      </c>
      <c r="H168" s="170">
        <v>0</v>
      </c>
      <c r="I168" s="170">
        <v>0</v>
      </c>
      <c r="J168" s="170">
        <v>0</v>
      </c>
      <c r="K168" s="6"/>
    </row>
    <row r="169" spans="1:11" ht="14.25" x14ac:dyDescent="0.2">
      <c r="A169" s="305" t="s">
        <v>182</v>
      </c>
      <c r="B169" s="305"/>
      <c r="C169" s="305"/>
      <c r="D169" s="171">
        <f>D167+D168</f>
        <v>1817414</v>
      </c>
      <c r="E169" s="171">
        <f t="shared" ref="E169:J169" si="25">E167+E168</f>
        <v>1817414</v>
      </c>
      <c r="F169" s="171">
        <f t="shared" si="25"/>
        <v>39842014</v>
      </c>
      <c r="G169" s="171">
        <f t="shared" si="25"/>
        <v>7566000</v>
      </c>
      <c r="H169" s="171">
        <f t="shared" si="25"/>
        <v>14214400</v>
      </c>
      <c r="I169" s="171">
        <f t="shared" si="25"/>
        <v>16244200</v>
      </c>
      <c r="J169" s="171">
        <f t="shared" si="25"/>
        <v>0</v>
      </c>
      <c r="K169" s="6"/>
    </row>
    <row r="170" spans="1:11" ht="14.25" x14ac:dyDescent="0.2">
      <c r="A170" s="302" t="s">
        <v>183</v>
      </c>
      <c r="B170" s="302"/>
      <c r="C170" s="302"/>
      <c r="D170" s="302"/>
      <c r="E170" s="302"/>
      <c r="F170" s="302"/>
      <c r="G170" s="302"/>
      <c r="H170" s="302"/>
      <c r="I170" s="302"/>
      <c r="J170" s="302"/>
      <c r="K170" s="6"/>
    </row>
    <row r="171" spans="1:11" ht="14.25" x14ac:dyDescent="0.2">
      <c r="A171" s="79" t="s">
        <v>184</v>
      </c>
      <c r="B171" s="80" t="s">
        <v>15</v>
      </c>
      <c r="C171" s="80" t="s">
        <v>185</v>
      </c>
      <c r="D171" s="51">
        <v>500000</v>
      </c>
      <c r="E171" s="51">
        <f t="shared" ref="E171:E181" si="26">D171</f>
        <v>500000</v>
      </c>
      <c r="F171" s="43">
        <f t="shared" ref="F171:F181" si="27">D171+G171+H171+I171+J171</f>
        <v>27110000</v>
      </c>
      <c r="G171" s="51">
        <v>26610000</v>
      </c>
      <c r="H171" s="27">
        <v>0</v>
      </c>
      <c r="I171" s="27">
        <v>0</v>
      </c>
      <c r="J171" s="27">
        <v>0</v>
      </c>
      <c r="K171" s="6"/>
    </row>
    <row r="172" spans="1:11" ht="14.25" x14ac:dyDescent="0.2">
      <c r="A172" s="79" t="s">
        <v>186</v>
      </c>
      <c r="B172" s="80" t="s">
        <v>15</v>
      </c>
      <c r="C172" s="80" t="s">
        <v>185</v>
      </c>
      <c r="D172" s="51">
        <v>1000</v>
      </c>
      <c r="E172" s="51">
        <f>D172</f>
        <v>1000</v>
      </c>
      <c r="F172" s="43">
        <f t="shared" si="27"/>
        <v>289000</v>
      </c>
      <c r="G172" s="27">
        <v>188000</v>
      </c>
      <c r="H172" s="27">
        <v>100000</v>
      </c>
      <c r="I172" s="27">
        <v>0</v>
      </c>
      <c r="J172" s="27">
        <v>0</v>
      </c>
      <c r="K172" s="6"/>
    </row>
    <row r="173" spans="1:11" ht="25.5" x14ac:dyDescent="0.2">
      <c r="A173" s="79" t="s">
        <v>187</v>
      </c>
      <c r="B173" s="80" t="s">
        <v>15</v>
      </c>
      <c r="C173" s="80" t="s">
        <v>185</v>
      </c>
      <c r="D173" s="51">
        <v>1000</v>
      </c>
      <c r="E173" s="51">
        <f>D173</f>
        <v>1000</v>
      </c>
      <c r="F173" s="43">
        <f t="shared" si="27"/>
        <v>23000</v>
      </c>
      <c r="G173" s="27">
        <v>22000</v>
      </c>
      <c r="H173" s="27">
        <v>0</v>
      </c>
      <c r="I173" s="27">
        <v>0</v>
      </c>
      <c r="J173" s="27">
        <v>0</v>
      </c>
      <c r="K173" s="6"/>
    </row>
    <row r="174" spans="1:11" ht="25.5" x14ac:dyDescent="0.2">
      <c r="A174" s="79" t="s">
        <v>188</v>
      </c>
      <c r="B174" s="80" t="s">
        <v>15</v>
      </c>
      <c r="C174" s="80" t="s">
        <v>185</v>
      </c>
      <c r="D174" s="51">
        <v>5770000</v>
      </c>
      <c r="E174" s="51">
        <f t="shared" si="26"/>
        <v>5770000</v>
      </c>
      <c r="F174" s="43">
        <f t="shared" si="27"/>
        <v>10620000</v>
      </c>
      <c r="G174" s="51">
        <v>4850000</v>
      </c>
      <c r="H174" s="27">
        <v>0</v>
      </c>
      <c r="I174" s="27">
        <v>0</v>
      </c>
      <c r="J174" s="27">
        <v>0</v>
      </c>
      <c r="K174" s="6"/>
    </row>
    <row r="175" spans="1:11" ht="25.5" x14ac:dyDescent="0.2">
      <c r="A175" s="79" t="s">
        <v>189</v>
      </c>
      <c r="B175" s="80" t="s">
        <v>15</v>
      </c>
      <c r="C175" s="80" t="s">
        <v>185</v>
      </c>
      <c r="D175" s="51">
        <v>18000</v>
      </c>
      <c r="E175" s="51">
        <f>D175</f>
        <v>18000</v>
      </c>
      <c r="F175" s="43">
        <f t="shared" si="27"/>
        <v>46000</v>
      </c>
      <c r="G175" s="27">
        <f>14000+14000</f>
        <v>28000</v>
      </c>
      <c r="H175" s="27">
        <v>0</v>
      </c>
      <c r="I175" s="27">
        <v>0</v>
      </c>
      <c r="J175" s="27">
        <v>0</v>
      </c>
      <c r="K175" s="6"/>
    </row>
    <row r="176" spans="1:11" ht="38.25" x14ac:dyDescent="0.2">
      <c r="A176" s="79" t="s">
        <v>190</v>
      </c>
      <c r="B176" s="80" t="s">
        <v>15</v>
      </c>
      <c r="C176" s="80" t="s">
        <v>185</v>
      </c>
      <c r="D176" s="51">
        <v>801000</v>
      </c>
      <c r="E176" s="51">
        <f t="shared" si="26"/>
        <v>801000</v>
      </c>
      <c r="F176" s="43">
        <f t="shared" si="27"/>
        <v>4800000</v>
      </c>
      <c r="G176" s="172">
        <v>3999000</v>
      </c>
      <c r="H176" s="27">
        <v>0</v>
      </c>
      <c r="I176" s="27">
        <v>0</v>
      </c>
      <c r="J176" s="27">
        <v>0</v>
      </c>
      <c r="K176" s="6"/>
    </row>
    <row r="177" spans="1:13" ht="38.25" x14ac:dyDescent="0.2">
      <c r="A177" s="79" t="s">
        <v>191</v>
      </c>
      <c r="B177" s="80" t="s">
        <v>15</v>
      </c>
      <c r="C177" s="80" t="s">
        <v>185</v>
      </c>
      <c r="D177" s="51">
        <v>64000</v>
      </c>
      <c r="E177" s="51">
        <f t="shared" si="26"/>
        <v>64000</v>
      </c>
      <c r="F177" s="43">
        <f t="shared" si="27"/>
        <v>191000</v>
      </c>
      <c r="G177" s="27">
        <f>66000+61000</f>
        <v>127000</v>
      </c>
      <c r="H177" s="27">
        <v>0</v>
      </c>
      <c r="I177" s="27">
        <v>0</v>
      </c>
      <c r="J177" s="27">
        <v>0</v>
      </c>
      <c r="K177" s="6"/>
    </row>
    <row r="178" spans="1:13" ht="38.25" x14ac:dyDescent="0.2">
      <c r="A178" s="79" t="s">
        <v>192</v>
      </c>
      <c r="B178" s="80" t="s">
        <v>15</v>
      </c>
      <c r="C178" s="80" t="s">
        <v>185</v>
      </c>
      <c r="D178" s="51">
        <v>13500</v>
      </c>
      <c r="E178" s="51">
        <f t="shared" si="26"/>
        <v>13500</v>
      </c>
      <c r="F178" s="43">
        <f t="shared" si="27"/>
        <v>56500</v>
      </c>
      <c r="G178" s="27">
        <f>38000+5000</f>
        <v>43000</v>
      </c>
      <c r="H178" s="27">
        <v>0</v>
      </c>
      <c r="I178" s="27">
        <v>0</v>
      </c>
      <c r="J178" s="27">
        <v>0</v>
      </c>
      <c r="K178" s="6"/>
    </row>
    <row r="179" spans="1:13" ht="14.25" x14ac:dyDescent="0.2">
      <c r="A179" s="79" t="s">
        <v>193</v>
      </c>
      <c r="B179" s="80" t="s">
        <v>15</v>
      </c>
      <c r="C179" s="80" t="s">
        <v>185</v>
      </c>
      <c r="D179" s="51">
        <v>100000</v>
      </c>
      <c r="E179" s="51">
        <f t="shared" si="26"/>
        <v>100000</v>
      </c>
      <c r="F179" s="43">
        <f t="shared" si="27"/>
        <v>31300000</v>
      </c>
      <c r="G179" s="51">
        <v>20000000</v>
      </c>
      <c r="H179" s="51">
        <v>11200000</v>
      </c>
      <c r="I179" s="27">
        <v>0</v>
      </c>
      <c r="J179" s="27">
        <v>0</v>
      </c>
      <c r="K179" s="6"/>
    </row>
    <row r="180" spans="1:13" ht="25.5" x14ac:dyDescent="0.2">
      <c r="A180" s="79" t="s">
        <v>194</v>
      </c>
      <c r="B180" s="80" t="s">
        <v>15</v>
      </c>
      <c r="C180" s="80" t="s">
        <v>185</v>
      </c>
      <c r="D180" s="51">
        <v>100000</v>
      </c>
      <c r="E180" s="51">
        <f t="shared" si="26"/>
        <v>100000</v>
      </c>
      <c r="F180" s="43">
        <f t="shared" si="27"/>
        <v>317000</v>
      </c>
      <c r="G180" s="27">
        <f>100000+100000</f>
        <v>200000</v>
      </c>
      <c r="H180" s="27">
        <v>17000</v>
      </c>
      <c r="I180" s="27">
        <v>0</v>
      </c>
      <c r="J180" s="27">
        <v>0</v>
      </c>
      <c r="K180" s="6"/>
    </row>
    <row r="181" spans="1:13" ht="25.5" x14ac:dyDescent="0.2">
      <c r="A181" s="79" t="s">
        <v>195</v>
      </c>
      <c r="B181" s="80" t="s">
        <v>15</v>
      </c>
      <c r="C181" s="80" t="s">
        <v>185</v>
      </c>
      <c r="D181" s="27">
        <v>8000</v>
      </c>
      <c r="E181" s="27">
        <f t="shared" si="26"/>
        <v>8000</v>
      </c>
      <c r="F181" s="43">
        <f t="shared" si="27"/>
        <v>12500</v>
      </c>
      <c r="G181" s="27">
        <v>3000</v>
      </c>
      <c r="H181" s="27">
        <v>1500</v>
      </c>
      <c r="I181" s="27">
        <v>0</v>
      </c>
      <c r="J181" s="27">
        <v>0</v>
      </c>
      <c r="K181" s="6"/>
    </row>
    <row r="182" spans="1:13" ht="14.25" x14ac:dyDescent="0.2">
      <c r="A182" s="303" t="s">
        <v>196</v>
      </c>
      <c r="B182" s="303"/>
      <c r="C182" s="303"/>
      <c r="D182" s="169">
        <f>SUM(D171:D181)</f>
        <v>7376500</v>
      </c>
      <c r="E182" s="169">
        <f t="shared" ref="E182:J182" si="28">SUM(E171:E181)</f>
        <v>7376500</v>
      </c>
      <c r="F182" s="169">
        <f t="shared" si="28"/>
        <v>74765000</v>
      </c>
      <c r="G182" s="169">
        <f t="shared" si="28"/>
        <v>56070000</v>
      </c>
      <c r="H182" s="169">
        <f t="shared" si="28"/>
        <v>11318500</v>
      </c>
      <c r="I182" s="169">
        <f t="shared" si="28"/>
        <v>0</v>
      </c>
      <c r="J182" s="169">
        <f t="shared" si="28"/>
        <v>0</v>
      </c>
      <c r="K182" s="6"/>
      <c r="M182" s="153"/>
    </row>
    <row r="183" spans="1:13" ht="15" x14ac:dyDescent="0.2">
      <c r="A183" s="309" t="s">
        <v>197</v>
      </c>
      <c r="B183" s="309"/>
      <c r="C183" s="309"/>
      <c r="D183" s="170">
        <v>203700</v>
      </c>
      <c r="E183" s="170">
        <f>D183</f>
        <v>203700</v>
      </c>
      <c r="F183" s="170">
        <f>D183</f>
        <v>203700</v>
      </c>
      <c r="G183" s="170">
        <v>130000</v>
      </c>
      <c r="H183" s="170">
        <v>714000</v>
      </c>
      <c r="I183" s="170"/>
      <c r="J183" s="170"/>
      <c r="K183" s="6"/>
    </row>
    <row r="184" spans="1:13" ht="14.25" x14ac:dyDescent="0.2">
      <c r="A184" s="305" t="s">
        <v>198</v>
      </c>
      <c r="B184" s="305"/>
      <c r="C184" s="305"/>
      <c r="D184" s="171">
        <f>D182+D183</f>
        <v>7580200</v>
      </c>
      <c r="E184" s="171">
        <f t="shared" ref="E184:J184" si="29">E182+E183</f>
        <v>7580200</v>
      </c>
      <c r="F184" s="171">
        <f t="shared" si="29"/>
        <v>74968700</v>
      </c>
      <c r="G184" s="171">
        <f t="shared" si="29"/>
        <v>56200000</v>
      </c>
      <c r="H184" s="171">
        <f t="shared" si="29"/>
        <v>12032500</v>
      </c>
      <c r="I184" s="171">
        <f t="shared" si="29"/>
        <v>0</v>
      </c>
      <c r="J184" s="171">
        <f t="shared" si="29"/>
        <v>0</v>
      </c>
      <c r="K184" s="6"/>
    </row>
    <row r="185" spans="1:13" ht="14.25" x14ac:dyDescent="0.2">
      <c r="A185" s="302" t="s">
        <v>199</v>
      </c>
      <c r="B185" s="302"/>
      <c r="C185" s="302"/>
      <c r="D185" s="302"/>
      <c r="E185" s="302"/>
      <c r="F185" s="302"/>
      <c r="G185" s="302"/>
      <c r="H185" s="302"/>
      <c r="I185" s="302"/>
      <c r="J185" s="302"/>
      <c r="K185" s="6"/>
    </row>
    <row r="186" spans="1:13" ht="15" x14ac:dyDescent="0.2">
      <c r="A186" s="173"/>
      <c r="B186" s="66" t="s">
        <v>15</v>
      </c>
      <c r="C186" s="174" t="s">
        <v>200</v>
      </c>
      <c r="D186" s="175">
        <v>0</v>
      </c>
      <c r="E186" s="175">
        <v>0</v>
      </c>
      <c r="F186" s="176">
        <f>E186</f>
        <v>0</v>
      </c>
      <c r="G186" s="175">
        <v>0</v>
      </c>
      <c r="H186" s="175"/>
      <c r="I186" s="175"/>
      <c r="J186" s="175"/>
      <c r="K186" s="6"/>
    </row>
    <row r="187" spans="1:13" ht="14.25" x14ac:dyDescent="0.2">
      <c r="A187" s="303" t="s">
        <v>201</v>
      </c>
      <c r="B187" s="303"/>
      <c r="C187" s="303"/>
      <c r="D187" s="169">
        <f t="shared" ref="D187:J187" si="30">SUM(D186:D186)</f>
        <v>0</v>
      </c>
      <c r="E187" s="169">
        <f t="shared" si="30"/>
        <v>0</v>
      </c>
      <c r="F187" s="169">
        <f t="shared" si="30"/>
        <v>0</v>
      </c>
      <c r="G187" s="169">
        <f t="shared" si="30"/>
        <v>0</v>
      </c>
      <c r="H187" s="169">
        <f t="shared" si="30"/>
        <v>0</v>
      </c>
      <c r="I187" s="169">
        <f t="shared" si="30"/>
        <v>0</v>
      </c>
      <c r="J187" s="169">
        <f t="shared" si="30"/>
        <v>0</v>
      </c>
      <c r="K187" s="6"/>
    </row>
    <row r="188" spans="1:13" ht="15" x14ac:dyDescent="0.2">
      <c r="A188" s="309" t="s">
        <v>202</v>
      </c>
      <c r="B188" s="309"/>
      <c r="C188" s="309"/>
      <c r="D188" s="177">
        <v>0</v>
      </c>
      <c r="E188" s="177">
        <v>0</v>
      </c>
      <c r="F188" s="177">
        <v>0</v>
      </c>
      <c r="G188" s="177"/>
      <c r="H188" s="177"/>
      <c r="I188" s="177"/>
      <c r="J188" s="177"/>
      <c r="K188" s="6"/>
    </row>
    <row r="189" spans="1:13" ht="14.25" x14ac:dyDescent="0.2">
      <c r="A189" s="305" t="s">
        <v>203</v>
      </c>
      <c r="B189" s="305"/>
      <c r="C189" s="305"/>
      <c r="D189" s="171">
        <f>D188+D187</f>
        <v>0</v>
      </c>
      <c r="E189" s="171">
        <f t="shared" ref="E189:J189" si="31">E188+E187</f>
        <v>0</v>
      </c>
      <c r="F189" s="171">
        <f t="shared" si="31"/>
        <v>0</v>
      </c>
      <c r="G189" s="171">
        <f t="shared" si="31"/>
        <v>0</v>
      </c>
      <c r="H189" s="171">
        <f t="shared" si="31"/>
        <v>0</v>
      </c>
      <c r="I189" s="171">
        <f t="shared" si="31"/>
        <v>0</v>
      </c>
      <c r="J189" s="171">
        <f t="shared" si="31"/>
        <v>0</v>
      </c>
      <c r="K189" s="6"/>
    </row>
    <row r="190" spans="1:13" ht="14.25" x14ac:dyDescent="0.2">
      <c r="A190" s="302" t="s">
        <v>204</v>
      </c>
      <c r="B190" s="302"/>
      <c r="C190" s="302"/>
      <c r="D190" s="302"/>
      <c r="E190" s="302"/>
      <c r="F190" s="302"/>
      <c r="G190" s="302"/>
      <c r="H190" s="302"/>
      <c r="I190" s="302"/>
      <c r="J190" s="302"/>
      <c r="K190" s="6"/>
    </row>
    <row r="191" spans="1:13" ht="25.5" x14ac:dyDescent="0.2">
      <c r="A191" s="92" t="s">
        <v>205</v>
      </c>
      <c r="B191" s="93" t="s">
        <v>15</v>
      </c>
      <c r="C191" s="93" t="s">
        <v>206</v>
      </c>
      <c r="D191" s="51">
        <v>93000</v>
      </c>
      <c r="E191" s="51">
        <f>D191</f>
        <v>93000</v>
      </c>
      <c r="F191" s="52">
        <f>D191+G191+H191+I191+J191</f>
        <v>93000</v>
      </c>
      <c r="G191" s="51">
        <v>0</v>
      </c>
      <c r="H191" s="51">
        <v>0</v>
      </c>
      <c r="I191" s="51">
        <v>0</v>
      </c>
      <c r="J191" s="51">
        <v>0</v>
      </c>
      <c r="K191" s="6"/>
    </row>
    <row r="192" spans="1:13" ht="14.25" x14ac:dyDescent="0.2">
      <c r="A192" s="303" t="s">
        <v>207</v>
      </c>
      <c r="B192" s="303"/>
      <c r="C192" s="303"/>
      <c r="D192" s="169">
        <f t="shared" ref="D192:J192" si="32">SUM(D191:D191)</f>
        <v>93000</v>
      </c>
      <c r="E192" s="169">
        <f t="shared" si="32"/>
        <v>93000</v>
      </c>
      <c r="F192" s="169">
        <f t="shared" si="32"/>
        <v>93000</v>
      </c>
      <c r="G192" s="169">
        <f t="shared" si="32"/>
        <v>0</v>
      </c>
      <c r="H192" s="169">
        <f t="shared" si="32"/>
        <v>0</v>
      </c>
      <c r="I192" s="169">
        <f t="shared" si="32"/>
        <v>0</v>
      </c>
      <c r="J192" s="169">
        <f t="shared" si="32"/>
        <v>0</v>
      </c>
      <c r="K192" s="6"/>
    </row>
    <row r="193" spans="1:11" ht="15" x14ac:dyDescent="0.2">
      <c r="A193" s="309" t="s">
        <v>208</v>
      </c>
      <c r="B193" s="309"/>
      <c r="C193" s="309"/>
      <c r="D193" s="170">
        <v>345000</v>
      </c>
      <c r="E193" s="170">
        <f>D193</f>
        <v>345000</v>
      </c>
      <c r="F193" s="170">
        <f>D193</f>
        <v>345000</v>
      </c>
      <c r="G193" s="170"/>
      <c r="H193" s="170"/>
      <c r="I193" s="170"/>
      <c r="J193" s="170"/>
      <c r="K193" s="6"/>
    </row>
    <row r="194" spans="1:11" ht="14.25" x14ac:dyDescent="0.2">
      <c r="A194" s="305" t="s">
        <v>209</v>
      </c>
      <c r="B194" s="305"/>
      <c r="C194" s="305"/>
      <c r="D194" s="171">
        <f>D192+D193</f>
        <v>438000</v>
      </c>
      <c r="E194" s="171">
        <f t="shared" ref="E194:J194" si="33">E192+E193</f>
        <v>438000</v>
      </c>
      <c r="F194" s="171">
        <f t="shared" si="33"/>
        <v>438000</v>
      </c>
      <c r="G194" s="171">
        <f t="shared" si="33"/>
        <v>0</v>
      </c>
      <c r="H194" s="171">
        <f t="shared" si="33"/>
        <v>0</v>
      </c>
      <c r="I194" s="171">
        <f t="shared" si="33"/>
        <v>0</v>
      </c>
      <c r="J194" s="171">
        <f t="shared" si="33"/>
        <v>0</v>
      </c>
      <c r="K194" s="6"/>
    </row>
    <row r="195" spans="1:11" ht="14.25" x14ac:dyDescent="0.2">
      <c r="A195" s="310" t="s">
        <v>210</v>
      </c>
      <c r="B195" s="310"/>
      <c r="C195" s="310"/>
      <c r="D195" s="310"/>
      <c r="E195" s="310"/>
      <c r="F195" s="310"/>
      <c r="G195" s="310"/>
      <c r="H195" s="310"/>
      <c r="I195" s="310"/>
      <c r="J195" s="310"/>
      <c r="K195" s="6"/>
    </row>
    <row r="196" spans="1:11" ht="14.25" x14ac:dyDescent="0.2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6"/>
    </row>
    <row r="197" spans="1:11" ht="14.25" x14ac:dyDescent="0.2">
      <c r="A197" s="173"/>
      <c r="B197" s="66" t="s">
        <v>15</v>
      </c>
      <c r="C197" s="179" t="s">
        <v>211</v>
      </c>
      <c r="D197" s="22">
        <v>0</v>
      </c>
      <c r="E197" s="78">
        <f>D197</f>
        <v>0</v>
      </c>
      <c r="F197" s="23">
        <f>D197</f>
        <v>0</v>
      </c>
      <c r="G197" s="22">
        <v>0</v>
      </c>
      <c r="H197" s="22">
        <v>0</v>
      </c>
      <c r="I197" s="22">
        <v>0</v>
      </c>
      <c r="J197" s="22">
        <v>0</v>
      </c>
      <c r="K197" s="6"/>
    </row>
    <row r="198" spans="1:11" ht="14.25" x14ac:dyDescent="0.2">
      <c r="A198" s="308" t="s">
        <v>212</v>
      </c>
      <c r="B198" s="308"/>
      <c r="C198" s="308"/>
      <c r="D198" s="101">
        <f t="shared" ref="D198:J198" si="34">SUM(D197)</f>
        <v>0</v>
      </c>
      <c r="E198" s="101">
        <f t="shared" si="34"/>
        <v>0</v>
      </c>
      <c r="F198" s="101">
        <f t="shared" si="34"/>
        <v>0</v>
      </c>
      <c r="G198" s="101">
        <f t="shared" si="34"/>
        <v>0</v>
      </c>
      <c r="H198" s="101">
        <f t="shared" si="34"/>
        <v>0</v>
      </c>
      <c r="I198" s="101">
        <f t="shared" si="34"/>
        <v>0</v>
      </c>
      <c r="J198" s="101">
        <f t="shared" si="34"/>
        <v>0</v>
      </c>
      <c r="K198" s="6"/>
    </row>
    <row r="199" spans="1:11" ht="14.25" x14ac:dyDescent="0.2">
      <c r="A199" s="302" t="s">
        <v>213</v>
      </c>
      <c r="B199" s="302"/>
      <c r="C199" s="302"/>
      <c r="D199" s="302"/>
      <c r="E199" s="302"/>
      <c r="F199" s="302"/>
      <c r="G199" s="302"/>
      <c r="H199" s="302"/>
      <c r="I199" s="302"/>
      <c r="J199" s="302"/>
      <c r="K199" s="6"/>
    </row>
    <row r="200" spans="1:11" ht="14.25" x14ac:dyDescent="0.2">
      <c r="A200" s="54" t="s">
        <v>214</v>
      </c>
      <c r="B200" s="80" t="s">
        <v>15</v>
      </c>
      <c r="C200" s="180" t="s">
        <v>215</v>
      </c>
      <c r="D200" s="27">
        <v>1000</v>
      </c>
      <c r="E200" s="27">
        <f>D200</f>
        <v>1000</v>
      </c>
      <c r="F200" s="43">
        <f>E200+G200+H200+I200</f>
        <v>71241000</v>
      </c>
      <c r="G200" s="181">
        <v>60240000</v>
      </c>
      <c r="H200" s="181">
        <v>10000000</v>
      </c>
      <c r="I200" s="27">
        <v>1000000</v>
      </c>
      <c r="J200" s="27">
        <v>0</v>
      </c>
      <c r="K200" s="6"/>
    </row>
    <row r="201" spans="1:11" ht="14.25" x14ac:dyDescent="0.2">
      <c r="A201" s="182" t="s">
        <v>216</v>
      </c>
      <c r="B201" s="58" t="s">
        <v>15</v>
      </c>
      <c r="C201" s="142" t="s">
        <v>215</v>
      </c>
      <c r="D201" s="124">
        <v>320000</v>
      </c>
      <c r="E201" s="124">
        <f t="shared" ref="E201:E209" si="35">D201</f>
        <v>320000</v>
      </c>
      <c r="F201" s="125">
        <f t="shared" ref="F201:F209" si="36">E201+G201+H201</f>
        <v>320000</v>
      </c>
      <c r="G201" s="183"/>
      <c r="H201" s="183">
        <v>0</v>
      </c>
      <c r="I201" s="124">
        <v>0</v>
      </c>
      <c r="J201" s="124">
        <v>0</v>
      </c>
      <c r="K201" s="6"/>
    </row>
    <row r="202" spans="1:11" ht="25.5" x14ac:dyDescent="0.2">
      <c r="A202" s="54" t="s">
        <v>217</v>
      </c>
      <c r="B202" s="80" t="s">
        <v>15</v>
      </c>
      <c r="C202" s="80" t="s">
        <v>215</v>
      </c>
      <c r="D202" s="27">
        <v>1000</v>
      </c>
      <c r="E202" s="27">
        <f t="shared" si="35"/>
        <v>1000</v>
      </c>
      <c r="F202" s="43">
        <f t="shared" si="36"/>
        <v>1159500</v>
      </c>
      <c r="G202" s="181">
        <v>1000000</v>
      </c>
      <c r="H202" s="181">
        <v>158500</v>
      </c>
      <c r="I202" s="27">
        <v>0</v>
      </c>
      <c r="J202" s="27">
        <v>0</v>
      </c>
      <c r="K202" s="6"/>
    </row>
    <row r="203" spans="1:11" ht="14.25" x14ac:dyDescent="0.2">
      <c r="A203" s="54" t="s">
        <v>218</v>
      </c>
      <c r="B203" s="80" t="s">
        <v>15</v>
      </c>
      <c r="C203" s="80" t="s">
        <v>215</v>
      </c>
      <c r="D203" s="27">
        <v>1000</v>
      </c>
      <c r="E203" s="27">
        <f t="shared" si="35"/>
        <v>1000</v>
      </c>
      <c r="F203" s="43">
        <f t="shared" si="36"/>
        <v>10000</v>
      </c>
      <c r="G203" s="181">
        <v>7000</v>
      </c>
      <c r="H203" s="181">
        <v>2000</v>
      </c>
      <c r="I203" s="27">
        <v>0</v>
      </c>
      <c r="J203" s="27">
        <v>0</v>
      </c>
      <c r="K203" s="6"/>
    </row>
    <row r="204" spans="1:11" ht="14.25" x14ac:dyDescent="0.2">
      <c r="A204" s="182" t="s">
        <v>219</v>
      </c>
      <c r="B204" s="58" t="s">
        <v>15</v>
      </c>
      <c r="C204" s="142" t="s">
        <v>215</v>
      </c>
      <c r="D204" s="124">
        <v>7000</v>
      </c>
      <c r="E204" s="124">
        <f t="shared" si="35"/>
        <v>7000</v>
      </c>
      <c r="F204" s="125">
        <f t="shared" si="36"/>
        <v>7000</v>
      </c>
      <c r="G204" s="183">
        <v>0</v>
      </c>
      <c r="H204" s="183">
        <v>0</v>
      </c>
      <c r="I204" s="124">
        <v>0</v>
      </c>
      <c r="J204" s="124">
        <v>0</v>
      </c>
      <c r="K204" s="6"/>
    </row>
    <row r="205" spans="1:11" ht="51" x14ac:dyDescent="0.2">
      <c r="A205" s="55" t="s">
        <v>220</v>
      </c>
      <c r="B205" s="93" t="s">
        <v>15</v>
      </c>
      <c r="C205" s="93" t="s">
        <v>215</v>
      </c>
      <c r="D205" s="51">
        <v>50000</v>
      </c>
      <c r="E205" s="51">
        <f>D205</f>
        <v>50000</v>
      </c>
      <c r="F205" s="52">
        <f>E205+G205+H205</f>
        <v>50000</v>
      </c>
      <c r="G205" s="184">
        <v>0</v>
      </c>
      <c r="H205" s="184">
        <v>0</v>
      </c>
      <c r="I205" s="51">
        <v>0</v>
      </c>
      <c r="J205" s="51">
        <v>0</v>
      </c>
      <c r="K205" s="6"/>
    </row>
    <row r="206" spans="1:11" ht="25.5" x14ac:dyDescent="0.2">
      <c r="A206" s="54" t="s">
        <v>221</v>
      </c>
      <c r="B206" s="80" t="s">
        <v>15</v>
      </c>
      <c r="C206" s="185" t="s">
        <v>215</v>
      </c>
      <c r="D206" s="51">
        <v>1000</v>
      </c>
      <c r="E206" s="51">
        <f t="shared" si="35"/>
        <v>1000</v>
      </c>
      <c r="F206" s="43">
        <f t="shared" si="36"/>
        <v>1197093</v>
      </c>
      <c r="G206" s="181">
        <v>1196093</v>
      </c>
      <c r="H206" s="181">
        <v>0</v>
      </c>
      <c r="I206" s="27">
        <v>0</v>
      </c>
      <c r="J206" s="27">
        <v>0</v>
      </c>
      <c r="K206" s="6"/>
    </row>
    <row r="207" spans="1:11" ht="25.5" x14ac:dyDescent="0.2">
      <c r="A207" s="54" t="s">
        <v>222</v>
      </c>
      <c r="B207" s="80" t="s">
        <v>15</v>
      </c>
      <c r="C207" s="185" t="s">
        <v>215</v>
      </c>
      <c r="D207" s="51">
        <v>1000</v>
      </c>
      <c r="E207" s="51">
        <f t="shared" si="35"/>
        <v>1000</v>
      </c>
      <c r="F207" s="43">
        <f t="shared" si="36"/>
        <v>80800055</v>
      </c>
      <c r="G207" s="181">
        <v>54350378</v>
      </c>
      <c r="H207" s="181">
        <f>20103880+6344797</f>
        <v>26448677</v>
      </c>
      <c r="I207" s="27">
        <v>0</v>
      </c>
      <c r="J207" s="27">
        <v>0</v>
      </c>
      <c r="K207" s="6"/>
    </row>
    <row r="208" spans="1:11" ht="25.5" x14ac:dyDescent="0.2">
      <c r="A208" s="54" t="s">
        <v>223</v>
      </c>
      <c r="B208" s="80" t="s">
        <v>15</v>
      </c>
      <c r="C208" s="80" t="s">
        <v>215</v>
      </c>
      <c r="D208" s="51">
        <v>1000</v>
      </c>
      <c r="E208" s="51">
        <f t="shared" si="35"/>
        <v>1000</v>
      </c>
      <c r="F208" s="43">
        <f t="shared" si="36"/>
        <v>93928</v>
      </c>
      <c r="G208" s="181">
        <f>65049+27879</f>
        <v>92928</v>
      </c>
      <c r="H208" s="181">
        <v>0</v>
      </c>
      <c r="I208" s="27">
        <v>0</v>
      </c>
      <c r="J208" s="27">
        <v>0</v>
      </c>
      <c r="K208" s="6"/>
    </row>
    <row r="209" spans="1:15" ht="25.5" x14ac:dyDescent="0.2">
      <c r="A209" s="54" t="s">
        <v>224</v>
      </c>
      <c r="B209" s="80" t="s">
        <v>15</v>
      </c>
      <c r="C209" s="80" t="s">
        <v>215</v>
      </c>
      <c r="D209" s="51">
        <v>1000</v>
      </c>
      <c r="E209" s="51">
        <f t="shared" si="35"/>
        <v>1000</v>
      </c>
      <c r="F209" s="43">
        <f t="shared" si="36"/>
        <v>618100</v>
      </c>
      <c r="G209" s="181">
        <f>432000+ 185100</f>
        <v>617100</v>
      </c>
      <c r="H209" s="181">
        <v>0</v>
      </c>
      <c r="I209" s="27">
        <v>0</v>
      </c>
      <c r="J209" s="27">
        <v>0</v>
      </c>
      <c r="K209" s="6"/>
    </row>
    <row r="210" spans="1:15" ht="25.5" x14ac:dyDescent="0.2">
      <c r="A210" s="54" t="s">
        <v>225</v>
      </c>
      <c r="B210" s="80" t="s">
        <v>15</v>
      </c>
      <c r="C210" s="80" t="s">
        <v>215</v>
      </c>
      <c r="D210" s="51">
        <v>1000</v>
      </c>
      <c r="E210" s="51">
        <f>D210</f>
        <v>1000</v>
      </c>
      <c r="F210" s="43">
        <f>E210+G210+H210</f>
        <v>88120</v>
      </c>
      <c r="G210" s="181">
        <f>60984+ 26136</f>
        <v>87120</v>
      </c>
      <c r="H210" s="181">
        <v>0</v>
      </c>
      <c r="I210" s="27">
        <v>0</v>
      </c>
      <c r="J210" s="27">
        <v>0</v>
      </c>
      <c r="K210" s="6"/>
    </row>
    <row r="211" spans="1:15" ht="25.5" x14ac:dyDescent="0.2">
      <c r="A211" s="54" t="s">
        <v>226</v>
      </c>
      <c r="B211" s="80" t="s">
        <v>15</v>
      </c>
      <c r="C211" s="80" t="s">
        <v>215</v>
      </c>
      <c r="D211" s="51">
        <v>1000</v>
      </c>
      <c r="E211" s="51">
        <f>D211</f>
        <v>1000</v>
      </c>
      <c r="F211" s="43">
        <f>E211+G211+H211</f>
        <v>43521571</v>
      </c>
      <c r="G211" s="181">
        <v>43520571</v>
      </c>
      <c r="H211" s="181">
        <v>0</v>
      </c>
      <c r="I211" s="27">
        <v>0</v>
      </c>
      <c r="J211" s="27">
        <v>0</v>
      </c>
      <c r="K211" s="6"/>
    </row>
    <row r="212" spans="1:15" ht="14.25" x14ac:dyDescent="0.2">
      <c r="A212" s="303" t="s">
        <v>227</v>
      </c>
      <c r="B212" s="303"/>
      <c r="C212" s="303"/>
      <c r="D212" s="186">
        <f t="shared" ref="D212:J212" si="37">SUM(D200:D211)</f>
        <v>386000</v>
      </c>
      <c r="E212" s="186">
        <f t="shared" si="37"/>
        <v>386000</v>
      </c>
      <c r="F212" s="186">
        <f t="shared" si="37"/>
        <v>199106367</v>
      </c>
      <c r="G212" s="186">
        <f t="shared" si="37"/>
        <v>161111190</v>
      </c>
      <c r="H212" s="186">
        <f t="shared" si="37"/>
        <v>36609177</v>
      </c>
      <c r="I212" s="186">
        <f t="shared" si="37"/>
        <v>1000000</v>
      </c>
      <c r="J212" s="186">
        <f t="shared" si="37"/>
        <v>0</v>
      </c>
      <c r="K212" s="6"/>
      <c r="M212" s="187" t="s">
        <v>228</v>
      </c>
    </row>
    <row r="213" spans="1:15" ht="15" x14ac:dyDescent="0.2">
      <c r="A213" s="304" t="s">
        <v>229</v>
      </c>
      <c r="B213" s="304"/>
      <c r="C213" s="304"/>
      <c r="D213" s="188">
        <v>20000</v>
      </c>
      <c r="E213" s="188">
        <f>D213</f>
        <v>20000</v>
      </c>
      <c r="F213" s="188">
        <f>D213</f>
        <v>20000</v>
      </c>
      <c r="G213" s="188">
        <v>25000</v>
      </c>
      <c r="H213" s="188">
        <v>6000</v>
      </c>
      <c r="I213" s="188">
        <v>0</v>
      </c>
      <c r="J213" s="188">
        <v>0</v>
      </c>
      <c r="K213" s="6"/>
      <c r="M213" s="189">
        <f>D154+D159+D168+D183+D197+D213+D193</f>
        <v>1996814</v>
      </c>
    </row>
    <row r="214" spans="1:15" ht="14.25" x14ac:dyDescent="0.2">
      <c r="A214" s="305" t="s">
        <v>230</v>
      </c>
      <c r="B214" s="305"/>
      <c r="C214" s="305"/>
      <c r="D214" s="190">
        <f>D212+D213</f>
        <v>406000</v>
      </c>
      <c r="E214" s="190">
        <f t="shared" ref="E214:J214" si="38">E212+E213</f>
        <v>406000</v>
      </c>
      <c r="F214" s="191">
        <f>D214+G214+H214+I214+J214</f>
        <v>199157367</v>
      </c>
      <c r="G214" s="190">
        <f t="shared" si="38"/>
        <v>161136190</v>
      </c>
      <c r="H214" s="190">
        <f t="shared" si="38"/>
        <v>36615177</v>
      </c>
      <c r="I214" s="190">
        <f t="shared" si="38"/>
        <v>1000000</v>
      </c>
      <c r="J214" s="190">
        <f t="shared" si="38"/>
        <v>0</v>
      </c>
      <c r="K214" s="6"/>
    </row>
    <row r="215" spans="1:15" ht="15.75" x14ac:dyDescent="0.2">
      <c r="A215" s="306" t="s">
        <v>231</v>
      </c>
      <c r="B215" s="306"/>
      <c r="C215" s="306"/>
      <c r="D215" s="192">
        <f t="shared" ref="D215:J215" si="39">D218+D231+D245+D285+D290</f>
        <v>83600145</v>
      </c>
      <c r="E215" s="192">
        <f t="shared" si="39"/>
        <v>83600145</v>
      </c>
      <c r="F215" s="192">
        <f t="shared" si="39"/>
        <v>83600145</v>
      </c>
      <c r="G215" s="192">
        <f t="shared" si="39"/>
        <v>0</v>
      </c>
      <c r="H215" s="192">
        <f t="shared" si="39"/>
        <v>0</v>
      </c>
      <c r="I215" s="192">
        <f t="shared" si="39"/>
        <v>0</v>
      </c>
      <c r="J215" s="192">
        <f t="shared" si="39"/>
        <v>0</v>
      </c>
      <c r="K215" s="6"/>
    </row>
    <row r="216" spans="1:15" ht="12" customHeight="1" x14ac:dyDescent="0.2">
      <c r="A216" s="307" t="s">
        <v>168</v>
      </c>
      <c r="B216" s="307"/>
      <c r="C216" s="307"/>
      <c r="D216" s="307"/>
      <c r="E216" s="307"/>
      <c r="F216" s="307"/>
      <c r="G216" s="307"/>
      <c r="H216" s="307"/>
      <c r="I216" s="307"/>
      <c r="J216" s="307"/>
      <c r="K216" s="6"/>
    </row>
    <row r="217" spans="1:15" ht="15" hidden="1" x14ac:dyDescent="0.2">
      <c r="A217" s="138"/>
      <c r="B217" s="193">
        <v>2</v>
      </c>
      <c r="C217" s="193" t="s">
        <v>169</v>
      </c>
      <c r="D217" s="175">
        <v>0</v>
      </c>
      <c r="E217" s="175">
        <v>0</v>
      </c>
      <c r="F217" s="175">
        <v>0</v>
      </c>
      <c r="G217" s="175">
        <v>0</v>
      </c>
      <c r="H217" s="175">
        <v>0</v>
      </c>
      <c r="I217" s="175">
        <v>0</v>
      </c>
      <c r="J217" s="175">
        <v>0</v>
      </c>
    </row>
    <row r="218" spans="1:15" ht="13.5" customHeight="1" x14ac:dyDescent="0.2">
      <c r="A218" s="288" t="s">
        <v>232</v>
      </c>
      <c r="B218" s="288"/>
      <c r="C218" s="288"/>
      <c r="D218" s="194">
        <f t="shared" ref="D218:J218" si="40">SUM(D217:D217)</f>
        <v>0</v>
      </c>
      <c r="E218" s="194">
        <f t="shared" si="40"/>
        <v>0</v>
      </c>
      <c r="F218" s="194">
        <f t="shared" si="40"/>
        <v>0</v>
      </c>
      <c r="G218" s="194">
        <f t="shared" si="40"/>
        <v>0</v>
      </c>
      <c r="H218" s="194">
        <f t="shared" si="40"/>
        <v>0</v>
      </c>
      <c r="I218" s="194">
        <f t="shared" si="40"/>
        <v>0</v>
      </c>
      <c r="J218" s="194">
        <f t="shared" si="40"/>
        <v>0</v>
      </c>
    </row>
    <row r="219" spans="1:15" ht="1.5" customHeight="1" x14ac:dyDescent="0.2">
      <c r="A219" s="289" t="s">
        <v>233</v>
      </c>
      <c r="B219" s="289"/>
      <c r="C219" s="289"/>
      <c r="D219" s="195"/>
      <c r="E219" s="195"/>
      <c r="F219" s="195"/>
      <c r="G219" s="195"/>
      <c r="H219" s="195"/>
      <c r="I219" s="195"/>
      <c r="J219" s="195"/>
    </row>
    <row r="220" spans="1:15" ht="14.25" x14ac:dyDescent="0.2">
      <c r="A220" s="290" t="s">
        <v>234</v>
      </c>
      <c r="B220" s="290"/>
      <c r="C220" s="290"/>
      <c r="D220" s="196">
        <f>D219+D218</f>
        <v>0</v>
      </c>
      <c r="E220" s="196">
        <f t="shared" ref="E220:J220" si="41">E219+E218</f>
        <v>0</v>
      </c>
      <c r="F220" s="196">
        <f t="shared" si="41"/>
        <v>0</v>
      </c>
      <c r="G220" s="196">
        <f t="shared" si="41"/>
        <v>0</v>
      </c>
      <c r="H220" s="196">
        <f t="shared" si="41"/>
        <v>0</v>
      </c>
      <c r="I220" s="196">
        <f t="shared" si="41"/>
        <v>0</v>
      </c>
      <c r="J220" s="196">
        <f t="shared" si="41"/>
        <v>0</v>
      </c>
    </row>
    <row r="221" spans="1:15" ht="14.25" x14ac:dyDescent="0.2">
      <c r="A221" s="299" t="s">
        <v>235</v>
      </c>
      <c r="B221" s="299"/>
      <c r="C221" s="299"/>
      <c r="D221" s="299"/>
      <c r="E221" s="299"/>
      <c r="F221" s="299"/>
      <c r="G221" s="299"/>
      <c r="H221" s="299"/>
      <c r="I221" s="299"/>
      <c r="J221" s="299"/>
    </row>
    <row r="222" spans="1:15" ht="25.5" x14ac:dyDescent="0.2">
      <c r="A222" s="197" t="s">
        <v>236</v>
      </c>
      <c r="B222" s="198" t="s">
        <v>15</v>
      </c>
      <c r="C222" s="198" t="s">
        <v>352</v>
      </c>
      <c r="D222" s="199">
        <v>420000</v>
      </c>
      <c r="E222" s="199">
        <f t="shared" ref="E222:E230" si="42">D222</f>
        <v>420000</v>
      </c>
      <c r="F222" s="200">
        <f t="shared" ref="F222:F230" si="43">D222+G222+H222+I222+J222</f>
        <v>420000</v>
      </c>
      <c r="G222" s="181">
        <v>0</v>
      </c>
      <c r="H222" s="181">
        <v>0</v>
      </c>
      <c r="I222" s="181">
        <v>0</v>
      </c>
      <c r="J222" s="181">
        <v>0</v>
      </c>
    </row>
    <row r="223" spans="1:15" ht="25.5" x14ac:dyDescent="0.2">
      <c r="A223" s="197" t="s">
        <v>237</v>
      </c>
      <c r="B223" s="198" t="s">
        <v>15</v>
      </c>
      <c r="C223" s="198" t="s">
        <v>352</v>
      </c>
      <c r="D223" s="181">
        <v>3500</v>
      </c>
      <c r="E223" s="181">
        <f t="shared" si="42"/>
        <v>3500</v>
      </c>
      <c r="F223" s="201">
        <f t="shared" si="43"/>
        <v>3500</v>
      </c>
      <c r="G223" s="181">
        <v>0</v>
      </c>
      <c r="H223" s="181">
        <v>0</v>
      </c>
      <c r="I223" s="181">
        <v>0</v>
      </c>
      <c r="J223" s="181">
        <v>0</v>
      </c>
      <c r="K223" s="202"/>
      <c r="L223" s="203" t="s">
        <v>238</v>
      </c>
      <c r="M223" s="204" t="s">
        <v>239</v>
      </c>
      <c r="N223" s="205">
        <v>0</v>
      </c>
      <c r="O223" s="300">
        <f>N223+N224</f>
        <v>82200</v>
      </c>
    </row>
    <row r="224" spans="1:15" ht="25.5" x14ac:dyDescent="0.2">
      <c r="A224" s="197" t="s">
        <v>240</v>
      </c>
      <c r="B224" s="198" t="s">
        <v>15</v>
      </c>
      <c r="C224" s="198" t="s">
        <v>352</v>
      </c>
      <c r="D224" s="199">
        <v>4500</v>
      </c>
      <c r="E224" s="199">
        <f t="shared" si="42"/>
        <v>4500</v>
      </c>
      <c r="F224" s="200">
        <f t="shared" si="43"/>
        <v>4500</v>
      </c>
      <c r="G224" s="181">
        <v>0</v>
      </c>
      <c r="H224" s="181">
        <v>0</v>
      </c>
      <c r="I224" s="181">
        <v>0</v>
      </c>
      <c r="J224" s="181">
        <v>0</v>
      </c>
      <c r="M224" s="206" t="s">
        <v>241</v>
      </c>
      <c r="N224" s="207">
        <f>D232</f>
        <v>82200</v>
      </c>
      <c r="O224" s="301"/>
    </row>
    <row r="225" spans="1:15" ht="25.5" x14ac:dyDescent="0.2">
      <c r="A225" s="197" t="s">
        <v>242</v>
      </c>
      <c r="B225" s="198" t="s">
        <v>15</v>
      </c>
      <c r="C225" s="198" t="s">
        <v>352</v>
      </c>
      <c r="D225" s="181">
        <v>13000</v>
      </c>
      <c r="E225" s="181">
        <f t="shared" si="42"/>
        <v>13000</v>
      </c>
      <c r="F225" s="201">
        <f t="shared" si="43"/>
        <v>13000</v>
      </c>
      <c r="G225" s="181">
        <v>0</v>
      </c>
      <c r="H225" s="181">
        <v>0</v>
      </c>
      <c r="I225" s="181">
        <v>0</v>
      </c>
      <c r="J225" s="181">
        <v>0</v>
      </c>
    </row>
    <row r="226" spans="1:15" ht="14.25" x14ac:dyDescent="0.2">
      <c r="A226" s="197" t="s">
        <v>243</v>
      </c>
      <c r="B226" s="198" t="str">
        <f>B225</f>
        <v>02</v>
      </c>
      <c r="C226" s="198" t="str">
        <f>C225</f>
        <v>65/60</v>
      </c>
      <c r="D226" s="181">
        <v>26500</v>
      </c>
      <c r="E226" s="181">
        <f t="shared" si="42"/>
        <v>26500</v>
      </c>
      <c r="F226" s="201">
        <f t="shared" si="43"/>
        <v>26500</v>
      </c>
      <c r="G226" s="181">
        <v>0</v>
      </c>
      <c r="H226" s="181">
        <v>0</v>
      </c>
      <c r="I226" s="181">
        <v>0</v>
      </c>
      <c r="J226" s="181">
        <v>0</v>
      </c>
      <c r="L226" s="202" t="s">
        <v>244</v>
      </c>
    </row>
    <row r="227" spans="1:15" ht="14.25" x14ac:dyDescent="0.2">
      <c r="A227" s="197" t="s">
        <v>245</v>
      </c>
      <c r="B227" s="198" t="str">
        <f t="shared" ref="B227:C229" si="44">B226</f>
        <v>02</v>
      </c>
      <c r="C227" s="198" t="str">
        <f t="shared" si="44"/>
        <v>65/60</v>
      </c>
      <c r="D227" s="181">
        <v>14000000</v>
      </c>
      <c r="E227" s="181">
        <f t="shared" si="42"/>
        <v>14000000</v>
      </c>
      <c r="F227" s="201">
        <f t="shared" si="43"/>
        <v>14000000</v>
      </c>
      <c r="G227" s="181">
        <v>0</v>
      </c>
      <c r="H227" s="181">
        <v>0</v>
      </c>
      <c r="I227" s="181">
        <v>0</v>
      </c>
      <c r="J227" s="181">
        <v>0</v>
      </c>
      <c r="M227" s="204" t="s">
        <v>239</v>
      </c>
      <c r="N227" s="204">
        <v>50412500</v>
      </c>
      <c r="O227" s="300">
        <f>N227+N228</f>
        <v>55622100</v>
      </c>
    </row>
    <row r="228" spans="1:15" ht="25.5" x14ac:dyDescent="0.2">
      <c r="A228" s="197" t="s">
        <v>246</v>
      </c>
      <c r="B228" s="198" t="str">
        <f t="shared" si="44"/>
        <v>02</v>
      </c>
      <c r="C228" s="198" t="str">
        <f t="shared" si="44"/>
        <v>65/60</v>
      </c>
      <c r="D228" s="181">
        <v>188000</v>
      </c>
      <c r="E228" s="181">
        <f t="shared" si="42"/>
        <v>188000</v>
      </c>
      <c r="F228" s="201">
        <f t="shared" si="43"/>
        <v>188000</v>
      </c>
      <c r="G228" s="181">
        <v>0</v>
      </c>
      <c r="H228" s="181">
        <v>0</v>
      </c>
      <c r="I228" s="181">
        <v>0</v>
      </c>
      <c r="J228" s="181">
        <f>J212</f>
        <v>0</v>
      </c>
      <c r="M228" s="206" t="s">
        <v>241</v>
      </c>
      <c r="N228" s="207">
        <v>5209600</v>
      </c>
      <c r="O228" s="301"/>
    </row>
    <row r="229" spans="1:15" ht="25.5" x14ac:dyDescent="0.2">
      <c r="A229" s="197" t="s">
        <v>247</v>
      </c>
      <c r="B229" s="198" t="str">
        <f t="shared" si="44"/>
        <v>02</v>
      </c>
      <c r="C229" s="198" t="str">
        <f t="shared" si="44"/>
        <v>65/60</v>
      </c>
      <c r="D229" s="181">
        <v>31000</v>
      </c>
      <c r="E229" s="181">
        <f t="shared" si="42"/>
        <v>31000</v>
      </c>
      <c r="F229" s="201">
        <f t="shared" si="43"/>
        <v>31000</v>
      </c>
      <c r="G229" s="181">
        <v>0</v>
      </c>
      <c r="H229" s="181">
        <v>0</v>
      </c>
      <c r="I229" s="181">
        <v>0</v>
      </c>
      <c r="J229" s="181">
        <f>J213</f>
        <v>0</v>
      </c>
      <c r="N229" s="208">
        <f>SUM(N227:N228)</f>
        <v>55622100</v>
      </c>
      <c r="O229" s="208">
        <f>O227-N229</f>
        <v>0</v>
      </c>
    </row>
    <row r="230" spans="1:15" ht="25.5" x14ac:dyDescent="0.2">
      <c r="A230" s="209" t="s">
        <v>248</v>
      </c>
      <c r="B230" s="198" t="s">
        <v>15</v>
      </c>
      <c r="C230" s="198" t="s">
        <v>352</v>
      </c>
      <c r="D230" s="181">
        <v>4500000</v>
      </c>
      <c r="E230" s="181">
        <f t="shared" si="42"/>
        <v>4500000</v>
      </c>
      <c r="F230" s="201">
        <f t="shared" si="43"/>
        <v>4500000</v>
      </c>
      <c r="G230" s="181">
        <v>0</v>
      </c>
      <c r="H230" s="181">
        <v>0</v>
      </c>
      <c r="I230" s="181">
        <v>0</v>
      </c>
      <c r="J230" s="181">
        <v>0</v>
      </c>
    </row>
    <row r="231" spans="1:15" ht="14.25" x14ac:dyDescent="0.2">
      <c r="A231" s="288" t="s">
        <v>249</v>
      </c>
      <c r="B231" s="288"/>
      <c r="C231" s="288"/>
      <c r="D231" s="210">
        <f t="shared" ref="D231:J231" si="45">SUM(D222:D230)</f>
        <v>19186500</v>
      </c>
      <c r="E231" s="210">
        <f t="shared" si="45"/>
        <v>19186500</v>
      </c>
      <c r="F231" s="210">
        <f t="shared" si="45"/>
        <v>19186500</v>
      </c>
      <c r="G231" s="210">
        <f t="shared" si="45"/>
        <v>0</v>
      </c>
      <c r="H231" s="210">
        <f t="shared" si="45"/>
        <v>0</v>
      </c>
      <c r="I231" s="210">
        <f t="shared" si="45"/>
        <v>0</v>
      </c>
      <c r="J231" s="210">
        <f t="shared" si="45"/>
        <v>0</v>
      </c>
    </row>
    <row r="232" spans="1:15" ht="15" x14ac:dyDescent="0.2">
      <c r="A232" s="289" t="s">
        <v>250</v>
      </c>
      <c r="B232" s="289"/>
      <c r="C232" s="289"/>
      <c r="D232" s="211">
        <v>82200</v>
      </c>
      <c r="E232" s="211">
        <f>D232</f>
        <v>82200</v>
      </c>
      <c r="F232" s="211">
        <f>D232</f>
        <v>82200</v>
      </c>
      <c r="G232" s="211"/>
      <c r="H232" s="211"/>
      <c r="I232" s="211"/>
      <c r="J232" s="211"/>
    </row>
    <row r="233" spans="1:15" ht="14.25" x14ac:dyDescent="0.2">
      <c r="A233" s="290" t="s">
        <v>251</v>
      </c>
      <c r="B233" s="290"/>
      <c r="C233" s="290"/>
      <c r="D233" s="212">
        <f>D232+D231</f>
        <v>19268700</v>
      </c>
      <c r="E233" s="212">
        <f t="shared" ref="E233:J233" si="46">E232+E231</f>
        <v>19268700</v>
      </c>
      <c r="F233" s="212">
        <f t="shared" si="46"/>
        <v>19268700</v>
      </c>
      <c r="G233" s="212">
        <f t="shared" si="46"/>
        <v>0</v>
      </c>
      <c r="H233" s="212">
        <f t="shared" si="46"/>
        <v>0</v>
      </c>
      <c r="I233" s="212">
        <f t="shared" si="46"/>
        <v>0</v>
      </c>
      <c r="J233" s="212">
        <f t="shared" si="46"/>
        <v>0</v>
      </c>
    </row>
    <row r="234" spans="1:15" ht="14.25" x14ac:dyDescent="0.2">
      <c r="A234" s="299" t="s">
        <v>183</v>
      </c>
      <c r="B234" s="299"/>
      <c r="C234" s="299"/>
      <c r="D234" s="299"/>
      <c r="E234" s="299"/>
      <c r="F234" s="299"/>
      <c r="G234" s="299"/>
      <c r="H234" s="299"/>
      <c r="I234" s="299"/>
      <c r="J234" s="299"/>
    </row>
    <row r="235" spans="1:15" ht="38.25" x14ac:dyDescent="0.2">
      <c r="A235" s="197" t="s">
        <v>355</v>
      </c>
      <c r="B235" s="198" t="s">
        <v>15</v>
      </c>
      <c r="C235" s="198" t="s">
        <v>252</v>
      </c>
      <c r="D235" s="181">
        <v>5946000</v>
      </c>
      <c r="E235" s="181">
        <f t="shared" ref="E235:E244" si="47">D235</f>
        <v>5946000</v>
      </c>
      <c r="F235" s="201">
        <f t="shared" ref="F235:F244" si="48">D235+G235+H235+I235+J235</f>
        <v>5946000</v>
      </c>
      <c r="G235" s="181">
        <v>0</v>
      </c>
      <c r="H235" s="181">
        <v>0</v>
      </c>
      <c r="I235" s="181">
        <v>0</v>
      </c>
      <c r="J235" s="181">
        <v>0</v>
      </c>
    </row>
    <row r="236" spans="1:15" ht="38.25" x14ac:dyDescent="0.2">
      <c r="A236" s="197" t="s">
        <v>356</v>
      </c>
      <c r="B236" s="198" t="s">
        <v>15</v>
      </c>
      <c r="C236" s="198" t="s">
        <v>252</v>
      </c>
      <c r="D236" s="181">
        <v>95000</v>
      </c>
      <c r="E236" s="181">
        <f t="shared" si="47"/>
        <v>95000</v>
      </c>
      <c r="F236" s="201">
        <f t="shared" si="48"/>
        <v>95000</v>
      </c>
      <c r="G236" s="181">
        <v>0</v>
      </c>
      <c r="H236" s="181">
        <v>0</v>
      </c>
      <c r="I236" s="181">
        <v>0</v>
      </c>
      <c r="J236" s="181">
        <v>0</v>
      </c>
    </row>
    <row r="237" spans="1:15" ht="38.25" x14ac:dyDescent="0.2">
      <c r="A237" s="197" t="s">
        <v>357</v>
      </c>
      <c r="B237" s="198" t="s">
        <v>15</v>
      </c>
      <c r="C237" s="198" t="s">
        <v>252</v>
      </c>
      <c r="D237" s="181">
        <v>31000</v>
      </c>
      <c r="E237" s="181">
        <f t="shared" si="47"/>
        <v>31000</v>
      </c>
      <c r="F237" s="201">
        <f t="shared" si="48"/>
        <v>31000</v>
      </c>
      <c r="G237" s="181">
        <v>0</v>
      </c>
      <c r="H237" s="181">
        <v>0</v>
      </c>
      <c r="I237" s="181">
        <v>0</v>
      </c>
      <c r="J237" s="181">
        <v>0</v>
      </c>
    </row>
    <row r="238" spans="1:15" ht="14.25" x14ac:dyDescent="0.2">
      <c r="A238" s="96" t="s">
        <v>253</v>
      </c>
      <c r="B238" s="198" t="s">
        <v>15</v>
      </c>
      <c r="C238" s="198" t="s">
        <v>252</v>
      </c>
      <c r="D238" s="181">
        <v>18500</v>
      </c>
      <c r="E238" s="181">
        <f t="shared" si="47"/>
        <v>18500</v>
      </c>
      <c r="F238" s="201">
        <f t="shared" si="48"/>
        <v>18500</v>
      </c>
      <c r="G238" s="181">
        <v>0</v>
      </c>
      <c r="H238" s="213">
        <v>0</v>
      </c>
      <c r="I238" s="213">
        <v>0</v>
      </c>
      <c r="J238" s="213">
        <v>0</v>
      </c>
    </row>
    <row r="239" spans="1:15" ht="25.5" x14ac:dyDescent="0.2">
      <c r="A239" s="96" t="s">
        <v>254</v>
      </c>
      <c r="B239" s="198">
        <v>2</v>
      </c>
      <c r="C239" s="198" t="s">
        <v>252</v>
      </c>
      <c r="D239" s="181">
        <v>21500</v>
      </c>
      <c r="E239" s="181">
        <f>D239</f>
        <v>21500</v>
      </c>
      <c r="F239" s="201">
        <f>D239+G239+H239+I239+J239</f>
        <v>21500</v>
      </c>
      <c r="G239" s="181">
        <v>0</v>
      </c>
      <c r="H239" s="213">
        <v>0</v>
      </c>
      <c r="I239" s="213">
        <v>0</v>
      </c>
      <c r="J239" s="213">
        <v>0</v>
      </c>
    </row>
    <row r="240" spans="1:15" ht="14.25" x14ac:dyDescent="0.2">
      <c r="A240" s="96" t="s">
        <v>255</v>
      </c>
      <c r="B240" s="198" t="s">
        <v>15</v>
      </c>
      <c r="C240" s="198" t="s">
        <v>252</v>
      </c>
      <c r="D240" s="181">
        <v>23500000</v>
      </c>
      <c r="E240" s="181">
        <f t="shared" si="47"/>
        <v>23500000</v>
      </c>
      <c r="F240" s="201">
        <f t="shared" si="48"/>
        <v>23500000</v>
      </c>
      <c r="G240" s="213"/>
      <c r="H240" s="213">
        <v>0</v>
      </c>
      <c r="I240" s="213">
        <v>0</v>
      </c>
      <c r="J240" s="213">
        <v>0</v>
      </c>
    </row>
    <row r="241" spans="1:10" ht="25.5" x14ac:dyDescent="0.2">
      <c r="A241" s="96" t="s">
        <v>256</v>
      </c>
      <c r="B241" s="198" t="s">
        <v>15</v>
      </c>
      <c r="C241" s="198" t="s">
        <v>252</v>
      </c>
      <c r="D241" s="181">
        <v>165500</v>
      </c>
      <c r="E241" s="181">
        <f t="shared" si="47"/>
        <v>165500</v>
      </c>
      <c r="F241" s="201">
        <f t="shared" si="48"/>
        <v>165500</v>
      </c>
      <c r="G241" s="213">
        <v>0</v>
      </c>
      <c r="H241" s="213">
        <v>0</v>
      </c>
      <c r="I241" s="213">
        <v>0</v>
      </c>
      <c r="J241" s="213">
        <v>0</v>
      </c>
    </row>
    <row r="242" spans="1:10" ht="25.5" x14ac:dyDescent="0.2">
      <c r="A242" s="96" t="s">
        <v>257</v>
      </c>
      <c r="B242" s="198" t="s">
        <v>15</v>
      </c>
      <c r="C242" s="198" t="s">
        <v>252</v>
      </c>
      <c r="D242" s="181">
        <v>75000</v>
      </c>
      <c r="E242" s="181">
        <f t="shared" si="47"/>
        <v>75000</v>
      </c>
      <c r="F242" s="201">
        <f t="shared" si="48"/>
        <v>75000</v>
      </c>
      <c r="G242" s="213"/>
      <c r="H242" s="213">
        <v>0</v>
      </c>
      <c r="I242" s="213">
        <v>0</v>
      </c>
      <c r="J242" s="213">
        <v>0</v>
      </c>
    </row>
    <row r="243" spans="1:10" ht="25.5" x14ac:dyDescent="0.2">
      <c r="A243" s="96" t="s">
        <v>258</v>
      </c>
      <c r="B243" s="198" t="s">
        <v>15</v>
      </c>
      <c r="C243" s="198" t="s">
        <v>252</v>
      </c>
      <c r="D243" s="181">
        <v>133000</v>
      </c>
      <c r="E243" s="181">
        <f t="shared" si="47"/>
        <v>133000</v>
      </c>
      <c r="F243" s="201">
        <f t="shared" si="48"/>
        <v>133000</v>
      </c>
      <c r="G243" s="213">
        <v>0</v>
      </c>
      <c r="H243" s="213">
        <v>0</v>
      </c>
      <c r="I243" s="213">
        <v>0</v>
      </c>
      <c r="J243" s="213">
        <v>0</v>
      </c>
    </row>
    <row r="244" spans="1:10" ht="25.5" x14ac:dyDescent="0.2">
      <c r="A244" s="214" t="s">
        <v>259</v>
      </c>
      <c r="B244" s="215" t="s">
        <v>15</v>
      </c>
      <c r="C244" s="215" t="s">
        <v>252</v>
      </c>
      <c r="D244" s="199">
        <v>5135000</v>
      </c>
      <c r="E244" s="199">
        <f t="shared" si="47"/>
        <v>5135000</v>
      </c>
      <c r="F244" s="200">
        <f t="shared" si="48"/>
        <v>5135000</v>
      </c>
      <c r="G244" s="199">
        <v>0</v>
      </c>
      <c r="H244" s="199">
        <v>0</v>
      </c>
      <c r="I244" s="199">
        <v>0</v>
      </c>
      <c r="J244" s="199">
        <v>0</v>
      </c>
    </row>
    <row r="245" spans="1:10" ht="14.25" x14ac:dyDescent="0.2">
      <c r="A245" s="288" t="s">
        <v>260</v>
      </c>
      <c r="B245" s="288"/>
      <c r="C245" s="288"/>
      <c r="D245" s="210">
        <f t="shared" ref="D245:J245" si="49">SUM(D235:D244)</f>
        <v>35120500</v>
      </c>
      <c r="E245" s="210">
        <f t="shared" si="49"/>
        <v>35120500</v>
      </c>
      <c r="F245" s="210">
        <f t="shared" si="49"/>
        <v>35120500</v>
      </c>
      <c r="G245" s="210">
        <f t="shared" si="49"/>
        <v>0</v>
      </c>
      <c r="H245" s="210">
        <f t="shared" si="49"/>
        <v>0</v>
      </c>
      <c r="I245" s="210">
        <f t="shared" si="49"/>
        <v>0</v>
      </c>
      <c r="J245" s="210">
        <f t="shared" si="49"/>
        <v>0</v>
      </c>
    </row>
    <row r="246" spans="1:10" ht="15" x14ac:dyDescent="0.2">
      <c r="A246" s="289" t="s">
        <v>261</v>
      </c>
      <c r="B246" s="289"/>
      <c r="C246" s="289"/>
      <c r="D246" s="211">
        <v>25500</v>
      </c>
      <c r="E246" s="211">
        <f>D246</f>
        <v>25500</v>
      </c>
      <c r="F246" s="211">
        <f>D246</f>
        <v>25500</v>
      </c>
      <c r="G246" s="211"/>
      <c r="H246" s="211"/>
      <c r="I246" s="211"/>
      <c r="J246" s="211"/>
    </row>
    <row r="247" spans="1:10" ht="14.25" x14ac:dyDescent="0.2">
      <c r="A247" s="290" t="s">
        <v>262</v>
      </c>
      <c r="B247" s="290"/>
      <c r="C247" s="290"/>
      <c r="D247" s="212">
        <f>D246+D245</f>
        <v>35146000</v>
      </c>
      <c r="E247" s="212">
        <f t="shared" ref="E247:J247" si="50">E246+E245</f>
        <v>35146000</v>
      </c>
      <c r="F247" s="212">
        <f t="shared" si="50"/>
        <v>35146000</v>
      </c>
      <c r="G247" s="212">
        <f t="shared" si="50"/>
        <v>0</v>
      </c>
      <c r="H247" s="212">
        <f t="shared" si="50"/>
        <v>0</v>
      </c>
      <c r="I247" s="212">
        <f t="shared" si="50"/>
        <v>0</v>
      </c>
      <c r="J247" s="212">
        <f t="shared" si="50"/>
        <v>0</v>
      </c>
    </row>
    <row r="248" spans="1:10" ht="14.25" x14ac:dyDescent="0.2">
      <c r="A248" s="299" t="s">
        <v>204</v>
      </c>
      <c r="B248" s="299"/>
      <c r="C248" s="299"/>
      <c r="D248" s="299"/>
      <c r="E248" s="299"/>
      <c r="F248" s="299"/>
      <c r="G248" s="299"/>
      <c r="H248" s="299"/>
      <c r="I248" s="299"/>
      <c r="J248" s="299"/>
    </row>
    <row r="249" spans="1:10" ht="25.5" x14ac:dyDescent="0.2">
      <c r="A249" s="216" t="s">
        <v>263</v>
      </c>
      <c r="B249" s="198" t="s">
        <v>15</v>
      </c>
      <c r="C249" s="198" t="s">
        <v>351</v>
      </c>
      <c r="D249" s="217">
        <v>3700</v>
      </c>
      <c r="E249" s="181">
        <f t="shared" ref="E249:E284" si="51">D249</f>
        <v>3700</v>
      </c>
      <c r="F249" s="201">
        <f t="shared" ref="F249:F284" si="52">D249+G249+H249+I249+J249</f>
        <v>3700</v>
      </c>
      <c r="G249" s="218">
        <v>0</v>
      </c>
      <c r="H249" s="181">
        <v>0</v>
      </c>
      <c r="I249" s="181">
        <v>0</v>
      </c>
      <c r="J249" s="181">
        <v>0</v>
      </c>
    </row>
    <row r="250" spans="1:10" ht="14.25" x14ac:dyDescent="0.2">
      <c r="A250" s="216" t="s">
        <v>264</v>
      </c>
      <c r="B250" s="198" t="s">
        <v>15</v>
      </c>
      <c r="C250" s="198" t="s">
        <v>351</v>
      </c>
      <c r="D250" s="217">
        <v>3700</v>
      </c>
      <c r="E250" s="181">
        <f t="shared" si="51"/>
        <v>3700</v>
      </c>
      <c r="F250" s="201">
        <f>D250+G250+H250+I250+J250</f>
        <v>3700</v>
      </c>
      <c r="G250" s="218">
        <v>0</v>
      </c>
      <c r="H250" s="181">
        <v>0</v>
      </c>
      <c r="I250" s="181">
        <v>0</v>
      </c>
      <c r="J250" s="181">
        <v>0</v>
      </c>
    </row>
    <row r="251" spans="1:10" ht="14.25" x14ac:dyDescent="0.2">
      <c r="A251" s="219" t="s">
        <v>265</v>
      </c>
      <c r="B251" s="220" t="s">
        <v>15</v>
      </c>
      <c r="C251" s="198" t="s">
        <v>351</v>
      </c>
      <c r="D251" s="221">
        <v>4900</v>
      </c>
      <c r="E251" s="184">
        <f t="shared" si="51"/>
        <v>4900</v>
      </c>
      <c r="F251" s="222">
        <f t="shared" si="52"/>
        <v>4900</v>
      </c>
      <c r="G251" s="223">
        <v>0</v>
      </c>
      <c r="H251" s="184">
        <v>0</v>
      </c>
      <c r="I251" s="184">
        <v>0</v>
      </c>
      <c r="J251" s="184">
        <v>0</v>
      </c>
    </row>
    <row r="252" spans="1:10" ht="25.5" x14ac:dyDescent="0.2">
      <c r="A252" s="216" t="s">
        <v>266</v>
      </c>
      <c r="B252" s="198" t="s">
        <v>15</v>
      </c>
      <c r="C252" s="198" t="s">
        <v>351</v>
      </c>
      <c r="D252" s="218">
        <v>4300</v>
      </c>
      <c r="E252" s="181">
        <f t="shared" si="51"/>
        <v>4300</v>
      </c>
      <c r="F252" s="201">
        <f t="shared" si="52"/>
        <v>4300</v>
      </c>
      <c r="G252" s="218">
        <v>0</v>
      </c>
      <c r="H252" s="181">
        <v>0</v>
      </c>
      <c r="I252" s="181">
        <v>0</v>
      </c>
      <c r="J252" s="181">
        <v>0</v>
      </c>
    </row>
    <row r="253" spans="1:10" ht="25.5" x14ac:dyDescent="0.2">
      <c r="A253" s="216" t="s">
        <v>267</v>
      </c>
      <c r="B253" s="198" t="s">
        <v>15</v>
      </c>
      <c r="C253" s="198" t="s">
        <v>351</v>
      </c>
      <c r="D253" s="217">
        <v>4120</v>
      </c>
      <c r="E253" s="181">
        <f t="shared" si="51"/>
        <v>4120</v>
      </c>
      <c r="F253" s="201">
        <f t="shared" si="52"/>
        <v>4120</v>
      </c>
      <c r="G253" s="218">
        <v>0</v>
      </c>
      <c r="H253" s="181">
        <v>0</v>
      </c>
      <c r="I253" s="181">
        <v>0</v>
      </c>
      <c r="J253" s="181">
        <v>0</v>
      </c>
    </row>
    <row r="254" spans="1:10" ht="14.25" x14ac:dyDescent="0.2">
      <c r="A254" s="216" t="s">
        <v>268</v>
      </c>
      <c r="B254" s="198" t="s">
        <v>15</v>
      </c>
      <c r="C254" s="198" t="s">
        <v>351</v>
      </c>
      <c r="D254" s="218">
        <v>3630</v>
      </c>
      <c r="E254" s="181">
        <f t="shared" si="51"/>
        <v>3630</v>
      </c>
      <c r="F254" s="201">
        <f t="shared" si="52"/>
        <v>3630</v>
      </c>
      <c r="G254" s="218">
        <v>0</v>
      </c>
      <c r="H254" s="181">
        <v>0</v>
      </c>
      <c r="I254" s="181">
        <v>0</v>
      </c>
      <c r="J254" s="181">
        <v>0</v>
      </c>
    </row>
    <row r="255" spans="1:10" ht="25.5" x14ac:dyDescent="0.2">
      <c r="A255" s="216" t="s">
        <v>269</v>
      </c>
      <c r="B255" s="198" t="s">
        <v>15</v>
      </c>
      <c r="C255" s="198" t="s">
        <v>351</v>
      </c>
      <c r="D255" s="218">
        <v>5000</v>
      </c>
      <c r="E255" s="181">
        <f t="shared" si="51"/>
        <v>5000</v>
      </c>
      <c r="F255" s="201">
        <f t="shared" si="52"/>
        <v>5000</v>
      </c>
      <c r="G255" s="218">
        <v>0</v>
      </c>
      <c r="H255" s="181">
        <v>0</v>
      </c>
      <c r="I255" s="181">
        <v>0</v>
      </c>
      <c r="J255" s="181">
        <v>0</v>
      </c>
    </row>
    <row r="256" spans="1:10" ht="14.25" x14ac:dyDescent="0.2">
      <c r="A256" s="224" t="s">
        <v>270</v>
      </c>
      <c r="B256" s="215" t="s">
        <v>15</v>
      </c>
      <c r="C256" s="198" t="s">
        <v>351</v>
      </c>
      <c r="D256" s="199">
        <v>3700</v>
      </c>
      <c r="E256" s="199">
        <f>D256</f>
        <v>3700</v>
      </c>
      <c r="F256" s="200">
        <f>D256+G256+H256+I256+J256</f>
        <v>3700</v>
      </c>
      <c r="G256" s="199">
        <v>0</v>
      </c>
      <c r="H256" s="199">
        <v>0</v>
      </c>
      <c r="I256" s="199">
        <v>0</v>
      </c>
      <c r="J256" s="199">
        <v>0</v>
      </c>
    </row>
    <row r="257" spans="1:12" ht="14.25" x14ac:dyDescent="0.2">
      <c r="A257" s="224" t="s">
        <v>271</v>
      </c>
      <c r="B257" s="215" t="s">
        <v>15</v>
      </c>
      <c r="C257" s="198" t="s">
        <v>351</v>
      </c>
      <c r="D257" s="199">
        <v>4175730</v>
      </c>
      <c r="E257" s="199">
        <f t="shared" si="51"/>
        <v>4175730</v>
      </c>
      <c r="F257" s="200">
        <f t="shared" si="52"/>
        <v>4175730</v>
      </c>
      <c r="G257" s="199">
        <v>0</v>
      </c>
      <c r="H257" s="199">
        <v>0</v>
      </c>
      <c r="I257" s="199">
        <v>0</v>
      </c>
      <c r="J257" s="199">
        <v>0</v>
      </c>
    </row>
    <row r="258" spans="1:12" ht="25.5" x14ac:dyDescent="0.2">
      <c r="A258" s="216" t="s">
        <v>272</v>
      </c>
      <c r="B258" s="198" t="s">
        <v>15</v>
      </c>
      <c r="C258" s="198" t="s">
        <v>351</v>
      </c>
      <c r="D258" s="181">
        <v>3170000</v>
      </c>
      <c r="E258" s="181">
        <f t="shared" si="51"/>
        <v>3170000</v>
      </c>
      <c r="F258" s="201">
        <f t="shared" si="52"/>
        <v>3170000</v>
      </c>
      <c r="G258" s="181">
        <v>0</v>
      </c>
      <c r="H258" s="181">
        <v>0</v>
      </c>
      <c r="I258" s="181">
        <v>0</v>
      </c>
      <c r="J258" s="181">
        <v>0</v>
      </c>
    </row>
    <row r="259" spans="1:12" ht="25.5" x14ac:dyDescent="0.2">
      <c r="A259" s="216" t="s">
        <v>273</v>
      </c>
      <c r="B259" s="198" t="s">
        <v>15</v>
      </c>
      <c r="C259" s="198" t="s">
        <v>351</v>
      </c>
      <c r="D259" s="181">
        <v>1650000</v>
      </c>
      <c r="E259" s="181">
        <f t="shared" si="51"/>
        <v>1650000</v>
      </c>
      <c r="F259" s="201">
        <f t="shared" si="52"/>
        <v>1650000</v>
      </c>
      <c r="G259" s="181">
        <v>0</v>
      </c>
      <c r="H259" s="181">
        <v>0</v>
      </c>
      <c r="I259" s="181">
        <v>0</v>
      </c>
      <c r="J259" s="181">
        <v>0</v>
      </c>
    </row>
    <row r="260" spans="1:12" ht="14.25" x14ac:dyDescent="0.2">
      <c r="A260" s="216" t="s">
        <v>274</v>
      </c>
      <c r="B260" s="198" t="s">
        <v>15</v>
      </c>
      <c r="C260" s="198" t="s">
        <v>351</v>
      </c>
      <c r="D260" s="181">
        <v>2123000</v>
      </c>
      <c r="E260" s="181">
        <f t="shared" si="51"/>
        <v>2123000</v>
      </c>
      <c r="F260" s="201">
        <f t="shared" si="52"/>
        <v>2123000</v>
      </c>
      <c r="G260" s="181">
        <v>0</v>
      </c>
      <c r="H260" s="181">
        <v>0</v>
      </c>
      <c r="I260" s="181">
        <v>0</v>
      </c>
      <c r="J260" s="181">
        <v>0</v>
      </c>
    </row>
    <row r="261" spans="1:12" ht="14.25" x14ac:dyDescent="0.2">
      <c r="A261" s="219" t="s">
        <v>275</v>
      </c>
      <c r="B261" s="220" t="s">
        <v>15</v>
      </c>
      <c r="C261" s="198" t="s">
        <v>351</v>
      </c>
      <c r="D261" s="184">
        <v>4150000</v>
      </c>
      <c r="E261" s="184">
        <f t="shared" si="51"/>
        <v>4150000</v>
      </c>
      <c r="F261" s="222">
        <f t="shared" si="52"/>
        <v>4150000</v>
      </c>
      <c r="G261" s="184">
        <v>0</v>
      </c>
      <c r="H261" s="184">
        <v>0</v>
      </c>
      <c r="I261" s="184">
        <v>0</v>
      </c>
      <c r="J261" s="184">
        <v>0</v>
      </c>
    </row>
    <row r="262" spans="1:12" ht="25.5" x14ac:dyDescent="0.2">
      <c r="A262" s="216" t="s">
        <v>276</v>
      </c>
      <c r="B262" s="198" t="s">
        <v>15</v>
      </c>
      <c r="C262" s="198" t="s">
        <v>351</v>
      </c>
      <c r="D262" s="181">
        <v>234000</v>
      </c>
      <c r="E262" s="181">
        <f t="shared" si="51"/>
        <v>234000</v>
      </c>
      <c r="F262" s="201">
        <f t="shared" si="52"/>
        <v>234000</v>
      </c>
      <c r="G262" s="181">
        <v>0</v>
      </c>
      <c r="H262" s="181">
        <v>0</v>
      </c>
      <c r="I262" s="181">
        <v>0</v>
      </c>
      <c r="J262" s="181">
        <v>0</v>
      </c>
    </row>
    <row r="263" spans="1:12" ht="25.5" x14ac:dyDescent="0.2">
      <c r="A263" s="216" t="s">
        <v>277</v>
      </c>
      <c r="B263" s="198" t="s">
        <v>15</v>
      </c>
      <c r="C263" s="198" t="s">
        <v>351</v>
      </c>
      <c r="D263" s="181">
        <v>667500</v>
      </c>
      <c r="E263" s="181">
        <f t="shared" si="51"/>
        <v>667500</v>
      </c>
      <c r="F263" s="201">
        <f t="shared" si="52"/>
        <v>667500</v>
      </c>
      <c r="G263" s="181">
        <v>0</v>
      </c>
      <c r="H263" s="181">
        <v>0</v>
      </c>
      <c r="I263" s="181">
        <v>0</v>
      </c>
      <c r="J263" s="181">
        <v>0</v>
      </c>
    </row>
    <row r="264" spans="1:12" ht="14.25" x14ac:dyDescent="0.2">
      <c r="A264" s="216" t="s">
        <v>278</v>
      </c>
      <c r="B264" s="198" t="s">
        <v>15</v>
      </c>
      <c r="C264" s="198" t="s">
        <v>351</v>
      </c>
      <c r="D264" s="181">
        <v>1480990</v>
      </c>
      <c r="E264" s="181">
        <f t="shared" si="51"/>
        <v>1480990</v>
      </c>
      <c r="F264" s="201">
        <f t="shared" si="52"/>
        <v>1480990</v>
      </c>
      <c r="G264" s="181">
        <v>0</v>
      </c>
      <c r="H264" s="181">
        <v>0</v>
      </c>
      <c r="I264" s="181">
        <v>0</v>
      </c>
      <c r="J264" s="181">
        <v>0</v>
      </c>
    </row>
    <row r="265" spans="1:12" ht="14.25" x14ac:dyDescent="0.2">
      <c r="A265" s="216" t="s">
        <v>279</v>
      </c>
      <c r="B265" s="198" t="s">
        <v>15</v>
      </c>
      <c r="C265" s="198" t="s">
        <v>351</v>
      </c>
      <c r="D265" s="181">
        <v>709000</v>
      </c>
      <c r="E265" s="181">
        <f t="shared" si="51"/>
        <v>709000</v>
      </c>
      <c r="F265" s="201">
        <f t="shared" si="52"/>
        <v>709000</v>
      </c>
      <c r="G265" s="181">
        <v>0</v>
      </c>
      <c r="H265" s="181">
        <v>0</v>
      </c>
      <c r="I265" s="181">
        <v>0</v>
      </c>
      <c r="J265" s="181">
        <v>0</v>
      </c>
      <c r="K265" s="84"/>
      <c r="L265" s="91"/>
    </row>
    <row r="266" spans="1:12" ht="25.5" x14ac:dyDescent="0.2">
      <c r="A266" s="216" t="s">
        <v>280</v>
      </c>
      <c r="B266" s="198" t="s">
        <v>15</v>
      </c>
      <c r="C266" s="198" t="s">
        <v>351</v>
      </c>
      <c r="D266" s="181">
        <v>8500000</v>
      </c>
      <c r="E266" s="181">
        <f t="shared" si="51"/>
        <v>8500000</v>
      </c>
      <c r="F266" s="201">
        <f t="shared" si="52"/>
        <v>8500000</v>
      </c>
      <c r="G266" s="181">
        <v>0</v>
      </c>
      <c r="H266" s="181">
        <v>0</v>
      </c>
      <c r="I266" s="181">
        <v>0</v>
      </c>
      <c r="J266" s="181">
        <v>0</v>
      </c>
    </row>
    <row r="267" spans="1:12" ht="25.5" x14ac:dyDescent="0.2">
      <c r="A267" s="216" t="s">
        <v>281</v>
      </c>
      <c r="B267" s="198" t="s">
        <v>15</v>
      </c>
      <c r="C267" s="198" t="s">
        <v>351</v>
      </c>
      <c r="D267" s="181">
        <v>51425</v>
      </c>
      <c r="E267" s="181">
        <f t="shared" si="51"/>
        <v>51425</v>
      </c>
      <c r="F267" s="201">
        <f t="shared" si="52"/>
        <v>51425</v>
      </c>
      <c r="G267" s="181">
        <v>0</v>
      </c>
      <c r="H267" s="181">
        <v>0</v>
      </c>
      <c r="I267" s="181">
        <v>0</v>
      </c>
      <c r="J267" s="181">
        <v>0</v>
      </c>
    </row>
    <row r="268" spans="1:12" ht="25.5" x14ac:dyDescent="0.2">
      <c r="A268" s="216" t="s">
        <v>282</v>
      </c>
      <c r="B268" s="198" t="s">
        <v>15</v>
      </c>
      <c r="C268" s="198" t="s">
        <v>351</v>
      </c>
      <c r="D268" s="181">
        <v>30300</v>
      </c>
      <c r="E268" s="181">
        <f t="shared" si="51"/>
        <v>30300</v>
      </c>
      <c r="F268" s="201">
        <f t="shared" si="52"/>
        <v>30300</v>
      </c>
      <c r="G268" s="181">
        <v>0</v>
      </c>
      <c r="H268" s="181">
        <v>0</v>
      </c>
      <c r="I268" s="181">
        <v>0</v>
      </c>
      <c r="J268" s="181">
        <v>0</v>
      </c>
    </row>
    <row r="269" spans="1:12" ht="25.5" x14ac:dyDescent="0.2">
      <c r="A269" s="216" t="s">
        <v>283</v>
      </c>
      <c r="B269" s="198" t="s">
        <v>15</v>
      </c>
      <c r="C269" s="198" t="s">
        <v>351</v>
      </c>
      <c r="D269" s="181">
        <v>43600</v>
      </c>
      <c r="E269" s="181">
        <f t="shared" si="51"/>
        <v>43600</v>
      </c>
      <c r="F269" s="201">
        <f t="shared" si="52"/>
        <v>43600</v>
      </c>
      <c r="G269" s="181">
        <v>0</v>
      </c>
      <c r="H269" s="181">
        <v>0</v>
      </c>
      <c r="I269" s="181">
        <v>0</v>
      </c>
      <c r="J269" s="181">
        <v>0</v>
      </c>
    </row>
    <row r="270" spans="1:12" ht="25.5" x14ac:dyDescent="0.2">
      <c r="A270" s="216" t="s">
        <v>284</v>
      </c>
      <c r="B270" s="198" t="s">
        <v>15</v>
      </c>
      <c r="C270" s="198" t="s">
        <v>351</v>
      </c>
      <c r="D270" s="181">
        <v>19900</v>
      </c>
      <c r="E270" s="181">
        <f t="shared" si="51"/>
        <v>19900</v>
      </c>
      <c r="F270" s="201">
        <f t="shared" si="52"/>
        <v>19900</v>
      </c>
      <c r="G270" s="181">
        <v>0</v>
      </c>
      <c r="H270" s="181">
        <v>0</v>
      </c>
      <c r="I270" s="181">
        <v>0</v>
      </c>
      <c r="J270" s="181">
        <v>0</v>
      </c>
    </row>
    <row r="271" spans="1:12" ht="25.5" x14ac:dyDescent="0.2">
      <c r="A271" s="216" t="s">
        <v>285</v>
      </c>
      <c r="B271" s="198" t="s">
        <v>15</v>
      </c>
      <c r="C271" s="198" t="s">
        <v>351</v>
      </c>
      <c r="D271" s="181">
        <v>60500</v>
      </c>
      <c r="E271" s="181">
        <f t="shared" si="51"/>
        <v>60500</v>
      </c>
      <c r="F271" s="201">
        <f t="shared" si="52"/>
        <v>60500</v>
      </c>
      <c r="G271" s="181">
        <v>0</v>
      </c>
      <c r="H271" s="181">
        <v>0</v>
      </c>
      <c r="I271" s="181">
        <v>0</v>
      </c>
      <c r="J271" s="181">
        <v>0</v>
      </c>
    </row>
    <row r="272" spans="1:12" ht="25.5" x14ac:dyDescent="0.2">
      <c r="A272" s="216" t="s">
        <v>286</v>
      </c>
      <c r="B272" s="198" t="s">
        <v>15</v>
      </c>
      <c r="C272" s="198" t="s">
        <v>351</v>
      </c>
      <c r="D272" s="181">
        <v>2740</v>
      </c>
      <c r="E272" s="181">
        <f t="shared" si="51"/>
        <v>2740</v>
      </c>
      <c r="F272" s="201">
        <f t="shared" si="52"/>
        <v>2740</v>
      </c>
      <c r="G272" s="181">
        <v>0</v>
      </c>
      <c r="H272" s="181">
        <v>0</v>
      </c>
      <c r="I272" s="181">
        <v>0</v>
      </c>
      <c r="J272" s="181">
        <v>0</v>
      </c>
    </row>
    <row r="273" spans="1:10" ht="25.5" x14ac:dyDescent="0.2">
      <c r="A273" s="216" t="s">
        <v>287</v>
      </c>
      <c r="B273" s="198" t="s">
        <v>15</v>
      </c>
      <c r="C273" s="198" t="s">
        <v>351</v>
      </c>
      <c r="D273" s="181">
        <v>12700</v>
      </c>
      <c r="E273" s="181">
        <f t="shared" si="51"/>
        <v>12700</v>
      </c>
      <c r="F273" s="201">
        <f t="shared" si="52"/>
        <v>12700</v>
      </c>
      <c r="G273" s="181">
        <v>0</v>
      </c>
      <c r="H273" s="181">
        <v>0</v>
      </c>
      <c r="I273" s="181">
        <v>0</v>
      </c>
      <c r="J273" s="181">
        <v>0</v>
      </c>
    </row>
    <row r="274" spans="1:10" ht="25.5" x14ac:dyDescent="0.2">
      <c r="A274" s="216" t="s">
        <v>288</v>
      </c>
      <c r="B274" s="198" t="s">
        <v>15</v>
      </c>
      <c r="C274" s="198" t="s">
        <v>351</v>
      </c>
      <c r="D274" s="181">
        <v>27000</v>
      </c>
      <c r="E274" s="181">
        <f t="shared" si="51"/>
        <v>27000</v>
      </c>
      <c r="F274" s="201">
        <f t="shared" si="52"/>
        <v>27000</v>
      </c>
      <c r="G274" s="181">
        <v>0</v>
      </c>
      <c r="H274" s="181">
        <v>0</v>
      </c>
      <c r="I274" s="181">
        <v>0</v>
      </c>
      <c r="J274" s="181">
        <v>0</v>
      </c>
    </row>
    <row r="275" spans="1:10" ht="25.5" x14ac:dyDescent="0.2">
      <c r="A275" s="216" t="s">
        <v>289</v>
      </c>
      <c r="B275" s="198" t="s">
        <v>15</v>
      </c>
      <c r="C275" s="198" t="s">
        <v>351</v>
      </c>
      <c r="D275" s="181">
        <v>36000</v>
      </c>
      <c r="E275" s="181">
        <f t="shared" si="51"/>
        <v>36000</v>
      </c>
      <c r="F275" s="201">
        <f t="shared" si="52"/>
        <v>36000</v>
      </c>
      <c r="G275" s="181">
        <v>0</v>
      </c>
      <c r="H275" s="181">
        <v>0</v>
      </c>
      <c r="I275" s="181">
        <v>0</v>
      </c>
      <c r="J275" s="181">
        <v>0</v>
      </c>
    </row>
    <row r="276" spans="1:10" ht="25.5" x14ac:dyDescent="0.2">
      <c r="A276" s="225" t="s">
        <v>290</v>
      </c>
      <c r="B276" s="198" t="s">
        <v>15</v>
      </c>
      <c r="C276" s="198" t="s">
        <v>351</v>
      </c>
      <c r="D276" s="181">
        <v>124000</v>
      </c>
      <c r="E276" s="181">
        <f t="shared" si="51"/>
        <v>124000</v>
      </c>
      <c r="F276" s="201">
        <f t="shared" si="52"/>
        <v>124000</v>
      </c>
      <c r="G276" s="181">
        <v>0</v>
      </c>
      <c r="H276" s="181">
        <v>0</v>
      </c>
      <c r="I276" s="181">
        <v>0</v>
      </c>
      <c r="J276" s="181">
        <v>0</v>
      </c>
    </row>
    <row r="277" spans="1:10" ht="25.5" x14ac:dyDescent="0.2">
      <c r="A277" s="226" t="s">
        <v>291</v>
      </c>
      <c r="B277" s="198" t="s">
        <v>15</v>
      </c>
      <c r="C277" s="198" t="s">
        <v>351</v>
      </c>
      <c r="D277" s="181">
        <v>32540</v>
      </c>
      <c r="E277" s="181">
        <f t="shared" si="51"/>
        <v>32540</v>
      </c>
      <c r="F277" s="201">
        <f t="shared" si="52"/>
        <v>32540</v>
      </c>
      <c r="G277" s="181">
        <v>0</v>
      </c>
      <c r="H277" s="181">
        <v>0</v>
      </c>
      <c r="I277" s="181">
        <v>0</v>
      </c>
      <c r="J277" s="181">
        <v>0</v>
      </c>
    </row>
    <row r="278" spans="1:10" ht="25.5" x14ac:dyDescent="0.2">
      <c r="A278" s="216" t="s">
        <v>292</v>
      </c>
      <c r="B278" s="198" t="s">
        <v>15</v>
      </c>
      <c r="C278" s="198" t="s">
        <v>351</v>
      </c>
      <c r="D278" s="181">
        <v>12500</v>
      </c>
      <c r="E278" s="181">
        <f t="shared" si="51"/>
        <v>12500</v>
      </c>
      <c r="F278" s="201">
        <f t="shared" si="52"/>
        <v>12500</v>
      </c>
      <c r="G278" s="181">
        <v>0</v>
      </c>
      <c r="H278" s="181">
        <v>0</v>
      </c>
      <c r="I278" s="181">
        <v>0</v>
      </c>
      <c r="J278" s="181">
        <v>0</v>
      </c>
    </row>
    <row r="279" spans="1:10" ht="25.5" x14ac:dyDescent="0.2">
      <c r="A279" s="216" t="s">
        <v>293</v>
      </c>
      <c r="B279" s="198" t="s">
        <v>15</v>
      </c>
      <c r="C279" s="198" t="s">
        <v>351</v>
      </c>
      <c r="D279" s="181">
        <v>31100</v>
      </c>
      <c r="E279" s="181">
        <f t="shared" si="51"/>
        <v>31100</v>
      </c>
      <c r="F279" s="201">
        <f t="shared" si="52"/>
        <v>31100</v>
      </c>
      <c r="G279" s="181">
        <v>0</v>
      </c>
      <c r="H279" s="181">
        <v>0</v>
      </c>
      <c r="I279" s="181">
        <v>0</v>
      </c>
      <c r="J279" s="181">
        <v>0</v>
      </c>
    </row>
    <row r="280" spans="1:10" ht="25.5" x14ac:dyDescent="0.2">
      <c r="A280" s="216" t="s">
        <v>294</v>
      </c>
      <c r="B280" s="198" t="s">
        <v>15</v>
      </c>
      <c r="C280" s="198" t="s">
        <v>351</v>
      </c>
      <c r="D280" s="181">
        <v>50000</v>
      </c>
      <c r="E280" s="181">
        <f t="shared" si="51"/>
        <v>50000</v>
      </c>
      <c r="F280" s="201">
        <f t="shared" si="52"/>
        <v>50000</v>
      </c>
      <c r="G280" s="181">
        <v>0</v>
      </c>
      <c r="H280" s="181">
        <v>0</v>
      </c>
      <c r="I280" s="181">
        <v>0</v>
      </c>
      <c r="J280" s="181">
        <v>0</v>
      </c>
    </row>
    <row r="281" spans="1:10" ht="25.5" x14ac:dyDescent="0.2">
      <c r="A281" s="216" t="s">
        <v>295</v>
      </c>
      <c r="B281" s="198" t="s">
        <v>15</v>
      </c>
      <c r="C281" s="198" t="s">
        <v>351</v>
      </c>
      <c r="D281" s="181">
        <v>30500</v>
      </c>
      <c r="E281" s="181">
        <f t="shared" si="51"/>
        <v>30500</v>
      </c>
      <c r="F281" s="201">
        <f t="shared" si="52"/>
        <v>30500</v>
      </c>
      <c r="G281" s="181">
        <v>0</v>
      </c>
      <c r="H281" s="181">
        <v>0</v>
      </c>
      <c r="I281" s="181">
        <v>0</v>
      </c>
      <c r="J281" s="181">
        <v>0</v>
      </c>
    </row>
    <row r="282" spans="1:10" ht="25.5" x14ac:dyDescent="0.2">
      <c r="A282" s="226" t="s">
        <v>296</v>
      </c>
      <c r="B282" s="198" t="s">
        <v>15</v>
      </c>
      <c r="C282" s="198" t="s">
        <v>351</v>
      </c>
      <c r="D282" s="181">
        <v>20570</v>
      </c>
      <c r="E282" s="181">
        <f t="shared" si="51"/>
        <v>20570</v>
      </c>
      <c r="F282" s="201">
        <f t="shared" si="52"/>
        <v>20570</v>
      </c>
      <c r="G282" s="181">
        <v>0</v>
      </c>
      <c r="H282" s="181">
        <v>0</v>
      </c>
      <c r="I282" s="181">
        <v>0</v>
      </c>
      <c r="J282" s="181">
        <v>0</v>
      </c>
    </row>
    <row r="283" spans="1:10" ht="25.5" x14ac:dyDescent="0.2">
      <c r="A283" s="216" t="s">
        <v>297</v>
      </c>
      <c r="B283" s="198" t="s">
        <v>15</v>
      </c>
      <c r="C283" s="198" t="s">
        <v>351</v>
      </c>
      <c r="D283" s="181">
        <v>19500</v>
      </c>
      <c r="E283" s="181">
        <f t="shared" si="51"/>
        <v>19500</v>
      </c>
      <c r="F283" s="201">
        <f t="shared" si="52"/>
        <v>19500</v>
      </c>
      <c r="G283" s="181">
        <v>0</v>
      </c>
      <c r="H283" s="181">
        <v>0</v>
      </c>
      <c r="I283" s="181">
        <v>0</v>
      </c>
      <c r="J283" s="181">
        <v>0</v>
      </c>
    </row>
    <row r="284" spans="1:10" ht="25.5" x14ac:dyDescent="0.2">
      <c r="A284" s="216" t="s">
        <v>298</v>
      </c>
      <c r="B284" s="198" t="s">
        <v>15</v>
      </c>
      <c r="C284" s="198" t="s">
        <v>351</v>
      </c>
      <c r="D284" s="181">
        <v>95000</v>
      </c>
      <c r="E284" s="181">
        <f t="shared" si="51"/>
        <v>95000</v>
      </c>
      <c r="F284" s="201">
        <f t="shared" si="52"/>
        <v>95000</v>
      </c>
      <c r="G284" s="181">
        <v>0</v>
      </c>
      <c r="H284" s="181">
        <v>0</v>
      </c>
      <c r="I284" s="181">
        <v>0</v>
      </c>
      <c r="J284" s="181">
        <v>0</v>
      </c>
    </row>
    <row r="285" spans="1:10" ht="14.25" x14ac:dyDescent="0.2">
      <c r="A285" s="288" t="s">
        <v>299</v>
      </c>
      <c r="B285" s="288"/>
      <c r="C285" s="288"/>
      <c r="D285" s="210">
        <f t="shared" ref="D285:J285" si="53">SUM(D249:D284)</f>
        <v>27593145</v>
      </c>
      <c r="E285" s="210">
        <f t="shared" si="53"/>
        <v>27593145</v>
      </c>
      <c r="F285" s="210">
        <f t="shared" si="53"/>
        <v>27593145</v>
      </c>
      <c r="G285" s="210">
        <f t="shared" si="53"/>
        <v>0</v>
      </c>
      <c r="H285" s="210">
        <f t="shared" si="53"/>
        <v>0</v>
      </c>
      <c r="I285" s="210">
        <f t="shared" si="53"/>
        <v>0</v>
      </c>
      <c r="J285" s="210">
        <f t="shared" si="53"/>
        <v>0</v>
      </c>
    </row>
    <row r="286" spans="1:10" ht="15" x14ac:dyDescent="0.2">
      <c r="A286" s="289" t="s">
        <v>300</v>
      </c>
      <c r="B286" s="289"/>
      <c r="C286" s="289"/>
      <c r="D286" s="195">
        <v>39155</v>
      </c>
      <c r="E286" s="195">
        <f>D286</f>
        <v>39155</v>
      </c>
      <c r="F286" s="195">
        <f>E286+G286+H286</f>
        <v>46755</v>
      </c>
      <c r="G286" s="195">
        <v>7600</v>
      </c>
      <c r="H286" s="195"/>
      <c r="I286" s="195"/>
      <c r="J286" s="195"/>
    </row>
    <row r="287" spans="1:10" ht="14.25" x14ac:dyDescent="0.2">
      <c r="A287" s="290" t="s">
        <v>301</v>
      </c>
      <c r="B287" s="290"/>
      <c r="C287" s="290"/>
      <c r="D287" s="196">
        <f>D286+D285</f>
        <v>27632300</v>
      </c>
      <c r="E287" s="196">
        <f t="shared" ref="E287:J287" si="54">E286+E285</f>
        <v>27632300</v>
      </c>
      <c r="F287" s="196">
        <f t="shared" si="54"/>
        <v>27639900</v>
      </c>
      <c r="G287" s="196">
        <f t="shared" si="54"/>
        <v>7600</v>
      </c>
      <c r="H287" s="196">
        <f t="shared" si="54"/>
        <v>0</v>
      </c>
      <c r="I287" s="196">
        <f t="shared" si="54"/>
        <v>0</v>
      </c>
      <c r="J287" s="196">
        <f t="shared" si="54"/>
        <v>0</v>
      </c>
    </row>
    <row r="288" spans="1:10" ht="14.25" x14ac:dyDescent="0.2">
      <c r="A288" s="299" t="s">
        <v>213</v>
      </c>
      <c r="B288" s="299"/>
      <c r="C288" s="299"/>
      <c r="D288" s="299"/>
      <c r="E288" s="299"/>
      <c r="F288" s="299"/>
      <c r="G288" s="299"/>
      <c r="H288" s="299"/>
      <c r="I288" s="299"/>
      <c r="J288" s="299"/>
    </row>
    <row r="289" spans="1:17" ht="14.25" x14ac:dyDescent="0.2">
      <c r="A289" s="216" t="s">
        <v>302</v>
      </c>
      <c r="B289" s="198" t="s">
        <v>15</v>
      </c>
      <c r="C289" s="198" t="s">
        <v>303</v>
      </c>
      <c r="D289" s="181">
        <v>1700000</v>
      </c>
      <c r="E289" s="181">
        <f>D289</f>
        <v>1700000</v>
      </c>
      <c r="F289" s="201">
        <f>D289+G289+H289+I289+J289</f>
        <v>1700000</v>
      </c>
      <c r="G289" s="181">
        <v>0</v>
      </c>
      <c r="H289" s="181">
        <v>0</v>
      </c>
      <c r="I289" s="181">
        <v>0</v>
      </c>
      <c r="J289" s="181">
        <v>0</v>
      </c>
    </row>
    <row r="290" spans="1:17" ht="14.25" x14ac:dyDescent="0.2">
      <c r="A290" s="288" t="s">
        <v>304</v>
      </c>
      <c r="B290" s="288"/>
      <c r="C290" s="288"/>
      <c r="D290" s="194">
        <f t="shared" ref="D290:J290" si="55">SUM(D289:D289)</f>
        <v>1700000</v>
      </c>
      <c r="E290" s="194">
        <f t="shared" si="55"/>
        <v>1700000</v>
      </c>
      <c r="F290" s="194">
        <f t="shared" si="55"/>
        <v>1700000</v>
      </c>
      <c r="G290" s="194">
        <f t="shared" si="55"/>
        <v>0</v>
      </c>
      <c r="H290" s="194">
        <f t="shared" si="55"/>
        <v>0</v>
      </c>
      <c r="I290" s="194">
        <f t="shared" si="55"/>
        <v>0</v>
      </c>
      <c r="J290" s="194">
        <f t="shared" si="55"/>
        <v>0</v>
      </c>
    </row>
    <row r="291" spans="1:17" ht="15" x14ac:dyDescent="0.2">
      <c r="A291" s="289" t="s">
        <v>305</v>
      </c>
      <c r="B291" s="289"/>
      <c r="C291" s="289"/>
      <c r="D291" s="195">
        <v>1000</v>
      </c>
      <c r="E291" s="195">
        <f>D291</f>
        <v>1000</v>
      </c>
      <c r="F291" s="195">
        <f>D291</f>
        <v>1000</v>
      </c>
      <c r="G291" s="195"/>
      <c r="H291" s="195"/>
      <c r="I291" s="195"/>
      <c r="J291" s="195"/>
    </row>
    <row r="292" spans="1:17" ht="14.25" x14ac:dyDescent="0.2">
      <c r="A292" s="290" t="s">
        <v>306</v>
      </c>
      <c r="B292" s="290"/>
      <c r="C292" s="290"/>
      <c r="D292" s="196">
        <f>D291+D290</f>
        <v>1701000</v>
      </c>
      <c r="E292" s="196">
        <f t="shared" ref="E292:J292" si="56">E291+E290</f>
        <v>1701000</v>
      </c>
      <c r="F292" s="196">
        <f t="shared" si="56"/>
        <v>1701000</v>
      </c>
      <c r="G292" s="196">
        <f t="shared" si="56"/>
        <v>0</v>
      </c>
      <c r="H292" s="196">
        <f t="shared" si="56"/>
        <v>0</v>
      </c>
      <c r="I292" s="196">
        <f t="shared" si="56"/>
        <v>0</v>
      </c>
      <c r="J292" s="196">
        <f t="shared" si="56"/>
        <v>0</v>
      </c>
      <c r="M292" s="187" t="s">
        <v>307</v>
      </c>
    </row>
    <row r="293" spans="1:17" ht="15" x14ac:dyDescent="0.2">
      <c r="A293" s="291" t="s">
        <v>308</v>
      </c>
      <c r="B293" s="291"/>
      <c r="C293" s="291"/>
      <c r="D293" s="227">
        <v>161800</v>
      </c>
      <c r="E293" s="228"/>
      <c r="F293" s="228"/>
      <c r="G293" s="228"/>
      <c r="H293" s="228"/>
      <c r="I293" s="228"/>
      <c r="J293" s="228"/>
      <c r="M293" s="189">
        <f>D232+D246+D286+D291</f>
        <v>147855</v>
      </c>
      <c r="O293" s="229" t="s">
        <v>309</v>
      </c>
      <c r="P293" s="2" t="s">
        <v>310</v>
      </c>
      <c r="Q293" s="230"/>
    </row>
    <row r="294" spans="1:17" ht="15.75" x14ac:dyDescent="0.25">
      <c r="A294" s="292" t="s">
        <v>311</v>
      </c>
      <c r="B294" s="292"/>
      <c r="C294" s="292"/>
      <c r="D294" s="231">
        <v>150000</v>
      </c>
      <c r="E294" s="231">
        <v>0</v>
      </c>
      <c r="F294" s="231">
        <v>0</v>
      </c>
      <c r="G294" s="232"/>
      <c r="H294" s="232"/>
      <c r="I294" s="232"/>
      <c r="J294" s="232"/>
      <c r="Q294" s="233"/>
    </row>
    <row r="295" spans="1:17" ht="15.75" x14ac:dyDescent="0.25">
      <c r="A295" s="292" t="s">
        <v>312</v>
      </c>
      <c r="B295" s="292"/>
      <c r="C295" s="292"/>
      <c r="D295" s="231">
        <v>95000</v>
      </c>
      <c r="E295" s="231">
        <v>0</v>
      </c>
      <c r="F295" s="231">
        <v>0</v>
      </c>
      <c r="G295" s="232"/>
      <c r="H295" s="232"/>
      <c r="I295" s="232"/>
      <c r="J295" s="232"/>
      <c r="Q295" s="233"/>
    </row>
    <row r="296" spans="1:17" ht="15.75" x14ac:dyDescent="0.25">
      <c r="A296" s="292" t="s">
        <v>350</v>
      </c>
      <c r="B296" s="292"/>
      <c r="C296" s="292"/>
      <c r="D296" s="231">
        <v>283000</v>
      </c>
      <c r="E296" s="231"/>
      <c r="F296" s="231"/>
      <c r="G296" s="232"/>
      <c r="H296" s="232"/>
      <c r="I296" s="232"/>
      <c r="J296" s="232"/>
      <c r="O296" s="229" t="s">
        <v>313</v>
      </c>
      <c r="P296" s="2" t="s">
        <v>314</v>
      </c>
      <c r="Q296" s="233"/>
    </row>
    <row r="297" spans="1:17" ht="26.25" customHeight="1" x14ac:dyDescent="0.25">
      <c r="A297" s="292" t="s">
        <v>353</v>
      </c>
      <c r="B297" s="292"/>
      <c r="C297" s="292"/>
      <c r="D297" s="231">
        <v>2612000</v>
      </c>
      <c r="E297" s="231"/>
      <c r="F297" s="231"/>
      <c r="G297" s="232"/>
      <c r="H297" s="232"/>
      <c r="I297" s="232"/>
      <c r="J297" s="232"/>
      <c r="Q297" s="233"/>
    </row>
    <row r="298" spans="1:17" ht="15.75" x14ac:dyDescent="0.25">
      <c r="A298" s="293" t="s">
        <v>354</v>
      </c>
      <c r="B298" s="294"/>
      <c r="C298" s="295"/>
      <c r="D298" s="231">
        <v>159000</v>
      </c>
      <c r="E298" s="231"/>
      <c r="F298" s="231"/>
      <c r="G298" s="232"/>
      <c r="H298" s="232"/>
      <c r="I298" s="232"/>
      <c r="J298" s="232"/>
      <c r="Q298" s="233"/>
    </row>
    <row r="299" spans="1:17" ht="15" x14ac:dyDescent="0.25">
      <c r="A299" s="271" t="s">
        <v>315</v>
      </c>
      <c r="B299" s="271"/>
      <c r="C299" s="271"/>
      <c r="D299" s="234">
        <f t="shared" ref="D299:J299" si="57">D13+D34+D37+D59+D62+D121+D146+D10</f>
        <v>51259128</v>
      </c>
      <c r="E299" s="234">
        <f t="shared" si="57"/>
        <v>51259128</v>
      </c>
      <c r="F299" s="234">
        <f t="shared" si="57"/>
        <v>281755137</v>
      </c>
      <c r="G299" s="234">
        <f t="shared" si="57"/>
        <v>179748009</v>
      </c>
      <c r="H299" s="234">
        <f t="shared" si="57"/>
        <v>50716000</v>
      </c>
      <c r="I299" s="234">
        <f t="shared" si="57"/>
        <v>16000</v>
      </c>
      <c r="J299" s="234">
        <f t="shared" si="57"/>
        <v>16000</v>
      </c>
    </row>
    <row r="300" spans="1:17" ht="15" x14ac:dyDescent="0.25">
      <c r="A300" s="296" t="s">
        <v>316</v>
      </c>
      <c r="B300" s="297"/>
      <c r="C300" s="298"/>
      <c r="D300" s="234">
        <f t="shared" ref="D300:J300" si="58">D214+D194+D189+D184+D169+D160+D198</f>
        <v>10241614</v>
      </c>
      <c r="E300" s="234">
        <f t="shared" si="58"/>
        <v>10241614</v>
      </c>
      <c r="F300" s="234">
        <f t="shared" si="58"/>
        <v>314406081</v>
      </c>
      <c r="G300" s="234">
        <f t="shared" si="58"/>
        <v>224902190</v>
      </c>
      <c r="H300" s="234">
        <f t="shared" si="58"/>
        <v>62862077</v>
      </c>
      <c r="I300" s="234">
        <f t="shared" si="58"/>
        <v>17244200</v>
      </c>
      <c r="J300" s="234">
        <f t="shared" si="58"/>
        <v>0</v>
      </c>
    </row>
    <row r="301" spans="1:17" ht="15" x14ac:dyDescent="0.25">
      <c r="A301" s="296" t="s">
        <v>317</v>
      </c>
      <c r="B301" s="297"/>
      <c r="C301" s="298"/>
      <c r="D301" s="235">
        <f t="shared" ref="D301:J301" si="59">D292+D287+D247+D233</f>
        <v>83748000</v>
      </c>
      <c r="E301" s="235">
        <f t="shared" si="59"/>
        <v>83748000</v>
      </c>
      <c r="F301" s="235">
        <f t="shared" si="59"/>
        <v>83755600</v>
      </c>
      <c r="G301" s="235">
        <f t="shared" si="59"/>
        <v>7600</v>
      </c>
      <c r="H301" s="235">
        <f t="shared" si="59"/>
        <v>0</v>
      </c>
      <c r="I301" s="235">
        <f t="shared" si="59"/>
        <v>0</v>
      </c>
      <c r="J301" s="235">
        <f t="shared" si="59"/>
        <v>0</v>
      </c>
    </row>
    <row r="302" spans="1:17" ht="15" x14ac:dyDescent="0.25">
      <c r="A302" s="285" t="s">
        <v>349</v>
      </c>
      <c r="B302" s="286"/>
      <c r="C302" s="287"/>
      <c r="D302" s="235">
        <f>D293+D294+D295</f>
        <v>406800</v>
      </c>
      <c r="E302" s="235">
        <f t="shared" ref="E302:J302" si="60">E294+E295</f>
        <v>0</v>
      </c>
      <c r="F302" s="235">
        <f t="shared" si="60"/>
        <v>0</v>
      </c>
      <c r="G302" s="235">
        <f t="shared" si="60"/>
        <v>0</v>
      </c>
      <c r="H302" s="235">
        <f t="shared" si="60"/>
        <v>0</v>
      </c>
      <c r="I302" s="235">
        <f t="shared" si="60"/>
        <v>0</v>
      </c>
      <c r="J302" s="235">
        <f t="shared" si="60"/>
        <v>0</v>
      </c>
    </row>
    <row r="303" spans="1:17" ht="15" x14ac:dyDescent="0.25">
      <c r="A303" s="236" t="s">
        <v>348</v>
      </c>
      <c r="B303" s="236"/>
      <c r="C303" s="237"/>
      <c r="D303" s="235">
        <f>D296+D297+D298</f>
        <v>3054000</v>
      </c>
      <c r="E303" s="235"/>
      <c r="F303" s="235"/>
      <c r="G303" s="235"/>
      <c r="H303" s="235"/>
      <c r="I303" s="235"/>
      <c r="J303" s="235"/>
    </row>
    <row r="304" spans="1:17" ht="15" x14ac:dyDescent="0.25">
      <c r="A304" s="271" t="s">
        <v>318</v>
      </c>
      <c r="B304" s="271"/>
      <c r="C304" s="271"/>
      <c r="D304" s="234">
        <v>0</v>
      </c>
      <c r="E304" s="234"/>
      <c r="F304" s="234"/>
      <c r="G304" s="234"/>
      <c r="H304" s="234"/>
      <c r="I304" s="234"/>
      <c r="J304" s="234"/>
      <c r="L304" s="238">
        <v>6</v>
      </c>
    </row>
    <row r="305" spans="1:18" ht="15.75" thickBot="1" x14ac:dyDescent="0.3">
      <c r="A305" s="272" t="s">
        <v>319</v>
      </c>
      <c r="B305" s="273"/>
      <c r="C305" s="274"/>
      <c r="D305" s="239">
        <f>D299+D300+D301+D302+D304+D303</f>
        <v>148709542</v>
      </c>
      <c r="E305" s="239">
        <f t="shared" ref="E305:J305" si="61">E299+E300+E301+E302+E304</f>
        <v>145248742</v>
      </c>
      <c r="F305" s="239">
        <f t="shared" si="61"/>
        <v>679916818</v>
      </c>
      <c r="G305" s="239">
        <f t="shared" si="61"/>
        <v>404657799</v>
      </c>
      <c r="H305" s="239">
        <f t="shared" si="61"/>
        <v>113578077</v>
      </c>
      <c r="I305" s="239">
        <f t="shared" si="61"/>
        <v>17260200</v>
      </c>
      <c r="J305" s="239">
        <f t="shared" si="61"/>
        <v>16000</v>
      </c>
      <c r="L305" s="240">
        <f>D299+D300+D301+D302+D304</f>
        <v>145655542</v>
      </c>
      <c r="Q305" s="241" t="s">
        <v>320</v>
      </c>
    </row>
    <row r="306" spans="1:18" ht="15" x14ac:dyDescent="0.25">
      <c r="A306" s="275" t="s">
        <v>321</v>
      </c>
      <c r="B306" s="276"/>
      <c r="C306" s="277"/>
      <c r="D306" s="242">
        <f>D10</f>
        <v>132000</v>
      </c>
      <c r="E306" s="278"/>
      <c r="F306" s="278"/>
      <c r="G306" s="278"/>
      <c r="H306" s="278"/>
      <c r="I306" s="278"/>
      <c r="J306" s="278"/>
      <c r="L306" s="243"/>
      <c r="O306" s="244" t="s">
        <v>322</v>
      </c>
      <c r="P306" s="245">
        <v>99580264</v>
      </c>
    </row>
    <row r="307" spans="1:18" ht="15" x14ac:dyDescent="0.25">
      <c r="A307" s="279" t="s">
        <v>19</v>
      </c>
      <c r="B307" s="280"/>
      <c r="C307" s="281"/>
      <c r="D307" s="242">
        <f>D13</f>
        <v>0</v>
      </c>
      <c r="E307" s="278"/>
      <c r="F307" s="278"/>
      <c r="G307" s="278"/>
      <c r="H307" s="278"/>
      <c r="I307" s="278"/>
      <c r="J307" s="278"/>
      <c r="L307" s="243"/>
      <c r="O307" s="244" t="s">
        <v>323</v>
      </c>
      <c r="P307" s="245">
        <v>6197500</v>
      </c>
      <c r="Q307" s="246">
        <f>P307+P309</f>
        <v>8194314</v>
      </c>
    </row>
    <row r="308" spans="1:18" ht="15" x14ac:dyDescent="0.25">
      <c r="A308" s="279" t="s">
        <v>324</v>
      </c>
      <c r="B308" s="280"/>
      <c r="C308" s="281"/>
      <c r="D308" s="247">
        <f>D293</f>
        <v>161800</v>
      </c>
      <c r="E308" s="278"/>
      <c r="F308" s="278"/>
      <c r="G308" s="278"/>
      <c r="H308" s="278"/>
      <c r="I308" s="278"/>
      <c r="J308" s="278"/>
      <c r="L308" s="243"/>
      <c r="O308" s="244" t="s">
        <v>325</v>
      </c>
      <c r="P308" s="245">
        <v>185021890</v>
      </c>
      <c r="Q308" s="246">
        <f>P308+P310</f>
        <v>185169745</v>
      </c>
    </row>
    <row r="309" spans="1:18" ht="15" x14ac:dyDescent="0.25">
      <c r="A309" s="279" t="s">
        <v>326</v>
      </c>
      <c r="B309" s="280"/>
      <c r="C309" s="281"/>
      <c r="D309" s="247">
        <f>D34+D169+D233+D296</f>
        <v>27931236</v>
      </c>
      <c r="E309" s="278"/>
      <c r="F309" s="278"/>
      <c r="G309" s="278"/>
      <c r="H309" s="278"/>
      <c r="I309" s="278"/>
      <c r="J309" s="278"/>
      <c r="L309" s="243"/>
      <c r="O309" s="244" t="s">
        <v>327</v>
      </c>
      <c r="P309" s="245">
        <f>M213</f>
        <v>1996814</v>
      </c>
    </row>
    <row r="310" spans="1:18" ht="15" x14ac:dyDescent="0.25">
      <c r="A310" s="279" t="s">
        <v>44</v>
      </c>
      <c r="B310" s="280"/>
      <c r="C310" s="281"/>
      <c r="D310" s="247">
        <f>D294+D37</f>
        <v>150000</v>
      </c>
      <c r="E310" s="278"/>
      <c r="F310" s="278"/>
      <c r="G310" s="278"/>
      <c r="H310" s="278"/>
      <c r="I310" s="278"/>
      <c r="J310" s="278"/>
      <c r="L310" s="243"/>
      <c r="O310" s="244" t="s">
        <v>328</v>
      </c>
      <c r="P310" s="245">
        <f>M293</f>
        <v>147855</v>
      </c>
    </row>
    <row r="311" spans="1:18" ht="15" x14ac:dyDescent="0.25">
      <c r="A311" s="279" t="s">
        <v>329</v>
      </c>
      <c r="B311" s="280"/>
      <c r="C311" s="281"/>
      <c r="D311" s="247">
        <f>D247+D184+D59+D295</f>
        <v>48615886</v>
      </c>
      <c r="E311" s="278"/>
      <c r="F311" s="278"/>
      <c r="G311" s="278"/>
      <c r="H311" s="278"/>
      <c r="I311" s="278"/>
      <c r="J311" s="278"/>
      <c r="L311" s="243"/>
      <c r="O311" s="244" t="s">
        <v>330</v>
      </c>
      <c r="P311" s="245">
        <f>D293</f>
        <v>161800</v>
      </c>
    </row>
    <row r="312" spans="1:18" ht="15" x14ac:dyDescent="0.25">
      <c r="A312" s="279" t="s">
        <v>331</v>
      </c>
      <c r="B312" s="280"/>
      <c r="C312" s="281"/>
      <c r="D312" s="247">
        <f>D189+D62</f>
        <v>0</v>
      </c>
      <c r="E312" s="278"/>
      <c r="F312" s="278"/>
      <c r="G312" s="278"/>
      <c r="H312" s="278"/>
      <c r="I312" s="278"/>
      <c r="J312" s="278"/>
      <c r="L312" s="243"/>
      <c r="O312" s="244" t="s">
        <v>332</v>
      </c>
      <c r="P312" s="245">
        <f>D296</f>
        <v>283000</v>
      </c>
    </row>
    <row r="313" spans="1:18" ht="15.75" thickBot="1" x14ac:dyDescent="0.3">
      <c r="A313" s="279" t="s">
        <v>333</v>
      </c>
      <c r="B313" s="280"/>
      <c r="C313" s="281"/>
      <c r="D313" s="247">
        <f>D287+D194+D121+D304+D297</f>
        <v>65743220</v>
      </c>
      <c r="E313" s="278"/>
      <c r="F313" s="278"/>
      <c r="G313" s="278"/>
      <c r="H313" s="278"/>
      <c r="I313" s="278"/>
      <c r="J313" s="278"/>
      <c r="L313" s="243"/>
      <c r="O313" s="248"/>
      <c r="P313" s="249">
        <f>P306+P307+P308+P309+P310+P311+P312</f>
        <v>293389123</v>
      </c>
    </row>
    <row r="314" spans="1:18" ht="15" x14ac:dyDescent="0.25">
      <c r="A314" s="279" t="s">
        <v>334</v>
      </c>
      <c r="B314" s="280"/>
      <c r="C314" s="281"/>
      <c r="D314" s="250">
        <f>D198</f>
        <v>0</v>
      </c>
      <c r="E314" s="278"/>
      <c r="F314" s="278"/>
      <c r="G314" s="278"/>
      <c r="H314" s="278"/>
      <c r="I314" s="278"/>
      <c r="J314" s="278"/>
      <c r="L314" s="243"/>
      <c r="P314" s="153">
        <f>P313-D305</f>
        <v>144679581</v>
      </c>
    </row>
    <row r="315" spans="1:18" ht="15.75" thickBot="1" x14ac:dyDescent="0.3">
      <c r="A315" s="282" t="s">
        <v>335</v>
      </c>
      <c r="B315" s="283"/>
      <c r="C315" s="284"/>
      <c r="D315" s="251">
        <f>D292+D214+D146+D298</f>
        <v>5975400</v>
      </c>
      <c r="E315" s="278"/>
      <c r="F315" s="278"/>
      <c r="G315" s="278"/>
      <c r="H315" s="278"/>
      <c r="I315" s="278"/>
      <c r="J315" s="278"/>
      <c r="L315" s="243"/>
      <c r="P315" s="153"/>
    </row>
    <row r="316" spans="1:18" ht="3.75" customHeight="1" x14ac:dyDescent="0.2">
      <c r="A316" s="3"/>
      <c r="B316" s="3"/>
      <c r="C316" s="3"/>
      <c r="D316" s="252"/>
      <c r="E316" s="252"/>
      <c r="F316" s="252"/>
      <c r="J316" s="2"/>
      <c r="L316" s="240">
        <f>D306+D307+D308+D309+D310+D311+D312+D313+D314+D315</f>
        <v>148709542</v>
      </c>
    </row>
    <row r="317" spans="1:18" x14ac:dyDescent="0.2">
      <c r="A317" s="253" t="s">
        <v>336</v>
      </c>
      <c r="B317" s="254"/>
      <c r="C317" s="254"/>
      <c r="D317" s="254" t="s">
        <v>337</v>
      </c>
      <c r="E317" s="254"/>
      <c r="F317" s="254"/>
      <c r="G317" s="254" t="s">
        <v>338</v>
      </c>
      <c r="H317" s="254"/>
      <c r="I317" s="254" t="s">
        <v>339</v>
      </c>
      <c r="J317" s="254"/>
      <c r="L317" s="240">
        <f>L316-L305</f>
        <v>3054000</v>
      </c>
      <c r="O317" s="255" t="s">
        <v>340</v>
      </c>
      <c r="P317" s="138" t="s">
        <v>341</v>
      </c>
      <c r="Q317" s="138" t="s">
        <v>342</v>
      </c>
      <c r="R317" s="138" t="s">
        <v>343</v>
      </c>
    </row>
    <row r="318" spans="1:18" x14ac:dyDescent="0.2">
      <c r="A318" s="253" t="s">
        <v>344</v>
      </c>
      <c r="B318" s="254"/>
      <c r="C318" s="254"/>
      <c r="D318" s="254" t="s">
        <v>345</v>
      </c>
      <c r="E318" s="254"/>
      <c r="F318" s="254"/>
      <c r="G318" s="254" t="s">
        <v>346</v>
      </c>
      <c r="H318" s="254"/>
      <c r="I318" s="254" t="s">
        <v>347</v>
      </c>
      <c r="J318" s="254"/>
      <c r="O318" s="256">
        <f>Q318+R318</f>
        <v>87259500</v>
      </c>
      <c r="P318" s="138" t="s">
        <v>239</v>
      </c>
      <c r="Q318" s="257">
        <f>D245+D290+N227</f>
        <v>87233000</v>
      </c>
      <c r="R318" s="257">
        <f>D246+D291</f>
        <v>26500</v>
      </c>
    </row>
    <row r="319" spans="1:18" x14ac:dyDescent="0.2">
      <c r="A319" s="254"/>
      <c r="B319" s="254"/>
      <c r="C319" s="254"/>
      <c r="D319" s="254"/>
      <c r="E319" s="254"/>
      <c r="F319" s="254"/>
      <c r="G319" s="254"/>
      <c r="H319" s="254"/>
      <c r="I319" s="254"/>
      <c r="J319" s="254"/>
      <c r="O319" s="256">
        <f>Q319+R319</f>
        <v>47610600</v>
      </c>
      <c r="P319" s="138" t="s">
        <v>241</v>
      </c>
      <c r="Q319" s="257">
        <f>D231-D230+D285+N228</f>
        <v>47489245</v>
      </c>
      <c r="R319" s="257">
        <f>N224+D286</f>
        <v>121355</v>
      </c>
    </row>
    <row r="320" spans="1:18" x14ac:dyDescent="0.2">
      <c r="A320" s="269"/>
      <c r="B320" s="269"/>
      <c r="C320" s="269"/>
      <c r="D320" s="269"/>
      <c r="E320" s="269"/>
      <c r="F320" s="269"/>
      <c r="G320" s="270"/>
      <c r="H320" s="270"/>
      <c r="I320" s="270"/>
      <c r="J320" s="270"/>
      <c r="O320" s="258">
        <f>SUM(O318:O319)</f>
        <v>134870100</v>
      </c>
      <c r="P320" s="138"/>
      <c r="Q320" s="204">
        <f>SUM(Q318:Q319)</f>
        <v>134722245</v>
      </c>
      <c r="R320" s="204">
        <f>SUM(R318:R319)</f>
        <v>147855</v>
      </c>
    </row>
    <row r="321" spans="1:15" x14ac:dyDescent="0.2">
      <c r="A321" s="259"/>
      <c r="E321" s="229"/>
      <c r="F321" s="229"/>
      <c r="J321" s="2"/>
      <c r="O321" s="153">
        <f>O320-D301</f>
        <v>51122100</v>
      </c>
    </row>
    <row r="322" spans="1:15" x14ac:dyDescent="0.2">
      <c r="A322" s="259"/>
      <c r="B322" s="254"/>
      <c r="C322" s="254"/>
      <c r="F322" s="254"/>
      <c r="J322" s="2"/>
    </row>
    <row r="323" spans="1:15" x14ac:dyDescent="0.2">
      <c r="A323" s="259"/>
      <c r="E323" s="260"/>
      <c r="F323" s="91"/>
      <c r="J323" s="2"/>
    </row>
    <row r="324" spans="1:15" x14ac:dyDescent="0.2">
      <c r="A324" s="259"/>
      <c r="E324" s="260"/>
      <c r="F324" s="91"/>
      <c r="J324" s="2"/>
    </row>
    <row r="325" spans="1:15" x14ac:dyDescent="0.2">
      <c r="E325" s="260"/>
      <c r="F325" s="91"/>
      <c r="J325" s="2"/>
    </row>
    <row r="326" spans="1:15" x14ac:dyDescent="0.2">
      <c r="A326" s="259"/>
      <c r="E326" s="260"/>
      <c r="F326" s="91"/>
      <c r="J326" s="2"/>
    </row>
    <row r="327" spans="1:15" x14ac:dyDescent="0.2">
      <c r="A327" s="259"/>
      <c r="E327" s="261"/>
      <c r="J327" s="2"/>
    </row>
    <row r="328" spans="1:15" x14ac:dyDescent="0.2">
      <c r="J328" s="2"/>
    </row>
    <row r="329" spans="1:15" x14ac:dyDescent="0.2">
      <c r="J329" s="2"/>
    </row>
    <row r="330" spans="1:15" x14ac:dyDescent="0.2">
      <c r="J330" s="261"/>
    </row>
    <row r="331" spans="1:15" x14ac:dyDescent="0.2">
      <c r="J331" s="2"/>
    </row>
    <row r="332" spans="1:15" x14ac:dyDescent="0.2">
      <c r="J332" s="2"/>
    </row>
    <row r="333" spans="1:15" x14ac:dyDescent="0.2">
      <c r="A333" s="262"/>
      <c r="H333" s="153"/>
      <c r="I333" s="153"/>
      <c r="J333" s="153"/>
    </row>
    <row r="334" spans="1:15" x14ac:dyDescent="0.2">
      <c r="A334" s="263"/>
      <c r="H334" s="153"/>
      <c r="I334" s="153"/>
      <c r="J334" s="153"/>
    </row>
    <row r="335" spans="1:15" x14ac:dyDescent="0.2">
      <c r="A335" s="263"/>
      <c r="H335" s="153"/>
      <c r="I335" s="153"/>
      <c r="J335" s="153"/>
    </row>
    <row r="336" spans="1:15" x14ac:dyDescent="0.2">
      <c r="A336" s="263"/>
      <c r="H336" s="153"/>
      <c r="I336" s="153"/>
      <c r="J336" s="153"/>
    </row>
    <row r="337" spans="1:10" x14ac:dyDescent="0.2">
      <c r="A337" s="262"/>
      <c r="J337" s="2"/>
    </row>
    <row r="338" spans="1:10" x14ac:dyDescent="0.2">
      <c r="A338" s="264"/>
      <c r="H338" s="153"/>
      <c r="I338" s="153"/>
      <c r="J338" s="153"/>
    </row>
    <row r="339" spans="1:10" x14ac:dyDescent="0.2">
      <c r="A339" s="264"/>
      <c r="H339" s="153"/>
      <c r="I339" s="153"/>
      <c r="J339" s="153"/>
    </row>
    <row r="340" spans="1:10" x14ac:dyDescent="0.2">
      <c r="A340" s="264"/>
      <c r="H340" s="153"/>
      <c r="I340" s="153"/>
      <c r="J340" s="153"/>
    </row>
    <row r="341" spans="1:10" x14ac:dyDescent="0.2">
      <c r="A341" s="263"/>
      <c r="B341" s="254"/>
      <c r="C341" s="254"/>
      <c r="D341" s="254"/>
      <c r="E341" s="254"/>
      <c r="F341" s="254"/>
      <c r="H341" s="153"/>
      <c r="I341" s="153"/>
      <c r="J341" s="153"/>
    </row>
    <row r="342" spans="1:10" x14ac:dyDescent="0.2">
      <c r="H342" s="153"/>
      <c r="I342" s="153"/>
      <c r="J342" s="153"/>
    </row>
    <row r="343" spans="1:10" x14ac:dyDescent="0.2">
      <c r="H343" s="153"/>
      <c r="I343" s="153"/>
      <c r="J343" s="153"/>
    </row>
    <row r="344" spans="1:10" x14ac:dyDescent="0.2">
      <c r="H344" s="153"/>
      <c r="I344" s="153"/>
      <c r="J344" s="153"/>
    </row>
    <row r="345" spans="1:10" x14ac:dyDescent="0.2">
      <c r="A345" s="91"/>
      <c r="H345" s="153"/>
      <c r="I345" s="153"/>
      <c r="J345" s="153"/>
    </row>
    <row r="346" spans="1:10" x14ac:dyDescent="0.2">
      <c r="A346" s="265"/>
      <c r="B346" s="254"/>
      <c r="H346" s="153"/>
      <c r="I346" s="153"/>
      <c r="J346" s="153"/>
    </row>
    <row r="347" spans="1:10" x14ac:dyDescent="0.2">
      <c r="H347" s="153"/>
      <c r="I347" s="153"/>
      <c r="J347" s="153"/>
    </row>
    <row r="348" spans="1:10" x14ac:dyDescent="0.2">
      <c r="J348" s="2"/>
    </row>
    <row r="349" spans="1:10" x14ac:dyDescent="0.2">
      <c r="E349" s="261"/>
      <c r="H349" s="153"/>
      <c r="I349" s="153"/>
      <c r="J349" s="153"/>
    </row>
    <row r="350" spans="1:10" x14ac:dyDescent="0.2">
      <c r="H350" s="153"/>
      <c r="I350" s="153"/>
      <c r="J350" s="153"/>
    </row>
    <row r="351" spans="1:10" x14ac:dyDescent="0.2">
      <c r="A351" s="253"/>
      <c r="B351" s="253"/>
      <c r="C351" s="253"/>
      <c r="D351" s="253"/>
      <c r="H351" s="153"/>
      <c r="I351" s="153"/>
      <c r="J351" s="153"/>
    </row>
    <row r="352" spans="1:10" x14ac:dyDescent="0.2">
      <c r="A352" s="265"/>
      <c r="D352" s="266"/>
      <c r="H352" s="153"/>
      <c r="I352" s="153"/>
      <c r="J352" s="153"/>
    </row>
    <row r="353" spans="1:10" x14ac:dyDescent="0.2">
      <c r="A353" s="153"/>
      <c r="D353" s="153"/>
      <c r="H353" s="153"/>
      <c r="I353" s="153"/>
      <c r="J353" s="153"/>
    </row>
    <row r="354" spans="1:10" x14ac:dyDescent="0.2">
      <c r="A354" s="153"/>
      <c r="D354" s="153"/>
      <c r="H354" s="153"/>
      <c r="I354" s="153"/>
      <c r="J354" s="153"/>
    </row>
    <row r="355" spans="1:10" x14ac:dyDescent="0.2">
      <c r="A355" s="153"/>
      <c r="D355" s="153"/>
      <c r="H355" s="153"/>
      <c r="I355" s="153"/>
      <c r="J355" s="153"/>
    </row>
    <row r="356" spans="1:10" x14ac:dyDescent="0.2">
      <c r="A356" s="153"/>
      <c r="D356" s="153"/>
      <c r="H356" s="153"/>
      <c r="I356" s="153"/>
      <c r="J356" s="153"/>
    </row>
    <row r="357" spans="1:10" x14ac:dyDescent="0.2">
      <c r="A357" s="153"/>
      <c r="D357" s="153"/>
      <c r="H357" s="153"/>
      <c r="I357" s="153"/>
      <c r="J357" s="153"/>
    </row>
    <row r="358" spans="1:10" x14ac:dyDescent="0.2">
      <c r="A358" s="153"/>
      <c r="D358" s="153"/>
      <c r="H358" s="153"/>
      <c r="I358" s="153"/>
      <c r="J358" s="153"/>
    </row>
    <row r="359" spans="1:10" x14ac:dyDescent="0.2">
      <c r="A359" s="153"/>
      <c r="H359" s="153"/>
      <c r="I359" s="153"/>
      <c r="J359" s="153"/>
    </row>
    <row r="360" spans="1:10" x14ac:dyDescent="0.2">
      <c r="A360" s="153"/>
      <c r="H360" s="153"/>
      <c r="I360" s="153"/>
      <c r="J360" s="153"/>
    </row>
    <row r="361" spans="1:10" x14ac:dyDescent="0.2">
      <c r="H361" s="153"/>
      <c r="I361" s="153"/>
      <c r="J361" s="153"/>
    </row>
    <row r="362" spans="1:10" x14ac:dyDescent="0.2">
      <c r="J362" s="2"/>
    </row>
    <row r="363" spans="1:10" x14ac:dyDescent="0.2">
      <c r="H363" s="153"/>
      <c r="I363" s="153"/>
      <c r="J363" s="153"/>
    </row>
    <row r="364" spans="1:10" x14ac:dyDescent="0.2">
      <c r="E364" s="91"/>
      <c r="H364" s="153"/>
      <c r="I364" s="153"/>
      <c r="J364" s="153"/>
    </row>
    <row r="365" spans="1:10" x14ac:dyDescent="0.2">
      <c r="H365" s="153"/>
      <c r="I365" s="153"/>
      <c r="J365" s="153"/>
    </row>
    <row r="366" spans="1:10" x14ac:dyDescent="0.2">
      <c r="H366" s="153"/>
      <c r="I366" s="153"/>
      <c r="J366" s="153"/>
    </row>
    <row r="367" spans="1:10" x14ac:dyDescent="0.2">
      <c r="H367" s="153"/>
      <c r="I367" s="153"/>
      <c r="J367" s="153"/>
    </row>
    <row r="368" spans="1:10" x14ac:dyDescent="0.2">
      <c r="H368" s="153"/>
      <c r="I368" s="153"/>
      <c r="J368" s="153"/>
    </row>
    <row r="369" spans="8:10" x14ac:dyDescent="0.2">
      <c r="H369" s="153"/>
      <c r="I369" s="153"/>
      <c r="J369" s="153"/>
    </row>
    <row r="370" spans="8:10" x14ac:dyDescent="0.2">
      <c r="J370" s="2"/>
    </row>
    <row r="371" spans="8:10" x14ac:dyDescent="0.2">
      <c r="H371" s="153"/>
      <c r="I371" s="153"/>
      <c r="J371" s="153"/>
    </row>
    <row r="372" spans="8:10" x14ac:dyDescent="0.2">
      <c r="H372" s="153"/>
      <c r="I372" s="153"/>
      <c r="J372" s="153"/>
    </row>
    <row r="373" spans="8:10" x14ac:dyDescent="0.2">
      <c r="H373" s="153"/>
      <c r="I373" s="153"/>
      <c r="J373" s="153"/>
    </row>
    <row r="374" spans="8:10" x14ac:dyDescent="0.2">
      <c r="H374" s="153"/>
      <c r="I374" s="153"/>
      <c r="J374" s="153"/>
    </row>
    <row r="375" spans="8:10" x14ac:dyDescent="0.2">
      <c r="H375" s="153"/>
      <c r="I375" s="153"/>
      <c r="J375" s="153"/>
    </row>
    <row r="376" spans="8:10" x14ac:dyDescent="0.2">
      <c r="H376" s="153"/>
      <c r="I376" s="153"/>
      <c r="J376" s="153"/>
    </row>
    <row r="377" spans="8:10" x14ac:dyDescent="0.2">
      <c r="H377" s="153"/>
      <c r="I377" s="153"/>
      <c r="J377" s="153"/>
    </row>
    <row r="378" spans="8:10" x14ac:dyDescent="0.2">
      <c r="H378" s="153"/>
      <c r="I378" s="153"/>
      <c r="J378" s="153"/>
    </row>
    <row r="379" spans="8:10" x14ac:dyDescent="0.2">
      <c r="H379" s="153"/>
      <c r="I379" s="153"/>
      <c r="J379" s="153"/>
    </row>
    <row r="380" spans="8:10" x14ac:dyDescent="0.2">
      <c r="H380" s="153"/>
      <c r="I380" s="153"/>
      <c r="J380" s="267"/>
    </row>
    <row r="381" spans="8:10" x14ac:dyDescent="0.2">
      <c r="H381" s="153"/>
      <c r="I381" s="153"/>
      <c r="J381" s="267"/>
    </row>
    <row r="382" spans="8:10" x14ac:dyDescent="0.2">
      <c r="H382" s="153"/>
      <c r="I382" s="153"/>
      <c r="J382" s="267"/>
    </row>
    <row r="383" spans="8:10" x14ac:dyDescent="0.2">
      <c r="H383" s="153"/>
      <c r="I383" s="153"/>
      <c r="J383" s="267"/>
    </row>
    <row r="384" spans="8:10" x14ac:dyDescent="0.2">
      <c r="H384" s="153"/>
      <c r="I384" s="153"/>
      <c r="J384" s="267"/>
    </row>
    <row r="385" spans="8:10" x14ac:dyDescent="0.2">
      <c r="H385" s="153"/>
      <c r="I385" s="153"/>
      <c r="J385" s="267"/>
    </row>
    <row r="386" spans="8:10" x14ac:dyDescent="0.2">
      <c r="H386" s="153"/>
      <c r="I386" s="153"/>
      <c r="J386" s="267"/>
    </row>
    <row r="387" spans="8:10" x14ac:dyDescent="0.2">
      <c r="H387" s="153"/>
      <c r="I387" s="153"/>
      <c r="J387" s="267"/>
    </row>
    <row r="388" spans="8:10" x14ac:dyDescent="0.2">
      <c r="H388" s="153"/>
      <c r="I388" s="153"/>
      <c r="J388" s="267"/>
    </row>
    <row r="389" spans="8:10" x14ac:dyDescent="0.2">
      <c r="H389" s="153"/>
      <c r="I389" s="153"/>
      <c r="J389" s="267"/>
    </row>
    <row r="390" spans="8:10" x14ac:dyDescent="0.2">
      <c r="H390" s="153"/>
      <c r="I390" s="153"/>
      <c r="J390" s="267"/>
    </row>
    <row r="391" spans="8:10" x14ac:dyDescent="0.2">
      <c r="H391" s="153"/>
      <c r="I391" s="153"/>
      <c r="J391" s="267"/>
    </row>
    <row r="392" spans="8:10" x14ac:dyDescent="0.2">
      <c r="H392" s="153"/>
      <c r="I392" s="153"/>
      <c r="J392" s="267"/>
    </row>
    <row r="393" spans="8:10" x14ac:dyDescent="0.2">
      <c r="H393" s="153"/>
      <c r="I393" s="153"/>
      <c r="J393" s="267"/>
    </row>
    <row r="394" spans="8:10" x14ac:dyDescent="0.2">
      <c r="H394" s="153"/>
      <c r="I394" s="153"/>
      <c r="J394" s="267"/>
    </row>
    <row r="395" spans="8:10" x14ac:dyDescent="0.2">
      <c r="H395" s="153"/>
      <c r="I395" s="153"/>
      <c r="J395" s="267"/>
    </row>
    <row r="396" spans="8:10" x14ac:dyDescent="0.2">
      <c r="H396" s="153"/>
      <c r="I396" s="153"/>
      <c r="J396" s="267"/>
    </row>
    <row r="397" spans="8:10" x14ac:dyDescent="0.2">
      <c r="H397" s="153"/>
      <c r="I397" s="153"/>
      <c r="J397" s="267"/>
    </row>
    <row r="398" spans="8:10" x14ac:dyDescent="0.2">
      <c r="H398" s="153"/>
      <c r="I398" s="153"/>
      <c r="J398" s="267"/>
    </row>
    <row r="399" spans="8:10" x14ac:dyDescent="0.2">
      <c r="H399" s="153"/>
      <c r="I399" s="153"/>
      <c r="J399" s="267"/>
    </row>
    <row r="400" spans="8:10" x14ac:dyDescent="0.2">
      <c r="H400" s="153"/>
      <c r="I400" s="153"/>
      <c r="J400" s="267"/>
    </row>
    <row r="401" spans="8:10" x14ac:dyDescent="0.2">
      <c r="H401" s="153"/>
      <c r="I401" s="153"/>
      <c r="J401" s="267"/>
    </row>
    <row r="402" spans="8:10" x14ac:dyDescent="0.2">
      <c r="H402" s="153"/>
      <c r="I402" s="153"/>
      <c r="J402" s="267"/>
    </row>
    <row r="403" spans="8:10" x14ac:dyDescent="0.2">
      <c r="H403" s="153"/>
      <c r="I403" s="153"/>
      <c r="J403" s="267"/>
    </row>
    <row r="404" spans="8:10" x14ac:dyDescent="0.2">
      <c r="H404" s="153"/>
      <c r="I404" s="153"/>
      <c r="J404" s="267"/>
    </row>
    <row r="405" spans="8:10" x14ac:dyDescent="0.2">
      <c r="H405" s="153"/>
      <c r="I405" s="153"/>
      <c r="J405" s="267"/>
    </row>
    <row r="406" spans="8:10" x14ac:dyDescent="0.2">
      <c r="H406" s="153"/>
      <c r="I406" s="153"/>
      <c r="J406" s="267"/>
    </row>
    <row r="407" spans="8:10" x14ac:dyDescent="0.2">
      <c r="H407" s="153"/>
      <c r="I407" s="153"/>
      <c r="J407" s="267"/>
    </row>
    <row r="408" spans="8:10" x14ac:dyDescent="0.2">
      <c r="H408" s="153"/>
      <c r="I408" s="153"/>
      <c r="J408" s="267"/>
    </row>
    <row r="409" spans="8:10" x14ac:dyDescent="0.2">
      <c r="H409" s="153"/>
      <c r="I409" s="153"/>
      <c r="J409" s="267"/>
    </row>
    <row r="410" spans="8:10" x14ac:dyDescent="0.2">
      <c r="H410" s="153"/>
      <c r="I410" s="153"/>
      <c r="J410" s="267"/>
    </row>
    <row r="411" spans="8:10" x14ac:dyDescent="0.2">
      <c r="H411" s="153"/>
      <c r="I411" s="153"/>
      <c r="J411" s="267"/>
    </row>
    <row r="412" spans="8:10" x14ac:dyDescent="0.2">
      <c r="H412" s="153"/>
      <c r="I412" s="153"/>
      <c r="J412" s="267"/>
    </row>
    <row r="413" spans="8:10" x14ac:dyDescent="0.2">
      <c r="H413" s="153"/>
      <c r="I413" s="153"/>
      <c r="J413" s="267"/>
    </row>
    <row r="414" spans="8:10" x14ac:dyDescent="0.2">
      <c r="H414" s="153"/>
      <c r="I414" s="153"/>
      <c r="J414" s="267"/>
    </row>
    <row r="415" spans="8:10" x14ac:dyDescent="0.2">
      <c r="H415" s="153"/>
      <c r="I415" s="153"/>
      <c r="J415" s="267"/>
    </row>
    <row r="416" spans="8:10" x14ac:dyDescent="0.2">
      <c r="H416" s="153"/>
      <c r="I416" s="153"/>
      <c r="J416" s="267"/>
    </row>
    <row r="417" spans="8:10" x14ac:dyDescent="0.2">
      <c r="H417" s="153"/>
      <c r="I417" s="153"/>
      <c r="J417" s="267"/>
    </row>
    <row r="419" spans="8:10" x14ac:dyDescent="0.2">
      <c r="H419" s="153"/>
      <c r="I419" s="153"/>
      <c r="J419" s="267"/>
    </row>
    <row r="420" spans="8:10" x14ac:dyDescent="0.2">
      <c r="H420" s="153"/>
      <c r="I420" s="153"/>
      <c r="J420" s="267"/>
    </row>
    <row r="422" spans="8:10" x14ac:dyDescent="0.2">
      <c r="H422" s="153"/>
      <c r="I422" s="153"/>
      <c r="J422" s="267"/>
    </row>
    <row r="423" spans="8:10" x14ac:dyDescent="0.2">
      <c r="H423" s="153"/>
      <c r="I423" s="153"/>
      <c r="J423" s="267"/>
    </row>
    <row r="424" spans="8:10" x14ac:dyDescent="0.2">
      <c r="H424" s="153"/>
      <c r="I424" s="153"/>
      <c r="J424" s="267"/>
    </row>
    <row r="425" spans="8:10" x14ac:dyDescent="0.2">
      <c r="H425" s="153"/>
      <c r="I425" s="153"/>
      <c r="J425" s="267"/>
    </row>
    <row r="426" spans="8:10" x14ac:dyDescent="0.2">
      <c r="H426" s="153"/>
      <c r="I426" s="153"/>
      <c r="J426" s="267"/>
    </row>
    <row r="427" spans="8:10" x14ac:dyDescent="0.2">
      <c r="H427" s="153"/>
      <c r="I427" s="153"/>
      <c r="J427" s="267"/>
    </row>
    <row r="428" spans="8:10" x14ac:dyDescent="0.2">
      <c r="H428" s="153"/>
      <c r="I428" s="153"/>
      <c r="J428" s="267"/>
    </row>
    <row r="429" spans="8:10" x14ac:dyDescent="0.2">
      <c r="H429" s="153"/>
      <c r="I429" s="153"/>
      <c r="J429" s="267"/>
    </row>
    <row r="430" spans="8:10" x14ac:dyDescent="0.2">
      <c r="H430" s="153"/>
      <c r="I430" s="153"/>
      <c r="J430" s="267"/>
    </row>
    <row r="431" spans="8:10" x14ac:dyDescent="0.2">
      <c r="H431" s="153"/>
      <c r="I431" s="153"/>
      <c r="J431" s="267"/>
    </row>
    <row r="432" spans="8:10" x14ac:dyDescent="0.2">
      <c r="H432" s="153"/>
      <c r="I432" s="153"/>
      <c r="J432" s="267"/>
    </row>
    <row r="433" spans="8:10" x14ac:dyDescent="0.2">
      <c r="H433" s="153"/>
      <c r="I433" s="153"/>
      <c r="J433" s="267"/>
    </row>
    <row r="434" spans="8:10" x14ac:dyDescent="0.2">
      <c r="H434" s="153"/>
      <c r="I434" s="153"/>
      <c r="J434" s="267"/>
    </row>
    <row r="435" spans="8:10" x14ac:dyDescent="0.2">
      <c r="H435" s="153"/>
      <c r="I435" s="153"/>
      <c r="J435" s="267"/>
    </row>
    <row r="436" spans="8:10" x14ac:dyDescent="0.2">
      <c r="H436" s="153"/>
      <c r="I436" s="153"/>
      <c r="J436" s="267"/>
    </row>
    <row r="437" spans="8:10" x14ac:dyDescent="0.2">
      <c r="H437" s="153"/>
      <c r="I437" s="153"/>
      <c r="J437" s="267"/>
    </row>
    <row r="438" spans="8:10" x14ac:dyDescent="0.2">
      <c r="H438" s="153"/>
      <c r="I438" s="153"/>
      <c r="J438" s="267"/>
    </row>
    <row r="439" spans="8:10" x14ac:dyDescent="0.2">
      <c r="H439" s="153"/>
      <c r="I439" s="153"/>
      <c r="J439" s="267"/>
    </row>
    <row r="440" spans="8:10" x14ac:dyDescent="0.2">
      <c r="H440" s="153"/>
      <c r="I440" s="153"/>
      <c r="J440" s="267"/>
    </row>
    <row r="441" spans="8:10" x14ac:dyDescent="0.2">
      <c r="H441" s="153"/>
      <c r="I441" s="153"/>
      <c r="J441" s="267"/>
    </row>
    <row r="442" spans="8:10" x14ac:dyDescent="0.2">
      <c r="H442" s="153"/>
      <c r="I442" s="153"/>
      <c r="J442" s="267"/>
    </row>
    <row r="443" spans="8:10" x14ac:dyDescent="0.2">
      <c r="H443" s="153"/>
      <c r="I443" s="153"/>
      <c r="J443" s="267"/>
    </row>
    <row r="444" spans="8:10" x14ac:dyDescent="0.2">
      <c r="H444" s="153"/>
      <c r="I444" s="153"/>
      <c r="J444" s="267"/>
    </row>
    <row r="445" spans="8:10" x14ac:dyDescent="0.2">
      <c r="H445" s="153"/>
      <c r="I445" s="153"/>
      <c r="J445" s="267"/>
    </row>
    <row r="446" spans="8:10" x14ac:dyDescent="0.2">
      <c r="H446" s="153"/>
      <c r="I446" s="153"/>
      <c r="J446" s="267"/>
    </row>
    <row r="447" spans="8:10" x14ac:dyDescent="0.2">
      <c r="H447" s="153"/>
      <c r="I447" s="153"/>
      <c r="J447" s="267"/>
    </row>
    <row r="448" spans="8:10" x14ac:dyDescent="0.2">
      <c r="H448" s="153"/>
      <c r="I448" s="153"/>
      <c r="J448" s="267"/>
    </row>
    <row r="449" spans="8:10" x14ac:dyDescent="0.2">
      <c r="H449" s="153"/>
      <c r="I449" s="153"/>
      <c r="J449" s="267"/>
    </row>
    <row r="450" spans="8:10" x14ac:dyDescent="0.2">
      <c r="H450" s="153"/>
      <c r="I450" s="153"/>
      <c r="J450" s="267"/>
    </row>
    <row r="451" spans="8:10" x14ac:dyDescent="0.2">
      <c r="H451" s="153"/>
      <c r="I451" s="153"/>
      <c r="J451" s="267"/>
    </row>
    <row r="452" spans="8:10" x14ac:dyDescent="0.2">
      <c r="H452" s="153"/>
      <c r="I452" s="153"/>
      <c r="J452" s="267"/>
    </row>
    <row r="453" spans="8:10" x14ac:dyDescent="0.2">
      <c r="H453" s="153"/>
      <c r="I453" s="153"/>
      <c r="J453" s="267"/>
    </row>
    <row r="454" spans="8:10" x14ac:dyDescent="0.2">
      <c r="H454" s="153"/>
      <c r="I454" s="153"/>
      <c r="J454" s="267"/>
    </row>
    <row r="455" spans="8:10" x14ac:dyDescent="0.2">
      <c r="H455" s="153"/>
      <c r="I455" s="153"/>
      <c r="J455" s="267"/>
    </row>
    <row r="456" spans="8:10" x14ac:dyDescent="0.2">
      <c r="H456" s="153"/>
      <c r="I456" s="153"/>
      <c r="J456" s="267"/>
    </row>
    <row r="457" spans="8:10" x14ac:dyDescent="0.2">
      <c r="H457" s="153"/>
      <c r="I457" s="153"/>
      <c r="J457" s="267"/>
    </row>
    <row r="458" spans="8:10" x14ac:dyDescent="0.2">
      <c r="H458" s="153"/>
      <c r="I458" s="153"/>
      <c r="J458" s="267"/>
    </row>
    <row r="459" spans="8:10" x14ac:dyDescent="0.2">
      <c r="H459" s="153"/>
      <c r="I459" s="153"/>
      <c r="J459" s="267"/>
    </row>
    <row r="460" spans="8:10" x14ac:dyDescent="0.2">
      <c r="H460" s="153"/>
      <c r="I460" s="153"/>
      <c r="J460" s="267"/>
    </row>
    <row r="461" spans="8:10" x14ac:dyDescent="0.2">
      <c r="H461" s="153"/>
      <c r="I461" s="153"/>
      <c r="J461" s="267"/>
    </row>
    <row r="462" spans="8:10" x14ac:dyDescent="0.2">
      <c r="H462" s="153"/>
      <c r="I462" s="153"/>
      <c r="J462" s="267"/>
    </row>
    <row r="463" spans="8:10" x14ac:dyDescent="0.2">
      <c r="H463" s="153"/>
      <c r="I463" s="153"/>
      <c r="J463" s="267"/>
    </row>
    <row r="464" spans="8:10" x14ac:dyDescent="0.2">
      <c r="H464" s="153"/>
      <c r="I464" s="153"/>
      <c r="J464" s="267"/>
    </row>
    <row r="465" spans="8:10" x14ac:dyDescent="0.2">
      <c r="H465" s="153"/>
      <c r="I465" s="153"/>
      <c r="J465" s="267"/>
    </row>
    <row r="466" spans="8:10" x14ac:dyDescent="0.2">
      <c r="H466" s="153"/>
      <c r="I466" s="153"/>
      <c r="J466" s="267"/>
    </row>
    <row r="467" spans="8:10" x14ac:dyDescent="0.2">
      <c r="H467" s="153"/>
      <c r="I467" s="153"/>
      <c r="J467" s="267"/>
    </row>
    <row r="468" spans="8:10" x14ac:dyDescent="0.2">
      <c r="H468" s="153"/>
      <c r="I468" s="153"/>
      <c r="J468" s="267"/>
    </row>
    <row r="469" spans="8:10" x14ac:dyDescent="0.2">
      <c r="H469" s="153"/>
      <c r="I469" s="153"/>
      <c r="J469" s="267"/>
    </row>
    <row r="470" spans="8:10" x14ac:dyDescent="0.2">
      <c r="H470" s="153"/>
      <c r="I470" s="153"/>
      <c r="J470" s="267"/>
    </row>
    <row r="471" spans="8:10" x14ac:dyDescent="0.2">
      <c r="H471" s="153"/>
      <c r="I471" s="153"/>
      <c r="J471" s="267"/>
    </row>
    <row r="472" spans="8:10" x14ac:dyDescent="0.2">
      <c r="H472" s="153"/>
      <c r="I472" s="153"/>
      <c r="J472" s="267"/>
    </row>
    <row r="473" spans="8:10" x14ac:dyDescent="0.2">
      <c r="H473" s="153"/>
      <c r="I473" s="153"/>
      <c r="J473" s="267"/>
    </row>
    <row r="474" spans="8:10" x14ac:dyDescent="0.2">
      <c r="H474" s="153"/>
      <c r="I474" s="153"/>
      <c r="J474" s="267"/>
    </row>
    <row r="475" spans="8:10" x14ac:dyDescent="0.2">
      <c r="J475" s="267"/>
    </row>
    <row r="476" spans="8:10" x14ac:dyDescent="0.2">
      <c r="H476" s="153"/>
      <c r="I476" s="153"/>
      <c r="J476" s="267"/>
    </row>
    <row r="477" spans="8:10" x14ac:dyDescent="0.2">
      <c r="H477" s="153"/>
      <c r="I477" s="153"/>
      <c r="J477" s="267"/>
    </row>
    <row r="478" spans="8:10" x14ac:dyDescent="0.2">
      <c r="H478" s="153"/>
      <c r="I478" s="153"/>
      <c r="J478" s="267"/>
    </row>
    <row r="479" spans="8:10" x14ac:dyDescent="0.2">
      <c r="H479" s="153"/>
      <c r="I479" s="153"/>
      <c r="J479" s="267"/>
    </row>
    <row r="480" spans="8:10" x14ac:dyDescent="0.2">
      <c r="H480" s="153"/>
      <c r="I480" s="153"/>
      <c r="J480" s="267"/>
    </row>
    <row r="481" spans="8:10" x14ac:dyDescent="0.2">
      <c r="H481" s="153"/>
      <c r="I481" s="153"/>
      <c r="J481" s="267"/>
    </row>
    <row r="482" spans="8:10" x14ac:dyDescent="0.2">
      <c r="H482" s="153"/>
      <c r="I482" s="153"/>
      <c r="J482" s="267"/>
    </row>
    <row r="483" spans="8:10" x14ac:dyDescent="0.2">
      <c r="H483" s="153"/>
      <c r="I483" s="153"/>
      <c r="J483" s="267"/>
    </row>
    <row r="484" spans="8:10" x14ac:dyDescent="0.2">
      <c r="H484" s="153"/>
      <c r="I484" s="153"/>
      <c r="J484" s="267"/>
    </row>
    <row r="485" spans="8:10" x14ac:dyDescent="0.2">
      <c r="H485" s="153"/>
      <c r="I485" s="153"/>
      <c r="J485" s="267"/>
    </row>
    <row r="486" spans="8:10" x14ac:dyDescent="0.2">
      <c r="J486" s="267"/>
    </row>
    <row r="487" spans="8:10" x14ac:dyDescent="0.2">
      <c r="H487" s="153"/>
      <c r="I487" s="153"/>
      <c r="J487" s="267"/>
    </row>
    <row r="488" spans="8:10" x14ac:dyDescent="0.2">
      <c r="H488" s="153"/>
      <c r="I488" s="153"/>
      <c r="J488" s="267"/>
    </row>
    <row r="489" spans="8:10" x14ac:dyDescent="0.2">
      <c r="H489" s="153"/>
      <c r="I489" s="153"/>
      <c r="J489" s="267"/>
    </row>
    <row r="490" spans="8:10" x14ac:dyDescent="0.2">
      <c r="H490" s="153"/>
      <c r="I490" s="153"/>
      <c r="J490" s="267"/>
    </row>
    <row r="491" spans="8:10" x14ac:dyDescent="0.2">
      <c r="H491" s="153"/>
      <c r="I491" s="153"/>
      <c r="J491" s="267"/>
    </row>
    <row r="492" spans="8:10" x14ac:dyDescent="0.2">
      <c r="H492" s="153"/>
      <c r="I492" s="153"/>
      <c r="J492" s="267"/>
    </row>
    <row r="493" spans="8:10" x14ac:dyDescent="0.2">
      <c r="H493" s="153"/>
      <c r="I493" s="153"/>
      <c r="J493" s="267"/>
    </row>
    <row r="494" spans="8:10" x14ac:dyDescent="0.2">
      <c r="H494" s="153"/>
      <c r="I494" s="153"/>
      <c r="J494" s="267"/>
    </row>
    <row r="495" spans="8:10" x14ac:dyDescent="0.2">
      <c r="H495" s="153"/>
      <c r="I495" s="153"/>
      <c r="J495" s="267"/>
    </row>
    <row r="496" spans="8:10" x14ac:dyDescent="0.2">
      <c r="H496" s="153"/>
      <c r="I496" s="153"/>
      <c r="J496" s="267"/>
    </row>
    <row r="497" spans="8:10" x14ac:dyDescent="0.2">
      <c r="H497" s="153"/>
      <c r="I497" s="153"/>
      <c r="J497" s="267"/>
    </row>
    <row r="498" spans="8:10" x14ac:dyDescent="0.2">
      <c r="H498" s="153"/>
      <c r="I498" s="153"/>
      <c r="J498" s="267"/>
    </row>
    <row r="499" spans="8:10" x14ac:dyDescent="0.2">
      <c r="H499" s="153"/>
      <c r="I499" s="153"/>
      <c r="J499" s="267"/>
    </row>
    <row r="500" spans="8:10" x14ac:dyDescent="0.2">
      <c r="H500" s="153"/>
      <c r="I500" s="153"/>
      <c r="J500" s="267"/>
    </row>
    <row r="501" spans="8:10" x14ac:dyDescent="0.2">
      <c r="H501" s="153"/>
      <c r="I501" s="153"/>
      <c r="J501" s="267"/>
    </row>
    <row r="502" spans="8:10" x14ac:dyDescent="0.2">
      <c r="H502" s="153"/>
      <c r="I502" s="153"/>
      <c r="J502" s="267"/>
    </row>
    <row r="503" spans="8:10" x14ac:dyDescent="0.2">
      <c r="H503" s="153"/>
      <c r="I503" s="153"/>
      <c r="J503" s="267"/>
    </row>
    <row r="504" spans="8:10" x14ac:dyDescent="0.2">
      <c r="H504" s="153"/>
      <c r="I504" s="153"/>
      <c r="J504" s="267"/>
    </row>
    <row r="505" spans="8:10" x14ac:dyDescent="0.2">
      <c r="H505" s="153"/>
      <c r="I505" s="153"/>
      <c r="J505" s="267"/>
    </row>
    <row r="506" spans="8:10" x14ac:dyDescent="0.2">
      <c r="H506" s="153"/>
      <c r="I506" s="153"/>
      <c r="J506" s="267"/>
    </row>
    <row r="507" spans="8:10" x14ac:dyDescent="0.2">
      <c r="H507" s="153"/>
      <c r="I507" s="153"/>
      <c r="J507" s="267"/>
    </row>
    <row r="508" spans="8:10" x14ac:dyDescent="0.2">
      <c r="H508" s="153"/>
      <c r="I508" s="153"/>
      <c r="J508" s="267"/>
    </row>
    <row r="509" spans="8:10" x14ac:dyDescent="0.2">
      <c r="H509" s="153"/>
      <c r="I509" s="153"/>
      <c r="J509" s="267"/>
    </row>
    <row r="510" spans="8:10" x14ac:dyDescent="0.2">
      <c r="H510" s="153"/>
      <c r="I510" s="153"/>
      <c r="J510" s="267"/>
    </row>
    <row r="511" spans="8:10" x14ac:dyDescent="0.2">
      <c r="H511" s="153"/>
      <c r="I511" s="153"/>
      <c r="J511" s="267"/>
    </row>
    <row r="512" spans="8:10" x14ac:dyDescent="0.2">
      <c r="H512" s="153"/>
      <c r="I512" s="153"/>
      <c r="J512" s="267"/>
    </row>
    <row r="513" spans="8:10" x14ac:dyDescent="0.2">
      <c r="H513" s="153"/>
      <c r="I513" s="153"/>
      <c r="J513" s="267"/>
    </row>
    <row r="514" spans="8:10" x14ac:dyDescent="0.2">
      <c r="H514" s="153"/>
      <c r="I514" s="153"/>
      <c r="J514" s="267"/>
    </row>
    <row r="515" spans="8:10" x14ac:dyDescent="0.2">
      <c r="H515" s="153"/>
      <c r="I515" s="153"/>
      <c r="J515" s="267"/>
    </row>
    <row r="516" spans="8:10" x14ac:dyDescent="0.2">
      <c r="H516" s="153"/>
      <c r="I516" s="153"/>
      <c r="J516" s="267"/>
    </row>
    <row r="517" spans="8:10" x14ac:dyDescent="0.2">
      <c r="H517" s="153"/>
      <c r="I517" s="153"/>
      <c r="J517" s="267"/>
    </row>
    <row r="518" spans="8:10" x14ac:dyDescent="0.2">
      <c r="H518" s="153"/>
      <c r="I518" s="153"/>
      <c r="J518" s="267"/>
    </row>
    <row r="519" spans="8:10" x14ac:dyDescent="0.2">
      <c r="H519" s="153"/>
      <c r="I519" s="153"/>
      <c r="J519" s="267"/>
    </row>
    <row r="520" spans="8:10" x14ac:dyDescent="0.2">
      <c r="H520" s="153"/>
      <c r="I520" s="153"/>
      <c r="J520" s="267"/>
    </row>
    <row r="522" spans="8:10" x14ac:dyDescent="0.2">
      <c r="H522" s="153"/>
      <c r="I522" s="153"/>
      <c r="J522" s="267"/>
    </row>
    <row r="523" spans="8:10" x14ac:dyDescent="0.2">
      <c r="H523" s="153"/>
      <c r="I523" s="153"/>
      <c r="J523" s="267"/>
    </row>
    <row r="524" spans="8:10" x14ac:dyDescent="0.2">
      <c r="H524" s="153"/>
      <c r="I524" s="153"/>
      <c r="J524" s="267"/>
    </row>
    <row r="525" spans="8:10" x14ac:dyDescent="0.2">
      <c r="H525" s="153"/>
      <c r="I525" s="153"/>
      <c r="J525" s="267"/>
    </row>
    <row r="527" spans="8:10" x14ac:dyDescent="0.2">
      <c r="J527" s="267"/>
    </row>
    <row r="528" spans="8:10" x14ac:dyDescent="0.2">
      <c r="J528" s="267"/>
    </row>
    <row r="529" spans="8:10" x14ac:dyDescent="0.2">
      <c r="J529" s="267"/>
    </row>
    <row r="530" spans="8:10" x14ac:dyDescent="0.2">
      <c r="J530" s="267"/>
    </row>
    <row r="531" spans="8:10" x14ac:dyDescent="0.2">
      <c r="J531" s="267"/>
    </row>
    <row r="532" spans="8:10" x14ac:dyDescent="0.2">
      <c r="J532" s="267"/>
    </row>
    <row r="533" spans="8:10" x14ac:dyDescent="0.2">
      <c r="H533" s="153"/>
      <c r="I533" s="153"/>
      <c r="J533" s="267"/>
    </row>
    <row r="534" spans="8:10" x14ac:dyDescent="0.2">
      <c r="H534" s="153"/>
      <c r="I534" s="153"/>
      <c r="J534" s="267"/>
    </row>
    <row r="535" spans="8:10" x14ac:dyDescent="0.2">
      <c r="J535" s="267"/>
    </row>
    <row r="536" spans="8:10" x14ac:dyDescent="0.2">
      <c r="J536" s="267"/>
    </row>
    <row r="537" spans="8:10" x14ac:dyDescent="0.2">
      <c r="J537" s="267"/>
    </row>
    <row r="538" spans="8:10" x14ac:dyDescent="0.2">
      <c r="J538" s="267"/>
    </row>
    <row r="539" spans="8:10" x14ac:dyDescent="0.2">
      <c r="J539" s="267"/>
    </row>
    <row r="540" spans="8:10" x14ac:dyDescent="0.2">
      <c r="H540" s="153"/>
      <c r="I540" s="153"/>
      <c r="J540" s="267"/>
    </row>
    <row r="541" spans="8:10" x14ac:dyDescent="0.2">
      <c r="H541" s="153"/>
      <c r="I541" s="153"/>
      <c r="J541" s="267"/>
    </row>
    <row r="542" spans="8:10" x14ac:dyDescent="0.2">
      <c r="H542" s="153"/>
      <c r="I542" s="153"/>
      <c r="J542" s="267"/>
    </row>
    <row r="544" spans="8:10" x14ac:dyDescent="0.2">
      <c r="H544" s="153"/>
      <c r="I544" s="153"/>
      <c r="J544" s="267"/>
    </row>
    <row r="545" spans="8:10" x14ac:dyDescent="0.2">
      <c r="H545" s="153"/>
      <c r="I545" s="153"/>
      <c r="J545" s="267"/>
    </row>
    <row r="546" spans="8:10" x14ac:dyDescent="0.2">
      <c r="H546" s="153"/>
      <c r="I546" s="153"/>
      <c r="J546" s="267"/>
    </row>
    <row r="547" spans="8:10" x14ac:dyDescent="0.2">
      <c r="H547" s="153"/>
      <c r="I547" s="153"/>
      <c r="J547" s="267"/>
    </row>
    <row r="548" spans="8:10" x14ac:dyDescent="0.2">
      <c r="H548" s="153"/>
      <c r="I548" s="153"/>
      <c r="J548" s="267"/>
    </row>
    <row r="549" spans="8:10" x14ac:dyDescent="0.2">
      <c r="H549" s="153"/>
      <c r="I549" s="153"/>
      <c r="J549" s="267"/>
    </row>
    <row r="550" spans="8:10" x14ac:dyDescent="0.2">
      <c r="J550" s="267"/>
    </row>
    <row r="551" spans="8:10" x14ac:dyDescent="0.2">
      <c r="J551" s="267"/>
    </row>
    <row r="552" spans="8:10" x14ac:dyDescent="0.2">
      <c r="J552" s="267"/>
    </row>
    <row r="553" spans="8:10" x14ac:dyDescent="0.2">
      <c r="J553" s="267"/>
    </row>
    <row r="554" spans="8:10" x14ac:dyDescent="0.2">
      <c r="J554" s="267"/>
    </row>
    <row r="555" spans="8:10" x14ac:dyDescent="0.2">
      <c r="J555" s="267"/>
    </row>
    <row r="556" spans="8:10" x14ac:dyDescent="0.2">
      <c r="H556" s="153"/>
      <c r="I556" s="153"/>
      <c r="J556" s="267"/>
    </row>
    <row r="557" spans="8:10" x14ac:dyDescent="0.2">
      <c r="H557" s="153"/>
      <c r="I557" s="153"/>
      <c r="J557" s="267"/>
    </row>
    <row r="558" spans="8:10" x14ac:dyDescent="0.2">
      <c r="H558" s="153"/>
      <c r="I558" s="153"/>
      <c r="J558" s="267"/>
    </row>
    <row r="560" spans="8:10" x14ac:dyDescent="0.2">
      <c r="J560" s="267"/>
    </row>
    <row r="561" spans="5:10" x14ac:dyDescent="0.2">
      <c r="J561" s="267"/>
    </row>
    <row r="562" spans="5:10" x14ac:dyDescent="0.2">
      <c r="J562" s="267"/>
    </row>
    <row r="563" spans="5:10" x14ac:dyDescent="0.2">
      <c r="J563" s="267"/>
    </row>
    <row r="564" spans="5:10" x14ac:dyDescent="0.2">
      <c r="E564" s="261"/>
      <c r="H564" s="153"/>
      <c r="I564" s="153"/>
      <c r="J564" s="267"/>
    </row>
    <row r="565" spans="5:10" x14ac:dyDescent="0.2">
      <c r="H565" s="153"/>
      <c r="I565" s="153"/>
      <c r="J565" s="267"/>
    </row>
    <row r="567" spans="5:10" x14ac:dyDescent="0.2">
      <c r="J567" s="267"/>
    </row>
    <row r="568" spans="5:10" x14ac:dyDescent="0.2">
      <c r="J568" s="267"/>
    </row>
    <row r="569" spans="5:10" x14ac:dyDescent="0.2">
      <c r="H569" s="153"/>
      <c r="I569" s="153"/>
      <c r="J569" s="267"/>
    </row>
    <row r="570" spans="5:10" x14ac:dyDescent="0.2">
      <c r="H570" s="153"/>
      <c r="I570" s="153"/>
      <c r="J570" s="267"/>
    </row>
    <row r="571" spans="5:10" x14ac:dyDescent="0.2">
      <c r="H571" s="153"/>
      <c r="I571" s="153"/>
      <c r="J571" s="267"/>
    </row>
    <row r="572" spans="5:10" x14ac:dyDescent="0.2">
      <c r="E572" s="261"/>
      <c r="H572" s="153"/>
      <c r="I572" s="153"/>
      <c r="J572" s="267"/>
    </row>
    <row r="573" spans="5:10" x14ac:dyDescent="0.2">
      <c r="H573" s="153"/>
      <c r="I573" s="153"/>
      <c r="J573" s="267"/>
    </row>
    <row r="574" spans="5:10" x14ac:dyDescent="0.2">
      <c r="H574" s="153"/>
      <c r="I574" s="153"/>
      <c r="J574" s="267"/>
    </row>
  </sheetData>
  <mergeCells count="100">
    <mergeCell ref="A37:C37"/>
    <mergeCell ref="I1:J1"/>
    <mergeCell ref="A2:J2"/>
    <mergeCell ref="A3:J3"/>
    <mergeCell ref="I5:J5"/>
    <mergeCell ref="A7:J7"/>
    <mergeCell ref="A10:C10"/>
    <mergeCell ref="A11:J11"/>
    <mergeCell ref="A13:C13"/>
    <mergeCell ref="A14:J14"/>
    <mergeCell ref="A34:C34"/>
    <mergeCell ref="A35:J35"/>
    <mergeCell ref="A148:C148"/>
    <mergeCell ref="A38:J38"/>
    <mergeCell ref="A59:C59"/>
    <mergeCell ref="A60:J60"/>
    <mergeCell ref="A62:C62"/>
    <mergeCell ref="A63:J63"/>
    <mergeCell ref="A121:C121"/>
    <mergeCell ref="A122:J122"/>
    <mergeCell ref="A124:C124"/>
    <mergeCell ref="A125:J125"/>
    <mergeCell ref="A146:C146"/>
    <mergeCell ref="A147:C147"/>
    <mergeCell ref="A182:C182"/>
    <mergeCell ref="A149:C149"/>
    <mergeCell ref="A150:C150"/>
    <mergeCell ref="A151:J151"/>
    <mergeCell ref="A155:C155"/>
    <mergeCell ref="A156:J156"/>
    <mergeCell ref="A160:C160"/>
    <mergeCell ref="A161:J161"/>
    <mergeCell ref="A167:C167"/>
    <mergeCell ref="A168:C168"/>
    <mergeCell ref="A169:C169"/>
    <mergeCell ref="A170:J170"/>
    <mergeCell ref="A198:C198"/>
    <mergeCell ref="A183:C183"/>
    <mergeCell ref="A184:C184"/>
    <mergeCell ref="A185:J185"/>
    <mergeCell ref="A187:C187"/>
    <mergeCell ref="A188:C188"/>
    <mergeCell ref="A189:C189"/>
    <mergeCell ref="A190:J190"/>
    <mergeCell ref="A192:C192"/>
    <mergeCell ref="A193:C193"/>
    <mergeCell ref="A194:C194"/>
    <mergeCell ref="A195:J195"/>
    <mergeCell ref="O227:O228"/>
    <mergeCell ref="A199:J199"/>
    <mergeCell ref="A212:C212"/>
    <mergeCell ref="A213:C213"/>
    <mergeCell ref="A214:C214"/>
    <mergeCell ref="A215:C215"/>
    <mergeCell ref="A216:J216"/>
    <mergeCell ref="A218:C218"/>
    <mergeCell ref="A219:C219"/>
    <mergeCell ref="A220:C220"/>
    <mergeCell ref="A221:J221"/>
    <mergeCell ref="O223:O224"/>
    <mergeCell ref="A288:J288"/>
    <mergeCell ref="A231:C231"/>
    <mergeCell ref="A232:C232"/>
    <mergeCell ref="A233:C233"/>
    <mergeCell ref="A234:J234"/>
    <mergeCell ref="A245:C245"/>
    <mergeCell ref="A246:C246"/>
    <mergeCell ref="A247:C247"/>
    <mergeCell ref="A248:J248"/>
    <mergeCell ref="A285:C285"/>
    <mergeCell ref="A286:C286"/>
    <mergeCell ref="A287:C287"/>
    <mergeCell ref="A302:C302"/>
    <mergeCell ref="A290:C290"/>
    <mergeCell ref="A291:C291"/>
    <mergeCell ref="A292:C292"/>
    <mergeCell ref="A293:C293"/>
    <mergeCell ref="A294:C294"/>
    <mergeCell ref="A295:C295"/>
    <mergeCell ref="A298:C298"/>
    <mergeCell ref="A296:C296"/>
    <mergeCell ref="A297:C297"/>
    <mergeCell ref="A299:C299"/>
    <mergeCell ref="A300:C300"/>
    <mergeCell ref="A301:C301"/>
    <mergeCell ref="A320:F320"/>
    <mergeCell ref="G320:J320"/>
    <mergeCell ref="A304:C304"/>
    <mergeCell ref="A305:C305"/>
    <mergeCell ref="A306:C306"/>
    <mergeCell ref="E306:J315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</mergeCells>
  <phoneticPr fontId="25" type="noConversion"/>
  <pageMargins left="0.19685039370078741" right="0.19685039370078741" top="0.9055118110236221" bottom="0.62992125984251968" header="0.74803149606299213" footer="0.1968503937007874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B406-28CF-4C77-BD1D-81DE7253B21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30.04.2026</vt:lpstr>
      <vt:lpstr>Sheet1</vt:lpstr>
      <vt:lpstr>'30.04.2026'!Print_Area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Nicoleta Pop</dc:creator>
  <cp:lastModifiedBy>Loredana Giurgiu</cp:lastModifiedBy>
  <cp:lastPrinted>2026-04-30T08:13:58Z</cp:lastPrinted>
  <dcterms:created xsi:type="dcterms:W3CDTF">2026-04-30T06:19:23Z</dcterms:created>
  <dcterms:modified xsi:type="dcterms:W3CDTF">2026-05-13T06:19:31Z</dcterms:modified>
</cp:coreProperties>
</file>