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apr 2020" sheetId="1" r:id="rId1"/>
  </sheets>
  <definedNames/>
  <calcPr fullCalcOnLoad="1"/>
</workbook>
</file>

<file path=xl/sharedStrings.xml><?xml version="1.0" encoding="utf-8"?>
<sst xmlns="http://schemas.openxmlformats.org/spreadsheetml/2006/main" count="238" uniqueCount="175">
  <si>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</si>
  <si>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</si>
  <si>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</si>
  <si>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</si>
  <si>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</si>
  <si>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</si>
  <si>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</si>
  <si>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</si>
  <si>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</si>
  <si>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</si>
  <si>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</si>
  <si>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</si>
  <si>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</si>
  <si>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</si>
  <si>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</si>
  <si>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</si>
  <si>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</si>
  <si>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</si>
  <si>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</si>
  <si>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</si>
  <si>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</si>
  <si>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</si>
  <si>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</si>
  <si>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</si>
  <si>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</si>
  <si>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</si>
  <si>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</si>
  <si>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</si>
  <si>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</si>
  <si>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</si>
  <si>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</si>
  <si>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</si>
  <si>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</si>
  <si>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</si>
  <si>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</si>
  <si>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</si>
  <si>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</si>
  <si>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</si>
  <si>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</si>
  <si>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</si>
  <si>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</si>
  <si>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</si>
  <si>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</si>
  <si>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</si>
  <si>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</si>
  <si>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</si>
  <si>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</si>
  <si>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</si>
  <si>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</si>
  <si>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</si>
  <si>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</si>
  <si>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</si>
  <si>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</si>
  <si>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</si>
  <si>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</si>
  <si>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</si>
  <si>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</si>
  <si>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</si>
  <si>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</si>
  <si>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</si>
  <si>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</si>
  <si>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</si>
  <si>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</si>
  <si>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</si>
  <si>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</si>
  <si>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</si>
  <si>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</si>
  <si>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</si>
  <si>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</si>
  <si>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</si>
  <si>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</si>
  <si>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</si>
  <si>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</si>
  <si>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</si>
  <si>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</si>
  <si>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</si>
  <si>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</si>
  <si>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</si>
  <si>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</si>
  <si>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</si>
  <si>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</si>
  <si>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</si>
  <si>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</si>
  <si>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</si>
  <si>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</si>
  <si>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</si>
  <si>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</si>
  <si>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</si>
  <si>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</si>
  <si>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</si>
  <si>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</si>
  <si>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</si>
  <si>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</si>
  <si>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</si>
  <si>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</si>
  <si>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</si>
  <si>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</si>
  <si>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</si>
  <si>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</si>
  <si>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</si>
  <si>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</si>
  <si>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</si>
  <si>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</si>
  <si>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</si>
  <si>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</si>
  <si>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</si>
  <si>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</si>
  <si>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</si>
  <si>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</si>
  <si>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</si>
  <si>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</si>
  <si>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</si>
  <si>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</si>
  <si>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</si>
  <si>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</si>
  <si>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</si>
  <si>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</si>
  <si>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</si>
  <si>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</si>
  <si>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</si>
  <si>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</si>
  <si>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</si>
  <si>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</si>
  <si>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</si>
  <si>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</si>
  <si>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</si>
  <si>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</si>
  <si>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</si>
  <si>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</si>
  <si>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</si>
  <si>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</si>
  <si>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</si>
  <si>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</si>
  <si>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</si>
  <si>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</si>
  <si>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</si>
  <si>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</si>
  <si>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</si>
  <si>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</si>
  <si>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</si>
  <si>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</si>
  <si>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</si>
  <si>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</si>
  <si>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</si>
  <si>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</si>
  <si>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</si>
  <si>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</si>
  <si>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</si>
  <si>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</si>
  <si>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</si>
  <si>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</si>
  <si>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</si>
  <si>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</si>
  <si>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</si>
  <si>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</si>
  <si>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</si>
  <si>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</si>
  <si>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</si>
  <si>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</si>
  <si>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</si>
  <si>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</si>
  <si>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</si>
  <si>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</si>
  <si>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</si>
  <si>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</si>
  <si>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</si>
  <si>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 xml:space="preserve">                                                                          SATU MARE PE ANUL 2020- SECŢIUNEA DE FUNCŢIONARE</t>
  </si>
  <si>
    <t>Sume alocate din cota de 6% 0405</t>
  </si>
  <si>
    <t>REALIZARI  LA 21.04.2020</t>
  </si>
  <si>
    <t>Anexa nr. 1 la H.C.L Satu Mare Nr. 79/30.04.2020</t>
  </si>
  <si>
    <t xml:space="preserve">                                                              BUGETUL LOCAL DE VENITURI ŞI CHELTUIELI AL MUNICIPIULUI</t>
  </si>
  <si>
    <t>Președinte de ședință</t>
  </si>
  <si>
    <t>Secretar general</t>
  </si>
  <si>
    <r>
      <t xml:space="preserve">  </t>
    </r>
    <r>
      <rPr>
        <b/>
        <sz val="12"/>
        <rFont val="Arial"/>
        <family val="2"/>
      </rPr>
      <t xml:space="preserve">    Bertici Ștefan</t>
    </r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</si>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</sst>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3" fontId="47" fillId="0" borderId="11" xfId="0" applyNumberFormat="1" applyFont="1" applyBorder="1" applyAlignment="1">
      <alignment/>
    </xf>
    <xf numFmtId="3" fontId="47" fillId="0" borderId="11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0"/>
  <sheetViews>
    <sheetView tabSelected="1" zoomScalePageLayoutView="0" workbookViewId="0" topLeftCell="A178">
      <selection activeCell="Q236" sqref="Q236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2" ht="13.5" customHeight="1">
      <c r="A2" s="31" t="s">
        <v>169</v>
      </c>
    </row>
    <row r="3" spans="1:17" ht="32.25" customHeight="1">
      <c r="A3" s="133" t="s">
        <v>170</v>
      </c>
      <c r="B3" s="134"/>
      <c r="C3" s="133"/>
      <c r="D3" s="133"/>
      <c r="E3" s="134"/>
      <c r="F3" s="134"/>
      <c r="G3" s="134"/>
      <c r="H3" s="135"/>
      <c r="I3" s="135"/>
      <c r="J3" s="135"/>
      <c r="K3" s="135"/>
      <c r="L3" s="134"/>
      <c r="M3" s="134"/>
      <c r="N3" s="74"/>
      <c r="O3" s="74"/>
      <c r="P3" s="74"/>
      <c r="Q3" s="2"/>
    </row>
    <row r="4" spans="1:17" ht="15.75">
      <c r="A4" s="133" t="s">
        <v>166</v>
      </c>
      <c r="B4" s="134"/>
      <c r="C4" s="133"/>
      <c r="D4" s="133"/>
      <c r="E4" s="134"/>
      <c r="F4" s="134"/>
      <c r="G4" s="134"/>
      <c r="H4" s="135"/>
      <c r="I4" s="135"/>
      <c r="J4" s="135"/>
      <c r="K4" s="135"/>
      <c r="L4" s="134"/>
      <c r="M4" s="134"/>
      <c r="N4" s="74"/>
      <c r="O4" s="74"/>
      <c r="P4" s="74"/>
      <c r="Q4" s="2"/>
    </row>
    <row r="5" spans="1:17" ht="15.75">
      <c r="A5" s="133"/>
      <c r="B5" s="134"/>
      <c r="C5" s="133"/>
      <c r="D5" s="133"/>
      <c r="E5" s="134"/>
      <c r="F5" s="134"/>
      <c r="G5" s="134"/>
      <c r="H5" s="135"/>
      <c r="I5" s="135"/>
      <c r="J5" s="135"/>
      <c r="K5" s="135"/>
      <c r="L5" s="134"/>
      <c r="M5" s="134"/>
      <c r="N5" s="74"/>
      <c r="O5" s="74"/>
      <c r="P5" s="74"/>
      <c r="Q5" s="2"/>
    </row>
    <row r="6" spans="1:17" ht="0.75" customHeight="1" thickBot="1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6.5" hidden="1" thickBot="1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8" ht="16.5" hidden="1" thickBot="1">
      <c r="A8" s="1"/>
      <c r="B8" s="82"/>
      <c r="C8" s="2"/>
      <c r="D8" s="2"/>
      <c r="E8" s="82"/>
      <c r="F8" s="82"/>
      <c r="G8" s="82"/>
      <c r="H8" s="80"/>
      <c r="I8" s="41"/>
      <c r="J8" s="41"/>
      <c r="K8" s="41"/>
      <c r="L8" s="41"/>
      <c r="M8" s="41"/>
      <c r="N8" s="41"/>
      <c r="O8" s="41"/>
      <c r="P8" s="41"/>
      <c r="Q8" s="2"/>
      <c r="R8" s="80"/>
    </row>
    <row r="9" spans="1:19" ht="69.75" customHeight="1" thickBot="1">
      <c r="A9" s="63" t="s">
        <v>146</v>
      </c>
      <c r="B9" s="62" t="s">
        <v>135</v>
      </c>
      <c r="C9" s="58" t="s">
        <v>139</v>
      </c>
      <c r="D9" s="59" t="s">
        <v>84</v>
      </c>
      <c r="E9" s="60" t="s">
        <v>123</v>
      </c>
      <c r="F9" s="60" t="s">
        <v>84</v>
      </c>
      <c r="G9" s="60"/>
      <c r="H9" s="61" t="s">
        <v>141</v>
      </c>
      <c r="I9" s="61" t="s">
        <v>144</v>
      </c>
      <c r="J9" s="61" t="s">
        <v>84</v>
      </c>
      <c r="K9" s="64" t="s">
        <v>142</v>
      </c>
      <c r="L9" s="65" t="s">
        <v>159</v>
      </c>
      <c r="M9" s="65" t="s">
        <v>168</v>
      </c>
      <c r="N9" s="65" t="s">
        <v>84</v>
      </c>
      <c r="O9" s="66" t="s">
        <v>151</v>
      </c>
      <c r="P9" s="65" t="s">
        <v>123</v>
      </c>
      <c r="Q9" s="65" t="s">
        <v>160</v>
      </c>
      <c r="R9" s="66" t="s">
        <v>156</v>
      </c>
      <c r="S9" s="65" t="s">
        <v>157</v>
      </c>
    </row>
    <row r="10" spans="1:19" ht="15.75">
      <c r="A10" s="126" t="s">
        <v>52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600000</v>
      </c>
      <c r="M10" s="4">
        <v>59655</v>
      </c>
      <c r="N10" s="57">
        <f>M10/L10</f>
        <v>0.099425</v>
      </c>
      <c r="O10" s="4"/>
      <c r="P10" s="57"/>
      <c r="Q10" s="4">
        <f>L10+P10</f>
        <v>600000</v>
      </c>
      <c r="R10" s="57">
        <f>Q10/M10</f>
        <v>10.057832537088258</v>
      </c>
      <c r="S10" s="4">
        <f>Q10-M10</f>
        <v>540345</v>
      </c>
    </row>
    <row r="11" spans="1:19" ht="26.25">
      <c r="A11" s="127" t="s">
        <v>91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227254</v>
      </c>
      <c r="M11" s="5">
        <v>55480</v>
      </c>
      <c r="N11" s="57">
        <f aca="true" t="shared" si="2" ref="N11:N74">M11/L11</f>
        <v>0.2441321164863985</v>
      </c>
      <c r="O11" s="5"/>
      <c r="P11" s="5"/>
      <c r="Q11" s="4">
        <f aca="true" t="shared" si="3" ref="Q11:Q69">L11+P11</f>
        <v>227254</v>
      </c>
      <c r="R11" s="57">
        <f aca="true" t="shared" si="4" ref="R11:R73">Q11/M11</f>
        <v>4.096142754145638</v>
      </c>
      <c r="S11" s="4">
        <f aca="true" t="shared" si="5" ref="S11:S73">Q11-M11</f>
        <v>171774</v>
      </c>
    </row>
    <row r="12" spans="1:19" ht="15" customHeight="1">
      <c r="A12" s="38" t="s">
        <v>167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6">
        <v>500000</v>
      </c>
      <c r="M12" s="5">
        <v>154237</v>
      </c>
      <c r="N12" s="57">
        <f t="shared" si="2"/>
        <v>0.308474</v>
      </c>
      <c r="O12" s="5"/>
      <c r="P12" s="5"/>
      <c r="Q12" s="4">
        <f t="shared" si="3"/>
        <v>500000</v>
      </c>
      <c r="R12" s="57"/>
      <c r="S12" s="4">
        <f t="shared" si="5"/>
        <v>345763</v>
      </c>
    </row>
    <row r="13" spans="1:19" ht="15.75" hidden="1">
      <c r="A13" s="39" t="s">
        <v>161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0</v>
      </c>
      <c r="M13" s="5"/>
      <c r="N13" s="57" t="e">
        <f t="shared" si="2"/>
        <v>#DIV/0!</v>
      </c>
      <c r="O13" s="5"/>
      <c r="P13" s="5"/>
      <c r="Q13" s="4">
        <f t="shared" si="3"/>
        <v>0</v>
      </c>
      <c r="R13" s="57" t="e">
        <f t="shared" si="4"/>
        <v>#DIV/0!</v>
      </c>
      <c r="S13" s="4">
        <f t="shared" si="5"/>
        <v>0</v>
      </c>
    </row>
    <row r="14" spans="1:23" ht="15.75">
      <c r="A14" s="128" t="s">
        <v>92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131237000</v>
      </c>
      <c r="M14" s="5">
        <v>35826337</v>
      </c>
      <c r="N14" s="57">
        <f t="shared" si="2"/>
        <v>0.2729896065896051</v>
      </c>
      <c r="O14" s="5"/>
      <c r="P14" s="5"/>
      <c r="Q14" s="4">
        <f t="shared" si="3"/>
        <v>131237000</v>
      </c>
      <c r="R14" s="57">
        <f t="shared" si="4"/>
        <v>3.6631431228930826</v>
      </c>
      <c r="S14" s="4">
        <f t="shared" si="5"/>
        <v>95410663</v>
      </c>
      <c r="U14" s="117"/>
      <c r="V14" s="117"/>
      <c r="W14" s="117"/>
    </row>
    <row r="15" spans="1:23" ht="26.25">
      <c r="A15" s="127" t="s">
        <v>93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2755350</v>
      </c>
      <c r="M15" s="5">
        <v>790257</v>
      </c>
      <c r="N15" s="57">
        <f t="shared" si="2"/>
        <v>0.2868082094833687</v>
      </c>
      <c r="O15" s="5"/>
      <c r="P15" s="5"/>
      <c r="Q15" s="4">
        <f t="shared" si="3"/>
        <v>2755350</v>
      </c>
      <c r="R15" s="57">
        <f t="shared" si="4"/>
        <v>3.4866505453289247</v>
      </c>
      <c r="S15" s="4">
        <f t="shared" si="5"/>
        <v>1965093</v>
      </c>
      <c r="U15" s="117"/>
      <c r="V15" s="118"/>
      <c r="W15" s="117"/>
    </row>
    <row r="16" spans="1:23" ht="26.25">
      <c r="A16" s="127" t="s">
        <v>96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2962551</v>
      </c>
      <c r="M16" s="5">
        <v>1768840</v>
      </c>
      <c r="N16" s="57">
        <f t="shared" si="2"/>
        <v>0.5970665146355286</v>
      </c>
      <c r="O16" s="5"/>
      <c r="P16" s="5"/>
      <c r="Q16" s="4">
        <f t="shared" si="3"/>
        <v>2962551</v>
      </c>
      <c r="R16" s="57">
        <f t="shared" si="4"/>
        <v>1.6748552723819</v>
      </c>
      <c r="S16" s="4">
        <f t="shared" si="5"/>
        <v>1193711</v>
      </c>
      <c r="U16" s="117"/>
      <c r="V16" s="117"/>
      <c r="W16" s="117"/>
    </row>
    <row r="17" spans="1:19" ht="26.25">
      <c r="A17" s="127" t="s">
        <v>97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1949461</v>
      </c>
      <c r="M17" s="5">
        <v>651991</v>
      </c>
      <c r="N17" s="57">
        <f t="shared" si="2"/>
        <v>0.3344468035010703</v>
      </c>
      <c r="O17" s="5"/>
      <c r="P17" s="131"/>
      <c r="Q17" s="4">
        <f t="shared" si="3"/>
        <v>1949461</v>
      </c>
      <c r="R17" s="57">
        <f t="shared" si="4"/>
        <v>2.9900121320693076</v>
      </c>
      <c r="S17" s="4">
        <f t="shared" si="5"/>
        <v>1297470</v>
      </c>
    </row>
    <row r="18" spans="1:19" ht="15.75">
      <c r="A18" s="128" t="s">
        <v>98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964972</v>
      </c>
      <c r="M18" s="5">
        <v>536119</v>
      </c>
      <c r="N18" s="57">
        <f t="shared" si="2"/>
        <v>0.555579851021584</v>
      </c>
      <c r="O18" s="5"/>
      <c r="P18" s="5"/>
      <c r="Q18" s="4">
        <f t="shared" si="3"/>
        <v>964972</v>
      </c>
      <c r="R18" s="57">
        <f t="shared" si="4"/>
        <v>1.79992128613237</v>
      </c>
      <c r="S18" s="4">
        <f t="shared" si="5"/>
        <v>428853</v>
      </c>
    </row>
    <row r="19" spans="1:19" ht="26.25">
      <c r="A19" s="127" t="s">
        <v>94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11465601</v>
      </c>
      <c r="M19" s="5">
        <v>6569428</v>
      </c>
      <c r="N19" s="57">
        <f t="shared" si="2"/>
        <v>0.5729684819836308</v>
      </c>
      <c r="O19" s="5"/>
      <c r="P19" s="131"/>
      <c r="Q19" s="4">
        <f t="shared" si="3"/>
        <v>11465601</v>
      </c>
      <c r="R19" s="57">
        <f t="shared" si="4"/>
        <v>1.7452966985862393</v>
      </c>
      <c r="S19" s="4">
        <f t="shared" si="5"/>
        <v>4896173</v>
      </c>
    </row>
    <row r="20" spans="1:19" ht="26.25">
      <c r="A20" s="127" t="s">
        <v>95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19639176</v>
      </c>
      <c r="M20" s="5">
        <v>6656884</v>
      </c>
      <c r="N20" s="57">
        <f t="shared" si="2"/>
        <v>0.3389594349579636</v>
      </c>
      <c r="O20" s="5"/>
      <c r="P20" s="5"/>
      <c r="Q20" s="4">
        <f t="shared" si="3"/>
        <v>19639176</v>
      </c>
      <c r="R20" s="57">
        <f t="shared" si="4"/>
        <v>2.9502055315970654</v>
      </c>
      <c r="S20" s="4">
        <f t="shared" si="5"/>
        <v>12982292</v>
      </c>
    </row>
    <row r="21" spans="1:19" ht="15" customHeight="1">
      <c r="A21" s="128" t="s">
        <v>99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1681863</v>
      </c>
      <c r="M21" s="5">
        <v>499698</v>
      </c>
      <c r="N21" s="57">
        <f t="shared" si="2"/>
        <v>0.29710981215473553</v>
      </c>
      <c r="O21" s="5"/>
      <c r="P21" s="5"/>
      <c r="Q21" s="4">
        <f t="shared" si="3"/>
        <v>1681863</v>
      </c>
      <c r="R21" s="57">
        <f t="shared" si="4"/>
        <v>3.3657589183867054</v>
      </c>
      <c r="S21" s="4">
        <f t="shared" si="5"/>
        <v>1182165</v>
      </c>
    </row>
    <row r="22" spans="1:19" ht="15.75">
      <c r="A22" s="129" t="s">
        <v>101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48378</v>
      </c>
      <c r="M22" s="5">
        <v>48731</v>
      </c>
      <c r="N22" s="57">
        <f t="shared" si="2"/>
        <v>1.0072967051138948</v>
      </c>
      <c r="O22" s="5"/>
      <c r="P22" s="5">
        <v>500</v>
      </c>
      <c r="Q22" s="4">
        <f t="shared" si="3"/>
        <v>48878</v>
      </c>
      <c r="R22" s="57">
        <f t="shared" si="4"/>
        <v>1.0030165603004249</v>
      </c>
      <c r="S22" s="4">
        <f t="shared" si="5"/>
        <v>147</v>
      </c>
    </row>
    <row r="23" spans="1:19" ht="15.75" hidden="1">
      <c r="A23" s="129" t="s">
        <v>100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6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0" t="s">
        <v>102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7165533</v>
      </c>
      <c r="M24" s="5">
        <v>3694835</v>
      </c>
      <c r="N24" s="57">
        <f t="shared" si="2"/>
        <v>0.5156399391364187</v>
      </c>
      <c r="O24" s="5"/>
      <c r="P24" s="5"/>
      <c r="Q24" s="4">
        <f t="shared" si="3"/>
        <v>7165533</v>
      </c>
      <c r="R24" s="57">
        <f t="shared" si="4"/>
        <v>1.939337751212165</v>
      </c>
      <c r="S24" s="4">
        <f t="shared" si="5"/>
        <v>3470698</v>
      </c>
    </row>
    <row r="25" spans="1:19" ht="25.5" customHeight="1">
      <c r="A25" s="130" t="s">
        <v>119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4076832</v>
      </c>
      <c r="M25" s="5">
        <v>1466448</v>
      </c>
      <c r="N25" s="57">
        <f t="shared" si="2"/>
        <v>0.35970282807827253</v>
      </c>
      <c r="O25" s="5"/>
      <c r="P25" s="5"/>
      <c r="Q25" s="4">
        <f t="shared" si="3"/>
        <v>4076832</v>
      </c>
      <c r="R25" s="57">
        <f t="shared" si="4"/>
        <v>2.780072665379202</v>
      </c>
      <c r="S25" s="4">
        <f t="shared" si="5"/>
        <v>2610384</v>
      </c>
    </row>
    <row r="26" spans="1:19" ht="15.75" hidden="1">
      <c r="A26" s="129" t="s">
        <v>38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9" t="s">
        <v>158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7056000</v>
      </c>
      <c r="M27" s="5">
        <v>0</v>
      </c>
      <c r="N27" s="57">
        <f t="shared" si="2"/>
        <v>0</v>
      </c>
      <c r="O27" s="5"/>
      <c r="P27" s="5"/>
      <c r="Q27" s="4">
        <f t="shared" si="3"/>
        <v>7056000</v>
      </c>
      <c r="R27" s="57"/>
      <c r="S27" s="4">
        <f t="shared" si="5"/>
        <v>7056000</v>
      </c>
    </row>
    <row r="28" spans="1:19" ht="15.75" customHeight="1">
      <c r="A28" s="129" t="s">
        <v>104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2752347</v>
      </c>
      <c r="M28" s="5">
        <v>661765</v>
      </c>
      <c r="N28" s="57">
        <f t="shared" si="2"/>
        <v>0.24043661645860787</v>
      </c>
      <c r="O28" s="5"/>
      <c r="P28" s="5"/>
      <c r="Q28" s="4">
        <f t="shared" si="3"/>
        <v>2752347</v>
      </c>
      <c r="R28" s="57">
        <f t="shared" si="4"/>
        <v>4.1591002848443175</v>
      </c>
      <c r="S28" s="4">
        <f t="shared" si="5"/>
        <v>2090582</v>
      </c>
    </row>
    <row r="29" spans="1:19" ht="15.75" hidden="1">
      <c r="A29" s="129" t="s">
        <v>88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6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9" t="s">
        <v>106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6">
        <v>175000</v>
      </c>
      <c r="M30" s="5">
        <v>35266</v>
      </c>
      <c r="N30" s="57">
        <f t="shared" si="2"/>
        <v>0.20152</v>
      </c>
      <c r="O30" s="5"/>
      <c r="P30" s="5"/>
      <c r="Q30" s="4">
        <f t="shared" si="3"/>
        <v>175000</v>
      </c>
      <c r="R30" s="57">
        <f t="shared" si="4"/>
        <v>4.962286621675268</v>
      </c>
      <c r="S30" s="4">
        <f t="shared" si="5"/>
        <v>139734</v>
      </c>
    </row>
    <row r="31" spans="1:19" ht="1.5" customHeight="1">
      <c r="A31" s="130" t="s">
        <v>85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6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9" t="s">
        <v>77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6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7" t="s">
        <v>53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6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7" t="s">
        <v>75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6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7" t="s">
        <v>35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6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>
      <c r="A36" s="77" t="s">
        <v>164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6">
        <v>544</v>
      </c>
      <c r="M36" s="5">
        <v>0</v>
      </c>
      <c r="N36" s="57">
        <f t="shared" si="2"/>
        <v>0</v>
      </c>
      <c r="O36" s="5"/>
      <c r="P36" s="5"/>
      <c r="Q36" s="4">
        <f t="shared" si="3"/>
        <v>544</v>
      </c>
      <c r="R36" s="57" t="e">
        <f t="shared" si="4"/>
        <v>#DIV/0!</v>
      </c>
      <c r="S36" s="4">
        <f t="shared" si="5"/>
        <v>544</v>
      </c>
    </row>
    <row r="37" spans="1:19" ht="15.75">
      <c r="A37" s="77" t="s">
        <v>108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4500</v>
      </c>
      <c r="M37" s="5">
        <v>4836</v>
      </c>
      <c r="N37" s="57">
        <f t="shared" si="2"/>
        <v>1.0746666666666667</v>
      </c>
      <c r="O37" s="5"/>
      <c r="P37" s="5">
        <v>500</v>
      </c>
      <c r="Q37" s="4">
        <f t="shared" si="3"/>
        <v>5000</v>
      </c>
      <c r="R37" s="57">
        <f t="shared" si="4"/>
        <v>1.0339123242349049</v>
      </c>
      <c r="S37" s="4">
        <f t="shared" si="5"/>
        <v>164</v>
      </c>
    </row>
    <row r="38" spans="1:19" ht="15.75">
      <c r="A38" s="77" t="s">
        <v>105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968727</v>
      </c>
      <c r="M38" s="5">
        <v>0</v>
      </c>
      <c r="N38" s="57">
        <f t="shared" si="2"/>
        <v>0</v>
      </c>
      <c r="O38" s="5"/>
      <c r="P38" s="5"/>
      <c r="Q38" s="4">
        <f t="shared" si="3"/>
        <v>968727</v>
      </c>
      <c r="R38" s="57" t="e">
        <f t="shared" si="4"/>
        <v>#DIV/0!</v>
      </c>
      <c r="S38" s="4">
        <f t="shared" si="5"/>
        <v>968727</v>
      </c>
    </row>
    <row r="39" spans="1:19" ht="15" customHeight="1">
      <c r="A39" s="129" t="s">
        <v>103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556074</v>
      </c>
      <c r="M39" s="5">
        <v>380025</v>
      </c>
      <c r="N39" s="57">
        <f t="shared" si="2"/>
        <v>0.6834072443595637</v>
      </c>
      <c r="O39" s="5"/>
      <c r="P39" s="5"/>
      <c r="Q39" s="4">
        <f t="shared" si="3"/>
        <v>556074</v>
      </c>
      <c r="R39" s="57">
        <f t="shared" si="4"/>
        <v>1.4632563647128478</v>
      </c>
      <c r="S39" s="4">
        <f t="shared" si="5"/>
        <v>176049</v>
      </c>
    </row>
    <row r="40" spans="1:19" ht="15.75" hidden="1">
      <c r="A40" s="129" t="s">
        <v>38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/>
      <c r="M40" s="5"/>
      <c r="N40" s="57" t="e">
        <f t="shared" si="2"/>
        <v>#DIV/0!</v>
      </c>
      <c r="O40" s="5"/>
      <c r="P40" s="5"/>
      <c r="Q40" s="4">
        <f t="shared" si="3"/>
        <v>0</v>
      </c>
      <c r="R40" s="57" t="e">
        <f t="shared" si="4"/>
        <v>#DIV/0!</v>
      </c>
      <c r="S40" s="4">
        <f t="shared" si="5"/>
        <v>0</v>
      </c>
    </row>
    <row r="41" spans="1:19" ht="15.75">
      <c r="A41" s="129" t="s">
        <v>109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9779</v>
      </c>
      <c r="M41" s="5">
        <v>568</v>
      </c>
      <c r="N41" s="57">
        <f t="shared" si="2"/>
        <v>0.05808364863482974</v>
      </c>
      <c r="O41" s="5"/>
      <c r="P41" s="5"/>
      <c r="Q41" s="4">
        <f t="shared" si="3"/>
        <v>9779</v>
      </c>
      <c r="R41" s="57">
        <f t="shared" si="4"/>
        <v>17.216549295774648</v>
      </c>
      <c r="S41" s="4">
        <f t="shared" si="5"/>
        <v>9211</v>
      </c>
    </row>
    <row r="42" spans="1:19" ht="15.75">
      <c r="A42" s="129" t="s">
        <v>110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111618</v>
      </c>
      <c r="M42" s="5">
        <v>24732</v>
      </c>
      <c r="N42" s="6">
        <f t="shared" si="2"/>
        <v>0.2215771649733914</v>
      </c>
      <c r="O42" s="5"/>
      <c r="P42" s="5"/>
      <c r="Q42" s="5">
        <f t="shared" si="3"/>
        <v>111618</v>
      </c>
      <c r="R42" s="57">
        <f t="shared" si="4"/>
        <v>4.513100436681222</v>
      </c>
      <c r="S42" s="4">
        <f t="shared" si="5"/>
        <v>86886</v>
      </c>
    </row>
    <row r="43" spans="1:19" ht="15.75">
      <c r="A43" s="129" t="s">
        <v>111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5095278</v>
      </c>
      <c r="M43" s="5">
        <v>989843</v>
      </c>
      <c r="N43" s="6">
        <f t="shared" si="2"/>
        <v>0.19426673088298615</v>
      </c>
      <c r="O43" s="5"/>
      <c r="P43" s="5"/>
      <c r="Q43" s="5">
        <f t="shared" si="3"/>
        <v>5095278</v>
      </c>
      <c r="R43" s="57">
        <f t="shared" si="4"/>
        <v>5.147561785050761</v>
      </c>
      <c r="S43" s="4">
        <f t="shared" si="5"/>
        <v>4105435</v>
      </c>
    </row>
    <row r="44" spans="1:19" ht="26.25">
      <c r="A44" s="130" t="s">
        <v>107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18262</v>
      </c>
      <c r="M44" s="5">
        <v>3156</v>
      </c>
      <c r="N44" s="6">
        <f t="shared" si="2"/>
        <v>0.17281787317927938</v>
      </c>
      <c r="O44" s="5"/>
      <c r="P44" s="5"/>
      <c r="Q44" s="5">
        <f t="shared" si="3"/>
        <v>18262</v>
      </c>
      <c r="R44" s="6">
        <f t="shared" si="4"/>
        <v>5.7864385297845375</v>
      </c>
      <c r="S44" s="5">
        <f t="shared" si="5"/>
        <v>15106</v>
      </c>
    </row>
    <row r="45" spans="1:19" ht="26.25" hidden="1">
      <c r="A45" s="130" t="s">
        <v>112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9" t="s">
        <v>113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11138</v>
      </c>
      <c r="M46" s="5">
        <v>1298</v>
      </c>
      <c r="N46" s="6">
        <f t="shared" si="2"/>
        <v>0.1165379780930149</v>
      </c>
      <c r="O46" s="5"/>
      <c r="P46" s="5"/>
      <c r="Q46" s="5">
        <f t="shared" si="3"/>
        <v>11138</v>
      </c>
      <c r="R46" s="6">
        <f t="shared" si="4"/>
        <v>8.580893682588599</v>
      </c>
      <c r="S46" s="5">
        <f t="shared" si="5"/>
        <v>9840</v>
      </c>
    </row>
    <row r="47" spans="1:19" ht="26.25">
      <c r="A47" s="130" t="s">
        <v>115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5338286</v>
      </c>
      <c r="M47" s="5">
        <v>868196</v>
      </c>
      <c r="N47" s="6">
        <f t="shared" si="2"/>
        <v>0.1626357224022842</v>
      </c>
      <c r="O47" s="5"/>
      <c r="P47" s="5"/>
      <c r="Q47" s="5">
        <f t="shared" si="3"/>
        <v>5338286</v>
      </c>
      <c r="R47" s="6">
        <f t="shared" si="4"/>
        <v>6.148710659804929</v>
      </c>
      <c r="S47" s="5">
        <f t="shared" si="5"/>
        <v>4470090</v>
      </c>
    </row>
    <row r="48" spans="1:19" ht="15.75">
      <c r="A48" s="39" t="s">
        <v>36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>
        <v>0</v>
      </c>
      <c r="N48" s="6"/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124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0" t="s">
        <v>78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7" t="s">
        <v>132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117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0</v>
      </c>
      <c r="M54" s="5">
        <v>232</v>
      </c>
      <c r="N54" s="6"/>
      <c r="O54" s="5"/>
      <c r="P54" s="5"/>
      <c r="Q54" s="5">
        <f t="shared" si="3"/>
        <v>0</v>
      </c>
      <c r="R54" s="6">
        <f t="shared" si="4"/>
        <v>0</v>
      </c>
      <c r="S54" s="5">
        <f t="shared" si="5"/>
        <v>-232</v>
      </c>
    </row>
    <row r="55" spans="1:19" ht="15.75" hidden="1">
      <c r="A55" s="130" t="s">
        <v>54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" customHeight="1">
      <c r="A56" s="7" t="s">
        <v>118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4506000</v>
      </c>
      <c r="M56" s="5">
        <v>1552000</v>
      </c>
      <c r="N56" s="6">
        <f t="shared" si="2"/>
        <v>0.3444296493564137</v>
      </c>
      <c r="O56" s="5"/>
      <c r="P56" s="5"/>
      <c r="Q56" s="5">
        <f t="shared" si="3"/>
        <v>4506000</v>
      </c>
      <c r="R56" s="6">
        <f t="shared" si="4"/>
        <v>2.9033505154639174</v>
      </c>
      <c r="S56" s="5">
        <f t="shared" si="5"/>
        <v>2954000</v>
      </c>
    </row>
    <row r="57" spans="1:19" ht="15.75" hidden="1">
      <c r="A57" s="130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 hidden="1">
      <c r="A58" s="129" t="s">
        <v>73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6" t="e">
        <f t="shared" si="4"/>
        <v>#DIV/0!</v>
      </c>
      <c r="S58" s="5">
        <f t="shared" si="5"/>
        <v>0</v>
      </c>
    </row>
    <row r="59" spans="1:19" ht="15.75" hidden="1">
      <c r="A59" s="7" t="s">
        <v>71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6" t="e">
        <f t="shared" si="4"/>
        <v>#DIV/0!</v>
      </c>
      <c r="S59" s="5">
        <f t="shared" si="5"/>
        <v>0</v>
      </c>
    </row>
    <row r="60" spans="1:19" ht="21" customHeight="1">
      <c r="A60" s="129" t="s">
        <v>114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456619</v>
      </c>
      <c r="M60" s="5">
        <v>80314</v>
      </c>
      <c r="N60" s="6">
        <f t="shared" si="2"/>
        <v>0.17588843215021713</v>
      </c>
      <c r="O60" s="5"/>
      <c r="P60" s="5"/>
      <c r="Q60" s="5">
        <f t="shared" si="3"/>
        <v>456619</v>
      </c>
      <c r="R60" s="6">
        <f t="shared" si="4"/>
        <v>5.685422217795154</v>
      </c>
      <c r="S60" s="5">
        <f t="shared" si="5"/>
        <v>376305</v>
      </c>
    </row>
    <row r="61" spans="1:19" ht="15.75" hidden="1">
      <c r="A61" s="39" t="s">
        <v>60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131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26.25" hidden="1">
      <c r="A63" s="130" t="s">
        <v>129</v>
      </c>
      <c r="B63" s="5">
        <v>126000</v>
      </c>
      <c r="C63" s="5">
        <v>125907</v>
      </c>
      <c r="D63" s="6">
        <f aca="true" t="shared" si="13" ref="D63:D70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6" t="e">
        <f t="shared" si="4"/>
        <v>#DIV/0!</v>
      </c>
      <c r="S63" s="5">
        <f t="shared" si="5"/>
        <v>0</v>
      </c>
    </row>
    <row r="64" spans="1:19" ht="15.75" hidden="1">
      <c r="A64" s="7" t="s">
        <v>116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6" t="e">
        <f t="shared" si="4"/>
        <v>#DIV/0!</v>
      </c>
      <c r="S64" s="5">
        <f t="shared" si="5"/>
        <v>0</v>
      </c>
    </row>
    <row r="65" spans="1:19" ht="8.25" customHeight="1" hidden="1">
      <c r="A65" s="7" t="s">
        <v>80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6" t="e">
        <f t="shared" si="4"/>
        <v>#DIV/0!</v>
      </c>
      <c r="S65" s="5">
        <f t="shared" si="5"/>
        <v>0</v>
      </c>
    </row>
    <row r="66" spans="1:19" ht="15.75">
      <c r="A66" s="7" t="s">
        <v>165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>
        <v>0</v>
      </c>
      <c r="N66" s="6"/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152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40000</v>
      </c>
      <c r="M67" s="5">
        <v>0</v>
      </c>
      <c r="N67" s="6"/>
      <c r="O67" s="5"/>
      <c r="P67" s="5"/>
      <c r="Q67" s="5">
        <f t="shared" si="3"/>
        <v>40000</v>
      </c>
      <c r="R67" s="6" t="e">
        <f t="shared" si="4"/>
        <v>#DIV/0!</v>
      </c>
      <c r="S67" s="5">
        <f t="shared" si="5"/>
        <v>40000</v>
      </c>
    </row>
    <row r="68" spans="1:19" ht="15.75">
      <c r="A68" s="39" t="s">
        <v>162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26923500</v>
      </c>
      <c r="M68" s="5">
        <v>6958547</v>
      </c>
      <c r="N68" s="6">
        <f t="shared" si="2"/>
        <v>0.25845625568741065</v>
      </c>
      <c r="O68" s="5"/>
      <c r="P68" s="5"/>
      <c r="Q68" s="5">
        <f t="shared" si="3"/>
        <v>26923500</v>
      </c>
      <c r="R68" s="57">
        <f t="shared" si="4"/>
        <v>3.86912670130704</v>
      </c>
      <c r="S68" s="4">
        <f t="shared" si="5"/>
        <v>19964953</v>
      </c>
    </row>
    <row r="69" spans="1:19" ht="24.75" customHeight="1">
      <c r="A69" s="39" t="s">
        <v>163</v>
      </c>
      <c r="B69" s="5">
        <v>135000</v>
      </c>
      <c r="C69" s="44">
        <v>0</v>
      </c>
      <c r="D69" s="6">
        <f t="shared" si="13"/>
        <v>0</v>
      </c>
      <c r="E69" s="5"/>
      <c r="F69" s="42"/>
      <c r="G69" s="5"/>
      <c r="H69" s="5">
        <v>135000</v>
      </c>
      <c r="I69" s="5">
        <v>0</v>
      </c>
      <c r="J69" s="6">
        <f>I69/H69</f>
        <v>0</v>
      </c>
      <c r="K69" s="5"/>
      <c r="L69" s="86">
        <v>189000</v>
      </c>
      <c r="M69" s="5">
        <v>73000</v>
      </c>
      <c r="N69" s="57">
        <f t="shared" si="2"/>
        <v>0.3862433862433862</v>
      </c>
      <c r="O69" s="5"/>
      <c r="P69" s="5"/>
      <c r="Q69" s="4">
        <f t="shared" si="3"/>
        <v>189000</v>
      </c>
      <c r="R69" s="57">
        <f t="shared" si="4"/>
        <v>2.589041095890411</v>
      </c>
      <c r="S69" s="4">
        <f t="shared" si="5"/>
        <v>116000</v>
      </c>
    </row>
    <row r="70" spans="1:19" ht="33" customHeight="1">
      <c r="A70" s="52" t="s">
        <v>130</v>
      </c>
      <c r="B70" s="8">
        <v>-16652955</v>
      </c>
      <c r="C70" s="8">
        <v>-16611762</v>
      </c>
      <c r="D70" s="45">
        <f t="shared" si="13"/>
        <v>0.997526384956904</v>
      </c>
      <c r="E70" s="8"/>
      <c r="F70" s="53">
        <f>C70/B70</f>
        <v>0.997526384956904</v>
      </c>
      <c r="G70" s="8"/>
      <c r="H70" s="8">
        <v>0</v>
      </c>
      <c r="I70" s="8"/>
      <c r="J70" s="45"/>
      <c r="K70" s="8"/>
      <c r="L70" s="88">
        <v>-24286302</v>
      </c>
      <c r="M70" s="8">
        <v>0</v>
      </c>
      <c r="N70" s="98">
        <f t="shared" si="2"/>
        <v>0</v>
      </c>
      <c r="O70" s="8"/>
      <c r="P70" s="8"/>
      <c r="Q70" s="8">
        <f>L70+P70</f>
        <v>-24286302</v>
      </c>
      <c r="R70" s="98" t="e">
        <f t="shared" si="4"/>
        <v>#DIV/0!</v>
      </c>
      <c r="S70" s="99">
        <f t="shared" si="5"/>
        <v>-24286302</v>
      </c>
    </row>
    <row r="71" spans="1:19" ht="15.75" hidden="1">
      <c r="A71" s="129" t="s">
        <v>62</v>
      </c>
      <c r="B71" s="5">
        <v>0</v>
      </c>
      <c r="C71" s="5"/>
      <c r="D71" s="6"/>
      <c r="E71" s="5"/>
      <c r="F71" s="42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 t="shared" si="2"/>
        <v>#DIV/0!</v>
      </c>
      <c r="O71" s="6"/>
      <c r="P71" s="5">
        <f>M71-L71</f>
        <v>0</v>
      </c>
      <c r="Q71" s="5">
        <f>L71+O71</f>
        <v>0</v>
      </c>
      <c r="R71" s="96" t="e">
        <f t="shared" si="4"/>
        <v>#DIV/0!</v>
      </c>
      <c r="S71" s="97">
        <f t="shared" si="5"/>
        <v>0</v>
      </c>
    </row>
    <row r="72" spans="1:19" ht="20.25">
      <c r="A72" s="47" t="s">
        <v>81</v>
      </c>
      <c r="B72" s="46">
        <f>B73-B13-B54-B56-B59-B61-B65-B68-B64-B70-B48-B67-B12-B51-B66</f>
        <v>133249656</v>
      </c>
      <c r="C72" s="46">
        <f>C73-C13-C54-C56-C59-C61-C65-C68-C64-C70-C48-C67-C12-C51-C66</f>
        <v>136194581</v>
      </c>
      <c r="D72" s="54">
        <f>C72/B72</f>
        <v>1.0221008075247864</v>
      </c>
      <c r="E72" s="46">
        <f>E73-E13-E54-E56-E59-E61-E65-E68-E64-E48-E70-E67-E12-E51-E66</f>
        <v>0</v>
      </c>
      <c r="F72" s="55">
        <f>C72/B72</f>
        <v>1.0221008075247864</v>
      </c>
      <c r="G72" s="46">
        <f>G73-G13-G54-G56-G59-G61-G65-G68-G64-G70-G51-G67-G12-G66-G48-G62</f>
        <v>0</v>
      </c>
      <c r="H72" s="46">
        <f>H11+H14+H15+H16+H17+H21+H22+H23+H24+H25+H27+H28+H29+H30+H37+H38+H39+H41+H42+H43+H44+H45+H46+H47+H53+H60+H63+H18+H19+H20+H70</f>
        <v>142546876</v>
      </c>
      <c r="I72" s="46">
        <f>I11+I14+I15+I16+I17+I21+I22+I23+I24+I25+I27+I28+I29+I30+I37+I38+I39+I41+I42+I43+I44+I45+I46+I47+I53+I60+I63+I18+I19+I20+I70</f>
        <v>138158714</v>
      </c>
      <c r="J72" s="54">
        <f>I72/H72</f>
        <v>0.9692160072311932</v>
      </c>
      <c r="K72" s="46">
        <f>K11+K14+K15+K16+K17+K21+K22+K23+K24+K25+K27+K28+K29+K30+K37+K38+K39+K41+K42+K43+K44+K45+K46+K47+K53+K60+K63+K18+K19+K20+K70</f>
        <v>150000</v>
      </c>
      <c r="L72" s="46">
        <f>L11+L14+L15+L16+L17+L21+L22+L23+L24+L25+L27+L28+L29+L30+L37+L38+L39+L41+L42+L43+L44+L45+L46+L47+L53+L60+L63+L18+L19+L20+L70+L10</f>
        <v>183041297</v>
      </c>
      <c r="M72" s="46">
        <f>M11+M14+M15+M16+M17+M21+M22+M23+M24+M25+M27+M28+M29+M30+M37+M38+M39+M41+M42+M43+M44+M45+M46+M47+M53+M60+M63+M18+M19+M20+M70+M10</f>
        <v>61674702</v>
      </c>
      <c r="N72" s="54">
        <f t="shared" si="2"/>
        <v>0.3369441924354371</v>
      </c>
      <c r="O72" s="46">
        <f>O11+O14+O15+O16+O17+O21+O22+O23+O24+O25+O27+O28+O29+O30+O37+O38+O39+O41+O42+O43+O44+O45+O46+O47+O53+O60+O63+O18+O19+O20+O70+O10</f>
        <v>0</v>
      </c>
      <c r="P72" s="46">
        <f>P11+P14+P15+P16+P17+P21+P22+P23+P24+P25+P27+P28+P29+P30+P37+P38+P39+P41+P42+P43+P44+P45+P46+P47+P53+P60+P63+P18+P19+P20+P70+P10</f>
        <v>1000</v>
      </c>
      <c r="Q72" s="46">
        <f>L72+P72</f>
        <v>183042297</v>
      </c>
      <c r="R72" s="90">
        <f t="shared" si="4"/>
        <v>2.9678667438068853</v>
      </c>
      <c r="S72" s="91">
        <f t="shared" si="5"/>
        <v>121367595</v>
      </c>
    </row>
    <row r="73" spans="1:19" ht="19.5" customHeight="1" thickBot="1">
      <c r="A73" s="47" t="s">
        <v>0</v>
      </c>
      <c r="B73" s="56">
        <f>SUM(B10:B71)</f>
        <v>226113631</v>
      </c>
      <c r="C73" s="56">
        <f>SUM(C10:C71)</f>
        <v>228067537</v>
      </c>
      <c r="D73" s="54">
        <f>C73/B73</f>
        <v>1.0086412570147087</v>
      </c>
      <c r="E73" s="46">
        <f>SUM(E10:E71)</f>
        <v>0</v>
      </c>
      <c r="F73" s="55">
        <f>C73/B73</f>
        <v>1.0086412570147087</v>
      </c>
      <c r="G73" s="46">
        <f>SUM(G10:G71)</f>
        <v>0</v>
      </c>
      <c r="H73" s="46">
        <f>SUM(H10:H71)</f>
        <v>275745376</v>
      </c>
      <c r="I73" s="46">
        <f>SUM(I10:I71)</f>
        <v>255259534</v>
      </c>
      <c r="J73" s="54">
        <f>I73/H73</f>
        <v>0.9257073960870336</v>
      </c>
      <c r="K73" s="46">
        <f>SUM(K10:K71)</f>
        <v>150000</v>
      </c>
      <c r="L73" s="46">
        <f>SUM(L10:L71)</f>
        <v>215200341</v>
      </c>
      <c r="M73" s="46">
        <f>SUM(M10:M71)</f>
        <v>70412718</v>
      </c>
      <c r="N73" s="54">
        <f t="shared" si="2"/>
        <v>0.3271961265154315</v>
      </c>
      <c r="O73" s="46">
        <f>SUM(O10:O71)</f>
        <v>0</v>
      </c>
      <c r="P73" s="46">
        <f>SUM(P10:P71)</f>
        <v>1000</v>
      </c>
      <c r="Q73" s="46">
        <f>L73+P73</f>
        <v>215201341</v>
      </c>
      <c r="R73" s="90">
        <f t="shared" si="4"/>
        <v>3.056285101790844</v>
      </c>
      <c r="S73" s="91">
        <f t="shared" si="5"/>
        <v>144788623</v>
      </c>
    </row>
    <row r="74" spans="1:19" ht="21" hidden="1" thickBot="1">
      <c r="A74" s="47" t="s">
        <v>65</v>
      </c>
      <c r="B74" s="56"/>
      <c r="C74" s="46"/>
      <c r="D74" s="78"/>
      <c r="E74" s="79"/>
      <c r="F74" s="79"/>
      <c r="G74" s="79"/>
      <c r="H74" s="77"/>
      <c r="I74" s="77"/>
      <c r="J74" s="77"/>
      <c r="K74" s="77"/>
      <c r="L74" s="73" t="e">
        <f>H74/B74</f>
        <v>#DIV/0!</v>
      </c>
      <c r="M74" s="73"/>
      <c r="N74" s="46" t="e">
        <f t="shared" si="2"/>
        <v>#DIV/0!</v>
      </c>
      <c r="O74" s="73"/>
      <c r="P74" s="73"/>
      <c r="Q74" s="87"/>
      <c r="R74" s="40"/>
      <c r="S74" s="40"/>
    </row>
    <row r="75" spans="1:19" ht="21" hidden="1" thickBot="1">
      <c r="A75" s="47" t="s">
        <v>63</v>
      </c>
      <c r="B75" s="56"/>
      <c r="C75" s="46"/>
      <c r="D75" s="78"/>
      <c r="E75" s="79"/>
      <c r="F75" s="79"/>
      <c r="G75" s="79"/>
      <c r="H75" s="77"/>
      <c r="I75" s="77"/>
      <c r="J75" s="77"/>
      <c r="K75" s="77"/>
      <c r="L75" s="73" t="e">
        <f>H75/B75</f>
        <v>#DIV/0!</v>
      </c>
      <c r="M75" s="73"/>
      <c r="N75" s="46" t="e">
        <f>M75/L75</f>
        <v>#DIV/0!</v>
      </c>
      <c r="O75" s="73"/>
      <c r="P75" s="73"/>
      <c r="Q75" s="87"/>
      <c r="R75" s="40"/>
      <c r="S75" s="40"/>
    </row>
    <row r="76" spans="1:19" ht="21" hidden="1" thickBot="1">
      <c r="A76" s="70" t="s">
        <v>64</v>
      </c>
      <c r="B76" s="56"/>
      <c r="C76" s="46"/>
      <c r="D76" s="78"/>
      <c r="E76" s="79"/>
      <c r="F76" s="79"/>
      <c r="G76" s="79"/>
      <c r="H76" s="77"/>
      <c r="I76" s="77"/>
      <c r="J76" s="77"/>
      <c r="K76" s="77"/>
      <c r="L76" s="73" t="e">
        <f>H76/B76</f>
        <v>#DIV/0!</v>
      </c>
      <c r="M76" s="73"/>
      <c r="N76" s="46" t="e">
        <f>M76/L76</f>
        <v>#DIV/0!</v>
      </c>
      <c r="O76" s="73"/>
      <c r="P76" s="73"/>
      <c r="Q76" s="87"/>
      <c r="R76" s="40"/>
      <c r="S76" s="40"/>
    </row>
    <row r="77" spans="1:19" ht="51" customHeight="1" thickBot="1">
      <c r="A77" s="71" t="s">
        <v>39</v>
      </c>
      <c r="B77" s="69" t="s">
        <v>135</v>
      </c>
      <c r="C77" s="48" t="s">
        <v>140</v>
      </c>
      <c r="D77" s="49" t="s">
        <v>84</v>
      </c>
      <c r="E77" s="50" t="s">
        <v>123</v>
      </c>
      <c r="F77" s="50" t="s">
        <v>84</v>
      </c>
      <c r="G77" s="50" t="s">
        <v>136</v>
      </c>
      <c r="H77" s="51" t="s">
        <v>141</v>
      </c>
      <c r="I77" s="51" t="s">
        <v>144</v>
      </c>
      <c r="J77" s="51" t="s">
        <v>84</v>
      </c>
      <c r="K77" s="51" t="s">
        <v>142</v>
      </c>
      <c r="L77" s="65" t="s">
        <v>159</v>
      </c>
      <c r="M77" s="65" t="s">
        <v>168</v>
      </c>
      <c r="N77" s="65" t="s">
        <v>84</v>
      </c>
      <c r="O77" s="66" t="s">
        <v>151</v>
      </c>
      <c r="P77" s="65" t="s">
        <v>123</v>
      </c>
      <c r="Q77" s="65" t="s">
        <v>160</v>
      </c>
      <c r="R77" s="66" t="s">
        <v>156</v>
      </c>
      <c r="S77" s="89" t="s">
        <v>157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>L79+L80+L81+L82+L83</f>
        <v>29100000</v>
      </c>
      <c r="M78" s="13">
        <f>M79+M80+M81+M82+M83</f>
        <v>9446252</v>
      </c>
      <c r="N78" s="15">
        <f>M78/L78</f>
        <v>0.324613470790378</v>
      </c>
      <c r="O78" s="13">
        <f>O79+O80+O81+O82+O83</f>
        <v>0</v>
      </c>
      <c r="P78" s="13">
        <f>P79+P80+P81+P82+P83</f>
        <v>0</v>
      </c>
      <c r="Q78" s="13">
        <f>L78+P78</f>
        <v>29100000</v>
      </c>
      <c r="R78" s="100">
        <f>Q78/M78</f>
        <v>3.080586882501123</v>
      </c>
      <c r="S78" s="101">
        <f>Q78-M78</f>
        <v>19653748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25830000</v>
      </c>
      <c r="M79" s="9">
        <v>8335461</v>
      </c>
      <c r="N79" s="121">
        <f aca="true" t="shared" si="15" ref="N79:N142">M79/L79</f>
        <v>0.3227046457607433</v>
      </c>
      <c r="O79" s="120"/>
      <c r="P79" s="120"/>
      <c r="Q79" s="119">
        <f aca="true" t="shared" si="16" ref="Q79:Q142">L79+P79</f>
        <v>25830000</v>
      </c>
      <c r="R79" s="102">
        <f aca="true" t="shared" si="17" ref="R79:R142">Q79/M79</f>
        <v>3.0988088121340858</v>
      </c>
      <c r="S79" s="103">
        <f aca="true" t="shared" si="18" ref="S79:S142">Q79-M79</f>
        <v>17494539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3100000</v>
      </c>
      <c r="M80" s="5">
        <v>1193900</v>
      </c>
      <c r="N80" s="121">
        <f t="shared" si="15"/>
        <v>0.3851290322580645</v>
      </c>
      <c r="O80" s="119"/>
      <c r="P80" s="119"/>
      <c r="Q80" s="119">
        <f t="shared" si="16"/>
        <v>3100000</v>
      </c>
      <c r="R80" s="102">
        <f t="shared" si="17"/>
        <v>2.5965323728955525</v>
      </c>
      <c r="S80" s="103">
        <f t="shared" si="18"/>
        <v>1906100</v>
      </c>
    </row>
    <row r="81" spans="1:19" ht="0.75" customHeight="1">
      <c r="A81" s="11" t="s">
        <v>143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/>
      <c r="M81" s="5"/>
      <c r="N81" s="121" t="e">
        <f t="shared" si="15"/>
        <v>#DIV/0!</v>
      </c>
      <c r="O81" s="119"/>
      <c r="P81" s="119"/>
      <c r="Q81" s="119">
        <f t="shared" si="16"/>
        <v>0</v>
      </c>
      <c r="R81" s="102"/>
      <c r="S81" s="103">
        <f t="shared" si="18"/>
        <v>0</v>
      </c>
    </row>
    <row r="82" spans="1:19" ht="15.75">
      <c r="A82" s="11" t="s">
        <v>145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170000</v>
      </c>
      <c r="M82" s="5">
        <v>33111</v>
      </c>
      <c r="N82" s="121">
        <f t="shared" si="15"/>
        <v>0.1947705882352941</v>
      </c>
      <c r="O82" s="119"/>
      <c r="P82" s="119"/>
      <c r="Q82" s="119">
        <f t="shared" si="16"/>
        <v>170000</v>
      </c>
      <c r="R82" s="102">
        <f t="shared" si="17"/>
        <v>5.13424541693093</v>
      </c>
      <c r="S82" s="103">
        <f t="shared" si="18"/>
        <v>136889</v>
      </c>
    </row>
    <row r="83" spans="1:19" ht="15.75">
      <c r="A83" s="11" t="s">
        <v>34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-116220</v>
      </c>
      <c r="N83" s="121"/>
      <c r="O83" s="119"/>
      <c r="P83" s="119"/>
      <c r="Q83" s="119">
        <f t="shared" si="16"/>
        <v>0</v>
      </c>
      <c r="R83" s="102">
        <f t="shared" si="17"/>
        <v>0</v>
      </c>
      <c r="S83" s="103">
        <f t="shared" si="18"/>
        <v>116220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>L85+L86+L90+L91</f>
        <v>2062000</v>
      </c>
      <c r="M84" s="13">
        <f>M85+M86+M90+M91</f>
        <v>636786</v>
      </c>
      <c r="N84" s="15">
        <f t="shared" si="15"/>
        <v>0.308819592628516</v>
      </c>
      <c r="O84" s="13">
        <f>O85+O86+O90+O91</f>
        <v>0</v>
      </c>
      <c r="P84" s="13">
        <f>P85+P86+P90+P91</f>
        <v>0</v>
      </c>
      <c r="Q84" s="13">
        <f t="shared" si="16"/>
        <v>2062000</v>
      </c>
      <c r="R84" s="100">
        <f t="shared" si="17"/>
        <v>3.2381365168204073</v>
      </c>
      <c r="S84" s="101">
        <f t="shared" si="18"/>
        <v>1425214</v>
      </c>
    </row>
    <row r="85" spans="1:19" ht="21" customHeight="1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1960000</v>
      </c>
      <c r="M85" s="5">
        <v>624190</v>
      </c>
      <c r="N85" s="121">
        <f t="shared" si="15"/>
        <v>0.3184642857142857</v>
      </c>
      <c r="O85" s="119"/>
      <c r="P85" s="132"/>
      <c r="Q85" s="119">
        <f t="shared" si="16"/>
        <v>1960000</v>
      </c>
      <c r="R85" s="102">
        <f t="shared" si="17"/>
        <v>3.140069530111024</v>
      </c>
      <c r="S85" s="103">
        <f t="shared" si="18"/>
        <v>1335810</v>
      </c>
    </row>
    <row r="86" spans="1:19" ht="17.2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70000</v>
      </c>
      <c r="M86" s="5">
        <v>5496</v>
      </c>
      <c r="N86" s="121">
        <f t="shared" si="15"/>
        <v>0.07851428571428572</v>
      </c>
      <c r="O86" s="119"/>
      <c r="P86" s="119"/>
      <c r="Q86" s="119">
        <f t="shared" si="16"/>
        <v>70000</v>
      </c>
      <c r="R86" s="102">
        <f t="shared" si="17"/>
        <v>12.736535662299854</v>
      </c>
      <c r="S86" s="103">
        <f t="shared" si="18"/>
        <v>64504</v>
      </c>
    </row>
    <row r="87" spans="1:19" ht="15.75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121" t="e">
        <f t="shared" si="15"/>
        <v>#DIV/0!</v>
      </c>
      <c r="O87" s="119"/>
      <c r="P87" s="119"/>
      <c r="Q87" s="119">
        <f t="shared" si="16"/>
        <v>0</v>
      </c>
      <c r="R87" s="102" t="e">
        <f t="shared" si="17"/>
        <v>#DIV/0!</v>
      </c>
      <c r="S87" s="103">
        <f t="shared" si="18"/>
        <v>0</v>
      </c>
    </row>
    <row r="88" spans="1:19" ht="15.75" hidden="1">
      <c r="A88" s="11" t="s">
        <v>127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121" t="e">
        <f t="shared" si="15"/>
        <v>#DIV/0!</v>
      </c>
      <c r="O88" s="119"/>
      <c r="P88" s="119"/>
      <c r="Q88" s="119">
        <f t="shared" si="16"/>
        <v>0</v>
      </c>
      <c r="R88" s="102" t="e">
        <f t="shared" si="17"/>
        <v>#DIV/0!</v>
      </c>
      <c r="S88" s="103">
        <f t="shared" si="18"/>
        <v>0</v>
      </c>
    </row>
    <row r="89" spans="1:19" ht="0.75" customHeight="1">
      <c r="A89" s="11" t="s">
        <v>128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121" t="e">
        <f t="shared" si="15"/>
        <v>#DIV/0!</v>
      </c>
      <c r="O89" s="119"/>
      <c r="P89" s="119"/>
      <c r="Q89" s="119">
        <f t="shared" si="16"/>
        <v>0</v>
      </c>
      <c r="R89" s="102" t="e">
        <f t="shared" si="17"/>
        <v>#DIV/0!</v>
      </c>
      <c r="S89" s="103">
        <f t="shared" si="18"/>
        <v>0</v>
      </c>
    </row>
    <row r="90" spans="1:19" ht="15.75">
      <c r="A90" s="11" t="s">
        <v>145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22000</v>
      </c>
      <c r="M90" s="5">
        <v>7100</v>
      </c>
      <c r="N90" s="121">
        <f t="shared" si="15"/>
        <v>0.32272727272727275</v>
      </c>
      <c r="O90" s="119"/>
      <c r="P90" s="119"/>
      <c r="Q90" s="119">
        <f t="shared" si="16"/>
        <v>22000</v>
      </c>
      <c r="R90" s="102">
        <f t="shared" si="17"/>
        <v>3.0985915492957745</v>
      </c>
      <c r="S90" s="103">
        <f t="shared" si="18"/>
        <v>14900</v>
      </c>
    </row>
    <row r="91" spans="1:19" ht="15.75">
      <c r="A91" s="11" t="s">
        <v>148</v>
      </c>
      <c r="B91" s="5">
        <v>0</v>
      </c>
      <c r="C91" s="5"/>
      <c r="D91" s="6"/>
      <c r="E91" s="5"/>
      <c r="F91" s="6" t="e">
        <f aca="true" t="shared" si="19" ref="F91:F107">C91/B91</f>
        <v>#DIV/0!</v>
      </c>
      <c r="G91" s="5"/>
      <c r="H91" s="5">
        <f>B91+G91</f>
        <v>0</v>
      </c>
      <c r="I91" s="5"/>
      <c r="J91" s="15" t="e">
        <f aca="true" t="shared" si="20" ref="J91:J104">I91/H91</f>
        <v>#DIV/0!</v>
      </c>
      <c r="K91" s="5"/>
      <c r="L91" s="5">
        <v>10000</v>
      </c>
      <c r="M91" s="5"/>
      <c r="N91" s="121">
        <f t="shared" si="15"/>
        <v>0</v>
      </c>
      <c r="O91" s="119"/>
      <c r="P91" s="119"/>
      <c r="Q91" s="119">
        <f t="shared" si="16"/>
        <v>10000</v>
      </c>
      <c r="R91" s="102"/>
      <c r="S91" s="103">
        <f t="shared" si="18"/>
        <v>10000</v>
      </c>
    </row>
    <row r="92" spans="1:21" ht="31.5">
      <c r="A92" s="14" t="s">
        <v>28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9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20"/>
        <v>0.9199466407955372</v>
      </c>
      <c r="K92" s="13">
        <f aca="true" t="shared" si="21" ref="K92:P92">K93+K94</f>
        <v>0</v>
      </c>
      <c r="L92" s="13">
        <f t="shared" si="21"/>
        <v>3309000</v>
      </c>
      <c r="M92" s="13">
        <f t="shared" si="21"/>
        <v>510000</v>
      </c>
      <c r="N92" s="15">
        <f t="shared" si="15"/>
        <v>0.1541251133272892</v>
      </c>
      <c r="O92" s="13">
        <f t="shared" si="21"/>
        <v>0</v>
      </c>
      <c r="P92" s="13">
        <f t="shared" si="21"/>
        <v>0</v>
      </c>
      <c r="Q92" s="13">
        <f t="shared" si="16"/>
        <v>3309000</v>
      </c>
      <c r="R92" s="100">
        <f t="shared" si="17"/>
        <v>6.488235294117647</v>
      </c>
      <c r="S92" s="101">
        <f t="shared" si="18"/>
        <v>2799000</v>
      </c>
      <c r="U92" s="116"/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9"/>
        <v>0.7101388888888889</v>
      </c>
      <c r="G93" s="5"/>
      <c r="H93" s="5">
        <v>113000</v>
      </c>
      <c r="I93" s="5">
        <v>113000</v>
      </c>
      <c r="J93" s="6">
        <f t="shared" si="20"/>
        <v>1</v>
      </c>
      <c r="K93" s="5"/>
      <c r="L93" s="5">
        <v>71000</v>
      </c>
      <c r="M93" s="5"/>
      <c r="N93" s="121">
        <f t="shared" si="15"/>
        <v>0</v>
      </c>
      <c r="O93" s="119"/>
      <c r="P93" s="119"/>
      <c r="Q93" s="119">
        <f t="shared" si="16"/>
        <v>71000</v>
      </c>
      <c r="R93" s="102" t="e">
        <f t="shared" si="17"/>
        <v>#DIV/0!</v>
      </c>
      <c r="S93" s="103">
        <f t="shared" si="18"/>
        <v>71000</v>
      </c>
    </row>
    <row r="94" spans="1:19" ht="15.75">
      <c r="A94" s="11" t="s">
        <v>51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9"/>
        <v>0.9700654244306418</v>
      </c>
      <c r="G94" s="5"/>
      <c r="H94" s="5">
        <v>4010000</v>
      </c>
      <c r="I94" s="5">
        <v>3679940</v>
      </c>
      <c r="J94" s="6">
        <f t="shared" si="20"/>
        <v>0.9176907730673317</v>
      </c>
      <c r="K94" s="5"/>
      <c r="L94" s="5">
        <v>3238000</v>
      </c>
      <c r="M94" s="5">
        <v>510000</v>
      </c>
      <c r="N94" s="121">
        <f t="shared" si="15"/>
        <v>0.15750463248919086</v>
      </c>
      <c r="O94" s="119"/>
      <c r="P94" s="119"/>
      <c r="Q94" s="119">
        <f t="shared" si="16"/>
        <v>3238000</v>
      </c>
      <c r="R94" s="102">
        <f t="shared" si="17"/>
        <v>6.349019607843137</v>
      </c>
      <c r="S94" s="103">
        <f t="shared" si="18"/>
        <v>2728000</v>
      </c>
    </row>
    <row r="95" spans="1:19" ht="15.75" hidden="1">
      <c r="A95" s="11" t="s">
        <v>34</v>
      </c>
      <c r="B95" s="5">
        <v>0</v>
      </c>
      <c r="C95" s="5"/>
      <c r="D95" s="6"/>
      <c r="E95" s="5"/>
      <c r="F95" s="6" t="e">
        <f t="shared" si="19"/>
        <v>#DIV/0!</v>
      </c>
      <c r="G95" s="5"/>
      <c r="H95" s="5">
        <f>B95+G95</f>
        <v>0</v>
      </c>
      <c r="I95" s="5"/>
      <c r="J95" s="15" t="e">
        <f t="shared" si="20"/>
        <v>#DIV/0!</v>
      </c>
      <c r="K95" s="5"/>
      <c r="L95" s="13">
        <f>H95+K95</f>
        <v>0</v>
      </c>
      <c r="M95" s="13"/>
      <c r="N95" s="15" t="e">
        <f t="shared" si="15"/>
        <v>#DIV/0!</v>
      </c>
      <c r="O95" s="13"/>
      <c r="P95" s="13"/>
      <c r="Q95" s="13">
        <f t="shared" si="16"/>
        <v>0</v>
      </c>
      <c r="R95" s="100" t="e">
        <f t="shared" si="17"/>
        <v>#DIV/0!</v>
      </c>
      <c r="S95" s="101">
        <f t="shared" si="18"/>
        <v>0</v>
      </c>
    </row>
    <row r="96" spans="1:19" ht="15.75" hidden="1">
      <c r="A96" s="12" t="s">
        <v>29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9"/>
        <v>#REF!</v>
      </c>
      <c r="G96" s="5"/>
      <c r="H96" s="5" t="e">
        <f>B96+E96</f>
        <v>#REF!</v>
      </c>
      <c r="I96" s="5"/>
      <c r="J96" s="15" t="e">
        <f t="shared" si="20"/>
        <v>#REF!</v>
      </c>
      <c r="K96" s="5"/>
      <c r="L96" s="13" t="e">
        <f>H96+K96</f>
        <v>#REF!</v>
      </c>
      <c r="M96" s="13"/>
      <c r="N96" s="15" t="e">
        <f t="shared" si="15"/>
        <v>#REF!</v>
      </c>
      <c r="O96" s="13"/>
      <c r="P96" s="13"/>
      <c r="Q96" s="13" t="e">
        <f t="shared" si="16"/>
        <v>#REF!</v>
      </c>
      <c r="R96" s="100" t="e">
        <f t="shared" si="17"/>
        <v>#REF!</v>
      </c>
      <c r="S96" s="101" t="e">
        <f t="shared" si="18"/>
        <v>#REF!</v>
      </c>
    </row>
    <row r="97" spans="1:19" ht="15.75" hidden="1">
      <c r="A97" s="11" t="s">
        <v>30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0" t="e">
        <f t="shared" si="17"/>
        <v>#REF!</v>
      </c>
      <c r="S97" s="101" t="e">
        <f t="shared" si="18"/>
        <v>#REF!</v>
      </c>
    </row>
    <row r="98" spans="1:19" ht="15.75" hidden="1">
      <c r="A98" s="11" t="s">
        <v>34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0" t="e">
        <f t="shared" si="17"/>
        <v>#REF!</v>
      </c>
      <c r="S98" s="101" t="e">
        <f t="shared" si="18"/>
        <v>#REF!</v>
      </c>
    </row>
    <row r="99" spans="1:19" ht="31.5">
      <c r="A99" s="14" t="s">
        <v>47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9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20"/>
        <v>0.8711623672230653</v>
      </c>
      <c r="K99" s="13">
        <f aca="true" t="shared" si="23" ref="K99:P99">K100+K101+K105</f>
        <v>0</v>
      </c>
      <c r="L99" s="13">
        <f t="shared" si="23"/>
        <v>9523000</v>
      </c>
      <c r="M99" s="13">
        <f t="shared" si="23"/>
        <v>2957208</v>
      </c>
      <c r="N99" s="15">
        <f t="shared" si="15"/>
        <v>0.3105332353250026</v>
      </c>
      <c r="O99" s="13">
        <f t="shared" si="23"/>
        <v>0</v>
      </c>
      <c r="P99" s="13">
        <f t="shared" si="23"/>
        <v>0</v>
      </c>
      <c r="Q99" s="13">
        <f t="shared" si="16"/>
        <v>9523000</v>
      </c>
      <c r="R99" s="100">
        <f t="shared" si="17"/>
        <v>3.220267225031178</v>
      </c>
      <c r="S99" s="101">
        <f t="shared" si="18"/>
        <v>6565792</v>
      </c>
    </row>
    <row r="100" spans="1:19" ht="15.75">
      <c r="A100" s="11" t="s">
        <v>89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9"/>
        <v>0.9971385300668152</v>
      </c>
      <c r="G100" s="5"/>
      <c r="H100" s="5">
        <v>5920000</v>
      </c>
      <c r="I100" s="5">
        <v>5218115</v>
      </c>
      <c r="J100" s="6">
        <f t="shared" si="20"/>
        <v>0.8814383445945946</v>
      </c>
      <c r="K100" s="5"/>
      <c r="L100" s="5">
        <v>8700000</v>
      </c>
      <c r="M100" s="5">
        <v>2747050</v>
      </c>
      <c r="N100" s="121">
        <f t="shared" si="15"/>
        <v>0.3157528735632184</v>
      </c>
      <c r="O100" s="119"/>
      <c r="P100" s="119"/>
      <c r="Q100" s="119">
        <f t="shared" si="16"/>
        <v>8700000</v>
      </c>
      <c r="R100" s="102">
        <f t="shared" si="17"/>
        <v>3.167033727089059</v>
      </c>
      <c r="S100" s="103">
        <f t="shared" si="18"/>
        <v>5952950</v>
      </c>
    </row>
    <row r="101" spans="1:19" ht="15.75">
      <c r="A101" s="16" t="s">
        <v>45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9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20"/>
        <v>0.7875358208955224</v>
      </c>
      <c r="K101" s="17">
        <f>K102+K103</f>
        <v>0</v>
      </c>
      <c r="L101" s="17">
        <f>L102+L103</f>
        <v>823000</v>
      </c>
      <c r="M101" s="17">
        <v>243385</v>
      </c>
      <c r="N101" s="110">
        <f t="shared" si="15"/>
        <v>0.29572904009720535</v>
      </c>
      <c r="O101" s="111">
        <f>O102+O103</f>
        <v>0</v>
      </c>
      <c r="P101" s="111">
        <f>P102+P103+P105</f>
        <v>0</v>
      </c>
      <c r="Q101" s="111">
        <f t="shared" si="16"/>
        <v>823000</v>
      </c>
      <c r="R101" s="104">
        <f t="shared" si="17"/>
        <v>3.3814737966596136</v>
      </c>
      <c r="S101" s="105">
        <f t="shared" si="18"/>
        <v>579615</v>
      </c>
    </row>
    <row r="102" spans="1:19" ht="15.75">
      <c r="A102" s="11" t="s">
        <v>90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9"/>
        <v>0.9924189781021898</v>
      </c>
      <c r="G102" s="5"/>
      <c r="H102" s="5">
        <v>600000</v>
      </c>
      <c r="I102" s="5"/>
      <c r="J102" s="6">
        <f t="shared" si="20"/>
        <v>0</v>
      </c>
      <c r="K102" s="5"/>
      <c r="L102" s="5">
        <v>760000</v>
      </c>
      <c r="M102" s="5"/>
      <c r="N102" s="121">
        <f t="shared" si="15"/>
        <v>0</v>
      </c>
      <c r="O102" s="119"/>
      <c r="P102" s="119"/>
      <c r="Q102" s="119">
        <f t="shared" si="16"/>
        <v>760000</v>
      </c>
      <c r="R102" s="102" t="e">
        <f t="shared" si="17"/>
        <v>#DIV/0!</v>
      </c>
      <c r="S102" s="103">
        <f t="shared" si="18"/>
        <v>760000</v>
      </c>
    </row>
    <row r="103" spans="1:19" ht="15.75">
      <c r="A103" s="11" t="s">
        <v>46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9"/>
        <v>0.8230571428571428</v>
      </c>
      <c r="G103" s="5"/>
      <c r="H103" s="5">
        <v>70000</v>
      </c>
      <c r="I103" s="5"/>
      <c r="J103" s="6">
        <f t="shared" si="20"/>
        <v>0</v>
      </c>
      <c r="K103" s="5"/>
      <c r="L103" s="5">
        <v>63000</v>
      </c>
      <c r="M103" s="5"/>
      <c r="N103" s="121">
        <f t="shared" si="15"/>
        <v>0</v>
      </c>
      <c r="O103" s="119"/>
      <c r="P103" s="119"/>
      <c r="Q103" s="119">
        <f t="shared" si="16"/>
        <v>63000</v>
      </c>
      <c r="R103" s="106" t="e">
        <f t="shared" si="17"/>
        <v>#DIV/0!</v>
      </c>
      <c r="S103" s="107">
        <f t="shared" si="18"/>
        <v>63000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9"/>
        <v>#REF!</v>
      </c>
      <c r="G104" s="5"/>
      <c r="H104" s="5" t="e">
        <f>B104+G104</f>
        <v>#REF!</v>
      </c>
      <c r="I104" s="5"/>
      <c r="J104" s="6" t="e">
        <f t="shared" si="20"/>
        <v>#REF!</v>
      </c>
      <c r="K104" s="5"/>
      <c r="L104" s="5"/>
      <c r="M104" s="5"/>
      <c r="N104" s="121" t="e">
        <f t="shared" si="15"/>
        <v>#DIV/0!</v>
      </c>
      <c r="O104" s="119"/>
      <c r="P104" s="119"/>
      <c r="Q104" s="119">
        <f t="shared" si="16"/>
        <v>0</v>
      </c>
      <c r="R104" s="106" t="e">
        <f t="shared" si="17"/>
        <v>#DIV/0!</v>
      </c>
      <c r="S104" s="107">
        <f t="shared" si="18"/>
        <v>0</v>
      </c>
    </row>
    <row r="105" spans="1:19" ht="15.75">
      <c r="A105" s="11" t="s">
        <v>34</v>
      </c>
      <c r="B105" s="5"/>
      <c r="C105" s="5"/>
      <c r="D105" s="6"/>
      <c r="E105" s="5"/>
      <c r="F105" s="6" t="e">
        <f t="shared" si="19"/>
        <v>#DIV/0!</v>
      </c>
      <c r="G105" s="5"/>
      <c r="H105" s="5">
        <f>B105+G105</f>
        <v>0</v>
      </c>
      <c r="I105" s="5">
        <v>-4804</v>
      </c>
      <c r="J105" s="6"/>
      <c r="K105" s="5"/>
      <c r="L105" s="5"/>
      <c r="M105" s="5">
        <v>-33227</v>
      </c>
      <c r="N105" s="121"/>
      <c r="O105" s="119"/>
      <c r="P105" s="119"/>
      <c r="Q105" s="119">
        <f t="shared" si="16"/>
        <v>0</v>
      </c>
      <c r="R105" s="106"/>
      <c r="S105" s="107">
        <f t="shared" si="18"/>
        <v>33227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9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>L107+L109+L114+L119+L120+L118</f>
        <v>19557900</v>
      </c>
      <c r="M106" s="13">
        <f>M107+M109+M114+M119+M120+M118</f>
        <v>4711411</v>
      </c>
      <c r="N106" s="15">
        <f t="shared" si="15"/>
        <v>0.24089554604533206</v>
      </c>
      <c r="O106" s="13">
        <f>O107+O109+O114+O119+O120+O118</f>
        <v>0</v>
      </c>
      <c r="P106" s="13">
        <f>P107+P109+P114+P119+P120+P118</f>
        <v>0</v>
      </c>
      <c r="Q106" s="13">
        <f t="shared" si="16"/>
        <v>19557900</v>
      </c>
      <c r="R106" s="108">
        <f t="shared" si="17"/>
        <v>4.151176791835821</v>
      </c>
      <c r="S106" s="109">
        <f t="shared" si="18"/>
        <v>14846489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9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0</v>
      </c>
      <c r="M107" s="119"/>
      <c r="N107" s="121"/>
      <c r="O107" s="119"/>
      <c r="P107" s="119"/>
      <c r="Q107" s="119">
        <f t="shared" si="16"/>
        <v>0</v>
      </c>
      <c r="R107" s="106" t="e">
        <f t="shared" si="17"/>
        <v>#DIV/0!</v>
      </c>
      <c r="S107" s="107">
        <f t="shared" si="18"/>
        <v>0</v>
      </c>
    </row>
    <row r="108" spans="1:19" ht="15.75" hidden="1">
      <c r="A108" s="11" t="s">
        <v>150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119"/>
      <c r="N108" s="121" t="e">
        <f t="shared" si="15"/>
        <v>#DIV/0!</v>
      </c>
      <c r="O108" s="119"/>
      <c r="P108" s="119"/>
      <c r="Q108" s="119">
        <f t="shared" si="16"/>
        <v>0</v>
      </c>
      <c r="R108" s="106" t="e">
        <f t="shared" si="17"/>
        <v>#DIV/0!</v>
      </c>
      <c r="S108" s="107">
        <f t="shared" si="18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17466400</v>
      </c>
      <c r="M109" s="119">
        <v>4458246</v>
      </c>
      <c r="N109" s="121">
        <f t="shared" si="15"/>
        <v>0.2552469885036413</v>
      </c>
      <c r="O109" s="119"/>
      <c r="P109" s="119"/>
      <c r="Q109" s="119">
        <f t="shared" si="16"/>
        <v>17466400</v>
      </c>
      <c r="R109" s="106">
        <f t="shared" si="17"/>
        <v>3.917773940693268</v>
      </c>
      <c r="S109" s="107">
        <f t="shared" si="18"/>
        <v>13008154</v>
      </c>
    </row>
    <row r="110" spans="1:19" ht="0.75" customHeight="1">
      <c r="A110" s="11" t="s">
        <v>57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119"/>
      <c r="N110" s="121" t="e">
        <f t="shared" si="15"/>
        <v>#DIV/0!</v>
      </c>
      <c r="O110" s="119"/>
      <c r="P110" s="119"/>
      <c r="Q110" s="119">
        <f t="shared" si="16"/>
        <v>0</v>
      </c>
      <c r="R110" s="106" t="e">
        <f t="shared" si="17"/>
        <v>#DIV/0!</v>
      </c>
      <c r="S110" s="107">
        <f t="shared" si="18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119"/>
      <c r="N111" s="121" t="e">
        <f t="shared" si="15"/>
        <v>#DIV/0!</v>
      </c>
      <c r="O111" s="119"/>
      <c r="P111" s="119"/>
      <c r="Q111" s="119">
        <f t="shared" si="16"/>
        <v>0</v>
      </c>
      <c r="R111" s="106" t="e">
        <f t="shared" si="17"/>
        <v>#DIV/0!</v>
      </c>
      <c r="S111" s="107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9"/>
      <c r="N112" s="121" t="e">
        <f t="shared" si="15"/>
        <v>#DIV/0!</v>
      </c>
      <c r="O112" s="119"/>
      <c r="P112" s="119"/>
      <c r="Q112" s="119">
        <f t="shared" si="16"/>
        <v>0</v>
      </c>
      <c r="R112" s="106" t="e">
        <f t="shared" si="17"/>
        <v>#DIV/0!</v>
      </c>
      <c r="S112" s="107">
        <f t="shared" si="18"/>
        <v>0</v>
      </c>
    </row>
    <row r="113" spans="1:19" ht="30.75" hidden="1">
      <c r="A113" s="43" t="s">
        <v>134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119"/>
      <c r="N113" s="121" t="e">
        <f t="shared" si="15"/>
        <v>#DIV/0!</v>
      </c>
      <c r="O113" s="119"/>
      <c r="P113" s="119"/>
      <c r="Q113" s="119">
        <f t="shared" si="16"/>
        <v>0</v>
      </c>
      <c r="R113" s="106" t="e">
        <f t="shared" si="17"/>
        <v>#DIV/0!</v>
      </c>
      <c r="S113" s="107">
        <f t="shared" si="18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5" ref="D114:D119">C114/B114</f>
        <v>0.8217466666666666</v>
      </c>
      <c r="E114" s="5"/>
      <c r="F114" s="6">
        <f aca="true" t="shared" si="26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1500000</v>
      </c>
      <c r="M114" s="119">
        <v>47382</v>
      </c>
      <c r="N114" s="121">
        <f t="shared" si="15"/>
        <v>0.031588</v>
      </c>
      <c r="O114" s="119"/>
      <c r="P114" s="119"/>
      <c r="Q114" s="119">
        <f t="shared" si="16"/>
        <v>1500000</v>
      </c>
      <c r="R114" s="106">
        <f t="shared" si="17"/>
        <v>31.65759149043941</v>
      </c>
      <c r="S114" s="107">
        <f t="shared" si="18"/>
        <v>1452618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5"/>
        <v>#REF!</v>
      </c>
      <c r="E115" s="5"/>
      <c r="F115" s="6" t="e">
        <f t="shared" si="26"/>
        <v>#REF!</v>
      </c>
      <c r="G115" s="5"/>
      <c r="H115" s="5"/>
      <c r="I115" s="5"/>
      <c r="J115" s="6" t="e">
        <f>I115/H115</f>
        <v>#DIV/0!</v>
      </c>
      <c r="K115" s="5"/>
      <c r="L115" s="5"/>
      <c r="M115" s="119"/>
      <c r="N115" s="121" t="e">
        <f t="shared" si="15"/>
        <v>#DIV/0!</v>
      </c>
      <c r="O115" s="119"/>
      <c r="P115" s="119"/>
      <c r="Q115" s="119">
        <f t="shared" si="16"/>
        <v>0</v>
      </c>
      <c r="R115" s="106" t="e">
        <f t="shared" si="17"/>
        <v>#DIV/0!</v>
      </c>
      <c r="S115" s="107">
        <f t="shared" si="18"/>
        <v>0</v>
      </c>
    </row>
    <row r="116" spans="1:19" ht="15.75" hidden="1">
      <c r="A116" s="11" t="s">
        <v>67</v>
      </c>
      <c r="B116" s="5" t="e">
        <v>#REF!</v>
      </c>
      <c r="C116" s="5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9"/>
      <c r="N116" s="121" t="e">
        <f t="shared" si="15"/>
        <v>#DIV/0!</v>
      </c>
      <c r="O116" s="119"/>
      <c r="P116" s="119"/>
      <c r="Q116" s="119">
        <f t="shared" si="16"/>
        <v>0</v>
      </c>
      <c r="R116" s="106" t="e">
        <f t="shared" si="17"/>
        <v>#DIV/0!</v>
      </c>
      <c r="S116" s="107">
        <f t="shared" si="18"/>
        <v>0</v>
      </c>
    </row>
    <row r="117" spans="1:19" ht="15.75" hidden="1">
      <c r="A117" s="11"/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9"/>
      <c r="N117" s="121" t="e">
        <f t="shared" si="15"/>
        <v>#DIV/0!</v>
      </c>
      <c r="O117" s="119"/>
      <c r="P117" s="119"/>
      <c r="Q117" s="119">
        <f t="shared" si="16"/>
        <v>0</v>
      </c>
      <c r="R117" s="106" t="e">
        <f t="shared" si="17"/>
        <v>#DIV/0!</v>
      </c>
      <c r="S117" s="107">
        <f t="shared" si="18"/>
        <v>0</v>
      </c>
    </row>
    <row r="118" spans="1:19" ht="15.75">
      <c r="A118" s="11" t="s">
        <v>153</v>
      </c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>
        <v>189000</v>
      </c>
      <c r="M118" s="119">
        <v>107000</v>
      </c>
      <c r="N118" s="121">
        <f t="shared" si="15"/>
        <v>0.5661375661375662</v>
      </c>
      <c r="O118" s="119"/>
      <c r="P118" s="119"/>
      <c r="Q118" s="119">
        <f t="shared" si="16"/>
        <v>189000</v>
      </c>
      <c r="R118" s="106">
        <f t="shared" si="17"/>
        <v>1.766355140186916</v>
      </c>
      <c r="S118" s="107">
        <f t="shared" si="18"/>
        <v>82000</v>
      </c>
    </row>
    <row r="119" spans="1:19" ht="15.75">
      <c r="A119" s="11" t="s">
        <v>34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>
        <v>-6341</v>
      </c>
      <c r="J119" s="6"/>
      <c r="K119" s="5"/>
      <c r="L119" s="5"/>
      <c r="M119" s="119"/>
      <c r="N119" s="121"/>
      <c r="O119" s="119"/>
      <c r="P119" s="119"/>
      <c r="Q119" s="119">
        <f t="shared" si="16"/>
        <v>0</v>
      </c>
      <c r="R119" s="106" t="e">
        <f t="shared" si="17"/>
        <v>#DIV/0!</v>
      </c>
      <c r="S119" s="107">
        <f t="shared" si="18"/>
        <v>0</v>
      </c>
    </row>
    <row r="120" spans="1:19" ht="15.75">
      <c r="A120" s="11" t="s">
        <v>133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402500</v>
      </c>
      <c r="M120" s="119">
        <v>98783</v>
      </c>
      <c r="N120" s="121">
        <f t="shared" si="15"/>
        <v>0.24542360248447204</v>
      </c>
      <c r="O120" s="119"/>
      <c r="P120" s="119"/>
      <c r="Q120" s="119">
        <f t="shared" si="16"/>
        <v>402500</v>
      </c>
      <c r="R120" s="106">
        <f t="shared" si="17"/>
        <v>4.0745877327070446</v>
      </c>
      <c r="S120" s="107">
        <f t="shared" si="18"/>
        <v>303717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>L122+L123+L124</f>
        <v>4506000</v>
      </c>
      <c r="M121" s="13">
        <f>M122+M123+M124</f>
        <v>1480412</v>
      </c>
      <c r="N121" s="15">
        <f t="shared" si="15"/>
        <v>0.3285423879272082</v>
      </c>
      <c r="O121" s="13">
        <f>O122+O123+O124</f>
        <v>0</v>
      </c>
      <c r="P121" s="13">
        <f>P122+P123+P124</f>
        <v>0</v>
      </c>
      <c r="Q121" s="13">
        <f t="shared" si="16"/>
        <v>4506000</v>
      </c>
      <c r="R121" s="108">
        <f t="shared" si="17"/>
        <v>3.043747281162271</v>
      </c>
      <c r="S121" s="109">
        <f t="shared" si="18"/>
        <v>3025588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4416000</v>
      </c>
      <c r="M122" s="5">
        <v>1443078</v>
      </c>
      <c r="N122" s="121">
        <f t="shared" si="15"/>
        <v>0.32678396739130433</v>
      </c>
      <c r="O122" s="119"/>
      <c r="P122" s="119"/>
      <c r="Q122" s="119">
        <f t="shared" si="16"/>
        <v>4416000</v>
      </c>
      <c r="R122" s="106">
        <f t="shared" si="17"/>
        <v>3.060125648093866</v>
      </c>
      <c r="S122" s="107">
        <f t="shared" si="18"/>
        <v>2972922</v>
      </c>
    </row>
    <row r="123" spans="1:19" ht="15.75">
      <c r="A123" s="11" t="s">
        <v>145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25000</v>
      </c>
      <c r="M123" s="5">
        <v>7519</v>
      </c>
      <c r="N123" s="121">
        <f t="shared" si="15"/>
        <v>0.30076</v>
      </c>
      <c r="O123" s="119"/>
      <c r="P123" s="119"/>
      <c r="Q123" s="119">
        <f t="shared" si="16"/>
        <v>25000</v>
      </c>
      <c r="R123" s="106">
        <f t="shared" si="17"/>
        <v>3.3249102274238598</v>
      </c>
      <c r="S123" s="107">
        <f t="shared" si="18"/>
        <v>17481</v>
      </c>
    </row>
    <row r="124" spans="1:19" ht="15.75">
      <c r="A124" s="11" t="s">
        <v>121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7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28" ref="J124:J134">I124/H124</f>
        <v>0.74017</v>
      </c>
      <c r="K124" s="5"/>
      <c r="L124" s="5">
        <v>65000</v>
      </c>
      <c r="M124" s="5">
        <v>29815</v>
      </c>
      <c r="N124" s="121">
        <f t="shared" si="15"/>
        <v>0.4586923076923077</v>
      </c>
      <c r="O124" s="119"/>
      <c r="P124" s="119"/>
      <c r="Q124" s="119">
        <f t="shared" si="16"/>
        <v>65000</v>
      </c>
      <c r="R124" s="106">
        <f t="shared" si="17"/>
        <v>2.1801106825423444</v>
      </c>
      <c r="S124" s="107">
        <f t="shared" si="18"/>
        <v>35185</v>
      </c>
    </row>
    <row r="125" spans="1:19" ht="15.75" hidden="1">
      <c r="A125" s="11" t="s">
        <v>44</v>
      </c>
      <c r="B125" s="5" t="e">
        <v>#REF!</v>
      </c>
      <c r="C125" s="5"/>
      <c r="D125" s="6" t="e">
        <f>C125/B125</f>
        <v>#REF!</v>
      </c>
      <c r="E125" s="5"/>
      <c r="F125" s="6" t="e">
        <f t="shared" si="27"/>
        <v>#REF!</v>
      </c>
      <c r="G125" s="5"/>
      <c r="H125" s="5" t="e">
        <f>B125+G125</f>
        <v>#REF!</v>
      </c>
      <c r="I125" s="5"/>
      <c r="J125" s="15" t="e">
        <f t="shared" si="28"/>
        <v>#REF!</v>
      </c>
      <c r="K125" s="5"/>
      <c r="L125" s="13" t="e">
        <f aca="true" t="shared" si="29" ref="L125:L131">H125+K125</f>
        <v>#REF!</v>
      </c>
      <c r="M125" s="13"/>
      <c r="N125" s="15" t="e">
        <f t="shared" si="15"/>
        <v>#REF!</v>
      </c>
      <c r="O125" s="13"/>
      <c r="P125" s="13"/>
      <c r="Q125" s="13" t="e">
        <f t="shared" si="16"/>
        <v>#REF!</v>
      </c>
      <c r="R125" s="108" t="e">
        <f t="shared" si="17"/>
        <v>#REF!</v>
      </c>
      <c r="S125" s="109" t="e">
        <f t="shared" si="18"/>
        <v>#REF!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t="shared" si="29"/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8" t="e">
        <f t="shared" si="17"/>
        <v>#REF!</v>
      </c>
      <c r="S126" s="109" t="e">
        <f t="shared" si="18"/>
        <v>#REF!</v>
      </c>
    </row>
    <row r="127" spans="1:19" ht="15.75" hidden="1">
      <c r="A127" s="11" t="s">
        <v>122</v>
      </c>
      <c r="B127" s="5">
        <v>0</v>
      </c>
      <c r="C127" s="5"/>
      <c r="D127" s="6"/>
      <c r="E127" s="5"/>
      <c r="F127" s="6" t="e">
        <f t="shared" si="27"/>
        <v>#DIV/0!</v>
      </c>
      <c r="G127" s="5"/>
      <c r="H127" s="5">
        <f>B127+G127</f>
        <v>0</v>
      </c>
      <c r="I127" s="5"/>
      <c r="J127" s="15" t="e">
        <f t="shared" si="28"/>
        <v>#DIV/0!</v>
      </c>
      <c r="K127" s="5"/>
      <c r="L127" s="13">
        <f t="shared" si="29"/>
        <v>0</v>
      </c>
      <c r="M127" s="13"/>
      <c r="N127" s="15" t="e">
        <f t="shared" si="15"/>
        <v>#DIV/0!</v>
      </c>
      <c r="O127" s="13"/>
      <c r="P127" s="13"/>
      <c r="Q127" s="13">
        <f t="shared" si="16"/>
        <v>0</v>
      </c>
      <c r="R127" s="108" t="e">
        <f t="shared" si="17"/>
        <v>#DIV/0!</v>
      </c>
      <c r="S127" s="109">
        <f t="shared" si="18"/>
        <v>0</v>
      </c>
    </row>
    <row r="128" spans="1:19" ht="15.75" hidden="1">
      <c r="A128" s="11" t="s">
        <v>34</v>
      </c>
      <c r="B128" s="5"/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3">
        <f t="shared" si="29"/>
        <v>0</v>
      </c>
      <c r="M128" s="13"/>
      <c r="N128" s="15" t="e">
        <f t="shared" si="15"/>
        <v>#DIV/0!</v>
      </c>
      <c r="O128" s="13"/>
      <c r="P128" s="13"/>
      <c r="Q128" s="13">
        <f t="shared" si="16"/>
        <v>0</v>
      </c>
      <c r="R128" s="108" t="e">
        <f t="shared" si="17"/>
        <v>#DIV/0!</v>
      </c>
      <c r="S128" s="109">
        <f t="shared" si="18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7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28"/>
        <v>0.9010397357279821</v>
      </c>
      <c r="K129" s="13">
        <f aca="true" t="shared" si="30" ref="K129:P129">K130+K136+K144+K145+K146</f>
        <v>0</v>
      </c>
      <c r="L129" s="13">
        <f t="shared" si="30"/>
        <v>30061000</v>
      </c>
      <c r="M129" s="13">
        <f>M130+M136+M144+M145+M146+M147</f>
        <v>8636027</v>
      </c>
      <c r="N129" s="15">
        <f t="shared" si="15"/>
        <v>0.2872834237051329</v>
      </c>
      <c r="O129" s="13">
        <f t="shared" si="30"/>
        <v>764881</v>
      </c>
      <c r="P129" s="13">
        <f t="shared" si="30"/>
        <v>-700000</v>
      </c>
      <c r="Q129" s="13">
        <f t="shared" si="16"/>
        <v>29361000</v>
      </c>
      <c r="R129" s="108">
        <f t="shared" si="17"/>
        <v>3.399827258529877</v>
      </c>
      <c r="S129" s="109">
        <f t="shared" si="18"/>
        <v>20724973</v>
      </c>
    </row>
    <row r="130" spans="1:19" ht="14.25" customHeight="1">
      <c r="A130" s="16" t="s">
        <v>2</v>
      </c>
      <c r="B130" s="34">
        <f>B131+B132+B133+B134</f>
        <v>3412000</v>
      </c>
      <c r="C130" s="34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7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28"/>
        <v>0.9090576194307305</v>
      </c>
      <c r="K130" s="17">
        <f>K132+K134</f>
        <v>0</v>
      </c>
      <c r="L130" s="17">
        <f>L132+L134+L135</f>
        <v>555000</v>
      </c>
      <c r="M130" s="17">
        <f>M132</f>
        <v>157516</v>
      </c>
      <c r="N130" s="110">
        <f t="shared" si="15"/>
        <v>0.2838126126126126</v>
      </c>
      <c r="O130" s="111">
        <v>764881</v>
      </c>
      <c r="P130" s="111">
        <f>P132</f>
        <v>0</v>
      </c>
      <c r="Q130" s="111">
        <f t="shared" si="16"/>
        <v>555000</v>
      </c>
      <c r="R130" s="110">
        <f t="shared" si="17"/>
        <v>3.523451585870642</v>
      </c>
      <c r="S130" s="111">
        <f t="shared" si="18"/>
        <v>397484</v>
      </c>
    </row>
    <row r="131" spans="1:19" ht="15.75" hidden="1">
      <c r="A131" s="11" t="s">
        <v>40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4" t="e">
        <f t="shared" si="17"/>
        <v>#DIV/0!</v>
      </c>
      <c r="S131" s="101">
        <f t="shared" si="18"/>
        <v>0</v>
      </c>
    </row>
    <row r="132" spans="1:19" ht="14.25" customHeight="1">
      <c r="A132" s="11" t="s">
        <v>41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28"/>
        <v>0</v>
      </c>
      <c r="K132" s="5"/>
      <c r="L132" s="5">
        <v>555000</v>
      </c>
      <c r="M132" s="5">
        <v>157516</v>
      </c>
      <c r="N132" s="121">
        <f t="shared" si="15"/>
        <v>0.2838126126126126</v>
      </c>
      <c r="O132" s="119"/>
      <c r="P132" s="119"/>
      <c r="Q132" s="119">
        <f t="shared" si="16"/>
        <v>555000</v>
      </c>
      <c r="R132" s="57">
        <f t="shared" si="17"/>
        <v>3.523451585870642</v>
      </c>
      <c r="S132" s="103">
        <f t="shared" si="18"/>
        <v>397484</v>
      </c>
    </row>
    <row r="133" spans="1:19" ht="0.75" customHeight="1" hidden="1">
      <c r="A133" s="11" t="s">
        <v>58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28"/>
        <v>#DIV/0!</v>
      </c>
      <c r="K133" s="5"/>
      <c r="L133" s="5"/>
      <c r="M133" s="5"/>
      <c r="N133" s="121" t="e">
        <f t="shared" si="15"/>
        <v>#DIV/0!</v>
      </c>
      <c r="O133" s="119"/>
      <c r="P133" s="119"/>
      <c r="Q133" s="119">
        <f t="shared" si="16"/>
        <v>0</v>
      </c>
      <c r="R133" s="57" t="e">
        <f t="shared" si="17"/>
        <v>#DIV/0!</v>
      </c>
      <c r="S133" s="103">
        <f t="shared" si="18"/>
        <v>0</v>
      </c>
    </row>
    <row r="134" spans="1:19" ht="1.5" customHeight="1" hidden="1">
      <c r="A134" s="11" t="s">
        <v>59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28"/>
        <v>0</v>
      </c>
      <c r="K134" s="5"/>
      <c r="L134" s="5">
        <v>0</v>
      </c>
      <c r="M134" s="5"/>
      <c r="N134" s="121"/>
      <c r="O134" s="119"/>
      <c r="P134" s="119"/>
      <c r="Q134" s="119">
        <f t="shared" si="16"/>
        <v>0</v>
      </c>
      <c r="R134" s="57" t="e">
        <f t="shared" si="17"/>
        <v>#DIV/0!</v>
      </c>
      <c r="S134" s="103">
        <f t="shared" si="18"/>
        <v>0</v>
      </c>
    </row>
    <row r="135" spans="1:19" ht="15.75" hidden="1">
      <c r="A135" s="11" t="s">
        <v>145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15" t="e">
        <f t="shared" si="15"/>
        <v>#DIV/0!</v>
      </c>
      <c r="O135" s="5"/>
      <c r="P135" s="5"/>
      <c r="Q135" s="13">
        <f t="shared" si="16"/>
        <v>0</v>
      </c>
      <c r="R135" s="102"/>
      <c r="S135" s="103">
        <f t="shared" si="18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1" ref="J136:J152">I136/H136</f>
        <v>0.8742875230322031</v>
      </c>
      <c r="K136" s="17">
        <f>K138+K140+K141+K142+K143</f>
        <v>0</v>
      </c>
      <c r="L136" s="17">
        <f>L138+L140+L141+L142+L143</f>
        <v>12420000</v>
      </c>
      <c r="M136" s="17">
        <v>3018344</v>
      </c>
      <c r="N136" s="110">
        <f t="shared" si="15"/>
        <v>0.2430228663446055</v>
      </c>
      <c r="O136" s="111">
        <f>O138+O140+O141+O142+O143</f>
        <v>0</v>
      </c>
      <c r="P136" s="111">
        <f>P138+P141+P143</f>
        <v>0</v>
      </c>
      <c r="Q136" s="111">
        <f t="shared" si="16"/>
        <v>12420000</v>
      </c>
      <c r="R136" s="104">
        <f t="shared" si="17"/>
        <v>4.1148391303310685</v>
      </c>
      <c r="S136" s="105">
        <f t="shared" si="18"/>
        <v>9401656</v>
      </c>
    </row>
    <row r="137" spans="1:19" ht="0.75" customHeight="1">
      <c r="A137" s="11" t="s">
        <v>40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1"/>
        <v>#DIV/0!</v>
      </c>
      <c r="K137" s="5"/>
      <c r="L137" s="13">
        <f>H137+K137</f>
        <v>0</v>
      </c>
      <c r="M137" s="13"/>
      <c r="N137" s="15" t="e">
        <f t="shared" si="15"/>
        <v>#DIV/0!</v>
      </c>
      <c r="O137" s="13"/>
      <c r="P137" s="13"/>
      <c r="Q137" s="13">
        <f t="shared" si="16"/>
        <v>0</v>
      </c>
      <c r="R137" s="104" t="e">
        <f t="shared" si="17"/>
        <v>#DIV/0!</v>
      </c>
      <c r="S137" s="105">
        <f t="shared" si="18"/>
        <v>0</v>
      </c>
    </row>
    <row r="138" spans="1:19" ht="15.75">
      <c r="A138" s="11" t="s">
        <v>41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1"/>
        <v>0</v>
      </c>
      <c r="K138" s="5"/>
      <c r="L138" s="5">
        <v>4350000</v>
      </c>
      <c r="M138" s="5">
        <f>M136-M141-M143</f>
        <v>1383028</v>
      </c>
      <c r="N138" s="121">
        <f t="shared" si="15"/>
        <v>0.31793747126436783</v>
      </c>
      <c r="O138" s="119"/>
      <c r="P138" s="119"/>
      <c r="Q138" s="119">
        <f t="shared" si="16"/>
        <v>4350000</v>
      </c>
      <c r="R138" s="57">
        <f t="shared" si="17"/>
        <v>3.145272546904329</v>
      </c>
      <c r="S138" s="103">
        <f t="shared" si="18"/>
        <v>2966972</v>
      </c>
    </row>
    <row r="139" spans="1:19" ht="0.75" customHeight="1">
      <c r="A139" s="11" t="s">
        <v>58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1"/>
        <v>#DIV/0!</v>
      </c>
      <c r="K139" s="5"/>
      <c r="L139" s="5"/>
      <c r="M139" s="5"/>
      <c r="N139" s="121" t="e">
        <f t="shared" si="15"/>
        <v>#DIV/0!</v>
      </c>
      <c r="O139" s="119"/>
      <c r="P139" s="119"/>
      <c r="Q139" s="119">
        <f t="shared" si="16"/>
        <v>0</v>
      </c>
      <c r="R139" s="57" t="e">
        <f t="shared" si="17"/>
        <v>#DIV/0!</v>
      </c>
      <c r="S139" s="103">
        <f t="shared" si="18"/>
        <v>0</v>
      </c>
    </row>
    <row r="140" spans="1:19" ht="15.75" hidden="1">
      <c r="A140" s="11" t="s">
        <v>59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2" ref="F140:F152">C140/B140</f>
        <v>0.9348349344978166</v>
      </c>
      <c r="G140" s="5"/>
      <c r="H140" s="5">
        <v>1175000</v>
      </c>
      <c r="I140" s="5"/>
      <c r="J140" s="6">
        <f t="shared" si="31"/>
        <v>0</v>
      </c>
      <c r="K140" s="5"/>
      <c r="L140" s="5"/>
      <c r="M140" s="5"/>
      <c r="N140" s="121"/>
      <c r="O140" s="119"/>
      <c r="P140" s="119"/>
      <c r="Q140" s="119">
        <f t="shared" si="16"/>
        <v>0</v>
      </c>
      <c r="R140" s="57" t="e">
        <f t="shared" si="17"/>
        <v>#DIV/0!</v>
      </c>
      <c r="S140" s="103">
        <f t="shared" si="18"/>
        <v>0</v>
      </c>
    </row>
    <row r="141" spans="1:19" ht="15.75">
      <c r="A141" s="11" t="s">
        <v>42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2"/>
        <v>0.9241222222222222</v>
      </c>
      <c r="G141" s="5"/>
      <c r="H141" s="5">
        <v>4170000</v>
      </c>
      <c r="I141" s="5"/>
      <c r="J141" s="6">
        <f t="shared" si="31"/>
        <v>0</v>
      </c>
      <c r="K141" s="5"/>
      <c r="L141" s="5">
        <v>7920000</v>
      </c>
      <c r="M141" s="5">
        <v>1632049</v>
      </c>
      <c r="N141" s="121">
        <f t="shared" si="15"/>
        <v>0.20606679292929292</v>
      </c>
      <c r="O141" s="119"/>
      <c r="P141" s="119"/>
      <c r="Q141" s="119">
        <f t="shared" si="16"/>
        <v>7920000</v>
      </c>
      <c r="R141" s="57">
        <f t="shared" si="17"/>
        <v>4.852795473665313</v>
      </c>
      <c r="S141" s="103">
        <f t="shared" si="18"/>
        <v>6287951</v>
      </c>
    </row>
    <row r="142" spans="1:19" ht="15.75" hidden="1">
      <c r="A142" s="11" t="s">
        <v>126</v>
      </c>
      <c r="B142" s="5">
        <v>1700000</v>
      </c>
      <c r="C142" s="5">
        <v>1700000</v>
      </c>
      <c r="D142" s="6"/>
      <c r="E142" s="5"/>
      <c r="F142" s="6">
        <f t="shared" si="32"/>
        <v>1</v>
      </c>
      <c r="G142" s="5"/>
      <c r="H142" s="5">
        <v>1700000</v>
      </c>
      <c r="I142" s="5"/>
      <c r="J142" s="6">
        <f t="shared" si="31"/>
        <v>0</v>
      </c>
      <c r="K142" s="5"/>
      <c r="L142" s="5"/>
      <c r="M142" s="5"/>
      <c r="N142" s="121" t="e">
        <f t="shared" si="15"/>
        <v>#DIV/0!</v>
      </c>
      <c r="O142" s="119"/>
      <c r="P142" s="119"/>
      <c r="Q142" s="119">
        <f t="shared" si="16"/>
        <v>0</v>
      </c>
      <c r="R142" s="57" t="e">
        <f t="shared" si="17"/>
        <v>#DIV/0!</v>
      </c>
      <c r="S142" s="103">
        <f t="shared" si="18"/>
        <v>0</v>
      </c>
    </row>
    <row r="143" spans="1:19" ht="15.75">
      <c r="A143" s="11" t="s">
        <v>43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2"/>
        <v>0.99996</v>
      </c>
      <c r="G143" s="5"/>
      <c r="H143" s="5">
        <v>200000</v>
      </c>
      <c r="I143" s="5"/>
      <c r="J143" s="6">
        <f t="shared" si="31"/>
        <v>0</v>
      </c>
      <c r="K143" s="5"/>
      <c r="L143" s="5">
        <v>150000</v>
      </c>
      <c r="M143" s="5">
        <v>3267</v>
      </c>
      <c r="N143" s="121">
        <f aca="true" t="shared" si="33" ref="N143:N206">M143/L143</f>
        <v>0.02178</v>
      </c>
      <c r="O143" s="119"/>
      <c r="P143" s="119"/>
      <c r="Q143" s="119">
        <f aca="true" t="shared" si="34" ref="Q143:Q206">L143+P143</f>
        <v>150000</v>
      </c>
      <c r="R143" s="57">
        <f>Q143/M143</f>
        <v>45.91368227731864</v>
      </c>
      <c r="S143" s="103">
        <f aca="true" t="shared" si="35" ref="S143:S206">Q143-M143</f>
        <v>146733</v>
      </c>
    </row>
    <row r="144" spans="1:19" ht="15.75">
      <c r="A144" s="18" t="s">
        <v>137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2"/>
        <v>0.9583462806977497</v>
      </c>
      <c r="G144" s="17"/>
      <c r="H144" s="17">
        <v>8444000</v>
      </c>
      <c r="I144" s="17">
        <v>7631000</v>
      </c>
      <c r="J144" s="22">
        <f t="shared" si="31"/>
        <v>0.9037186167693037</v>
      </c>
      <c r="K144" s="17"/>
      <c r="L144" s="17">
        <v>12958000</v>
      </c>
      <c r="M144" s="17">
        <v>4513700</v>
      </c>
      <c r="N144" s="110">
        <f t="shared" si="33"/>
        <v>0.3483330760919895</v>
      </c>
      <c r="O144" s="111"/>
      <c r="P144" s="111"/>
      <c r="Q144" s="111">
        <f t="shared" si="34"/>
        <v>12958000</v>
      </c>
      <c r="R144" s="104">
        <f aca="true" t="shared" si="36" ref="R144:R207">Q144/M144</f>
        <v>2.8708155172031815</v>
      </c>
      <c r="S144" s="105">
        <f t="shared" si="35"/>
        <v>8444300</v>
      </c>
    </row>
    <row r="145" spans="1:19" ht="15.75">
      <c r="A145" s="18" t="s">
        <v>138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2"/>
        <v>0.9904362666666666</v>
      </c>
      <c r="G145" s="17">
        <v>0</v>
      </c>
      <c r="H145" s="17">
        <v>2706000</v>
      </c>
      <c r="I145" s="17">
        <v>2706000</v>
      </c>
      <c r="J145" s="22">
        <f t="shared" si="31"/>
        <v>1</v>
      </c>
      <c r="K145" s="17"/>
      <c r="L145" s="17">
        <v>3948000</v>
      </c>
      <c r="M145" s="17">
        <v>874000</v>
      </c>
      <c r="N145" s="110">
        <f t="shared" si="33"/>
        <v>0.22137791286727457</v>
      </c>
      <c r="O145" s="111"/>
      <c r="P145" s="111">
        <v>-700000</v>
      </c>
      <c r="Q145" s="111">
        <f t="shared" si="34"/>
        <v>3248000</v>
      </c>
      <c r="R145" s="104">
        <f t="shared" si="36"/>
        <v>3.7162471395881007</v>
      </c>
      <c r="S145" s="105">
        <f t="shared" si="35"/>
        <v>2374000</v>
      </c>
    </row>
    <row r="146" spans="1:19" ht="15" customHeight="1">
      <c r="A146" s="18" t="s">
        <v>70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2"/>
        <v>0.592</v>
      </c>
      <c r="G146" s="17">
        <v>0</v>
      </c>
      <c r="H146" s="17">
        <v>125000</v>
      </c>
      <c r="I146" s="17">
        <v>70000</v>
      </c>
      <c r="J146" s="22">
        <f t="shared" si="31"/>
        <v>0.56</v>
      </c>
      <c r="K146" s="17"/>
      <c r="L146" s="17">
        <v>180000</v>
      </c>
      <c r="M146" s="17">
        <v>77000</v>
      </c>
      <c r="N146" s="110">
        <f t="shared" si="33"/>
        <v>0.42777777777777776</v>
      </c>
      <c r="O146" s="111"/>
      <c r="P146" s="111"/>
      <c r="Q146" s="111">
        <f t="shared" si="34"/>
        <v>180000</v>
      </c>
      <c r="R146" s="104">
        <f t="shared" si="36"/>
        <v>2.3376623376623376</v>
      </c>
      <c r="S146" s="105">
        <f t="shared" si="35"/>
        <v>103000</v>
      </c>
    </row>
    <row r="147" spans="1:19" ht="15.75">
      <c r="A147" s="125" t="s">
        <v>34</v>
      </c>
      <c r="B147" s="111"/>
      <c r="C147" s="111"/>
      <c r="D147" s="110"/>
      <c r="E147" s="111"/>
      <c r="F147" s="110" t="e">
        <f t="shared" si="32"/>
        <v>#DIV/0!</v>
      </c>
      <c r="G147" s="111"/>
      <c r="H147" s="111">
        <f>B147+G147</f>
        <v>0</v>
      </c>
      <c r="I147" s="111"/>
      <c r="J147" s="110" t="e">
        <f t="shared" si="31"/>
        <v>#DIV/0!</v>
      </c>
      <c r="K147" s="111"/>
      <c r="L147" s="111"/>
      <c r="M147" s="111">
        <v>-4533</v>
      </c>
      <c r="N147" s="110"/>
      <c r="O147" s="111"/>
      <c r="P147" s="111"/>
      <c r="Q147" s="111">
        <f t="shared" si="34"/>
        <v>0</v>
      </c>
      <c r="R147" s="100">
        <f t="shared" si="36"/>
        <v>0</v>
      </c>
      <c r="S147" s="101">
        <f t="shared" si="35"/>
        <v>4533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2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1"/>
        <v>0.8635230891583866</v>
      </c>
      <c r="K148" s="13"/>
      <c r="L148" s="13">
        <f>L149+L153+L154+L158+L160+L164+L175</f>
        <v>44112000</v>
      </c>
      <c r="M148" s="13">
        <f>M149+M153+M154+M158+M160+M164+M175</f>
        <v>12741971</v>
      </c>
      <c r="N148" s="15">
        <f t="shared" si="33"/>
        <v>0.28885498277112803</v>
      </c>
      <c r="O148" s="13">
        <f>O149+O153+O154+O158+O160+O164+O175</f>
        <v>0</v>
      </c>
      <c r="P148" s="13">
        <f>P149+P153+P154+P158+P160+P164+P175</f>
        <v>0</v>
      </c>
      <c r="Q148" s="13">
        <f t="shared" si="34"/>
        <v>44112000</v>
      </c>
      <c r="R148" s="100">
        <f t="shared" si="36"/>
        <v>3.4619447807564465</v>
      </c>
      <c r="S148" s="101">
        <f t="shared" si="35"/>
        <v>31370029</v>
      </c>
    </row>
    <row r="149" spans="1:19" ht="15.75">
      <c r="A149" s="21" t="s">
        <v>21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2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1"/>
        <v>0.8540850149931113</v>
      </c>
      <c r="K149" s="17">
        <f>K150+K151+K152</f>
        <v>0</v>
      </c>
      <c r="L149" s="17">
        <f>L150+L151+L152</f>
        <v>18900000</v>
      </c>
      <c r="M149" s="17">
        <v>6001792</v>
      </c>
      <c r="N149" s="110">
        <f t="shared" si="33"/>
        <v>0.31755513227513227</v>
      </c>
      <c r="O149" s="111">
        <f>O150+O151+O152</f>
        <v>0</v>
      </c>
      <c r="P149" s="111">
        <f>P150+P151+P152</f>
        <v>0</v>
      </c>
      <c r="Q149" s="111">
        <f t="shared" si="34"/>
        <v>18900000</v>
      </c>
      <c r="R149" s="104">
        <f t="shared" si="36"/>
        <v>3.149059480901704</v>
      </c>
      <c r="S149" s="105">
        <f t="shared" si="35"/>
        <v>12898208</v>
      </c>
    </row>
    <row r="150" spans="1:19" ht="15.75">
      <c r="A150" s="11" t="s">
        <v>22</v>
      </c>
      <c r="B150" s="5">
        <v>1865000</v>
      </c>
      <c r="C150" s="5"/>
      <c r="D150" s="6">
        <f>C150/B150</f>
        <v>0</v>
      </c>
      <c r="E150" s="5"/>
      <c r="F150" s="6">
        <f t="shared" si="32"/>
        <v>0</v>
      </c>
      <c r="G150" s="5"/>
      <c r="H150" s="5">
        <v>2540000</v>
      </c>
      <c r="I150" s="5"/>
      <c r="J150" s="6">
        <f t="shared" si="31"/>
        <v>0</v>
      </c>
      <c r="K150" s="5"/>
      <c r="L150" s="5">
        <v>4500000</v>
      </c>
      <c r="M150" s="5"/>
      <c r="N150" s="121">
        <f t="shared" si="33"/>
        <v>0</v>
      </c>
      <c r="O150" s="119"/>
      <c r="P150" s="119"/>
      <c r="Q150" s="119">
        <f t="shared" si="34"/>
        <v>4500000</v>
      </c>
      <c r="R150" s="102" t="e">
        <f t="shared" si="36"/>
        <v>#DIV/0!</v>
      </c>
      <c r="S150" s="103">
        <f t="shared" si="35"/>
        <v>4500000</v>
      </c>
    </row>
    <row r="151" spans="1:19" ht="15.75">
      <c r="A151" s="11" t="s">
        <v>120</v>
      </c>
      <c r="B151" s="5">
        <v>5250000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8034000</v>
      </c>
      <c r="I151" s="5"/>
      <c r="J151" s="6">
        <f t="shared" si="31"/>
        <v>0</v>
      </c>
      <c r="K151" s="5"/>
      <c r="L151" s="5">
        <v>10939000</v>
      </c>
      <c r="M151" s="5"/>
      <c r="N151" s="121">
        <f t="shared" si="33"/>
        <v>0</v>
      </c>
      <c r="O151" s="119"/>
      <c r="P151" s="119"/>
      <c r="Q151" s="119">
        <f t="shared" si="34"/>
        <v>10939000</v>
      </c>
      <c r="R151" s="102" t="e">
        <f t="shared" si="36"/>
        <v>#DIV/0!</v>
      </c>
      <c r="S151" s="103">
        <f t="shared" si="35"/>
        <v>10939000</v>
      </c>
    </row>
    <row r="152" spans="1:19" ht="15.75">
      <c r="A152" s="11" t="s">
        <v>24</v>
      </c>
      <c r="B152" s="5">
        <v>1330000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1765000</v>
      </c>
      <c r="I152" s="5"/>
      <c r="J152" s="6">
        <f t="shared" si="31"/>
        <v>0</v>
      </c>
      <c r="K152" s="5"/>
      <c r="L152" s="5">
        <v>3461000</v>
      </c>
      <c r="M152" s="5"/>
      <c r="N152" s="121">
        <f t="shared" si="33"/>
        <v>0</v>
      </c>
      <c r="O152" s="119"/>
      <c r="P152" s="119"/>
      <c r="Q152" s="119">
        <f t="shared" si="34"/>
        <v>3461000</v>
      </c>
      <c r="R152" s="102" t="e">
        <f t="shared" si="36"/>
        <v>#DIV/0!</v>
      </c>
      <c r="S152" s="103">
        <f t="shared" si="35"/>
        <v>3461000</v>
      </c>
    </row>
    <row r="153" spans="1:19" ht="15.75" hidden="1">
      <c r="A153" s="67" t="s">
        <v>145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15" t="e">
        <f t="shared" si="33"/>
        <v>#DIV/0!</v>
      </c>
      <c r="O153" s="17"/>
      <c r="P153" s="17"/>
      <c r="Q153" s="13">
        <f t="shared" si="34"/>
        <v>0</v>
      </c>
      <c r="R153" s="104" t="e">
        <f t="shared" si="36"/>
        <v>#DIV/0!</v>
      </c>
      <c r="S153" s="101">
        <f t="shared" si="35"/>
        <v>0</v>
      </c>
    </row>
    <row r="154" spans="1:19" ht="15.75">
      <c r="A154" s="21" t="s">
        <v>23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1630000</v>
      </c>
      <c r="M154" s="17">
        <v>366758</v>
      </c>
      <c r="N154" s="110">
        <f t="shared" si="33"/>
        <v>0.22500490797546013</v>
      </c>
      <c r="O154" s="111">
        <f>O155+O156</f>
        <v>0</v>
      </c>
      <c r="P154" s="111">
        <f>P155+P156</f>
        <v>0</v>
      </c>
      <c r="Q154" s="111">
        <f t="shared" si="34"/>
        <v>1630000</v>
      </c>
      <c r="R154" s="104">
        <f t="shared" si="36"/>
        <v>4.44434749889573</v>
      </c>
      <c r="S154" s="105">
        <f t="shared" si="35"/>
        <v>1263242</v>
      </c>
    </row>
    <row r="155" spans="1:19" ht="15.75">
      <c r="A155" s="11" t="s">
        <v>26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880000</v>
      </c>
      <c r="M155" s="5"/>
      <c r="N155" s="121">
        <f t="shared" si="33"/>
        <v>0</v>
      </c>
      <c r="O155" s="119"/>
      <c r="P155" s="119"/>
      <c r="Q155" s="119">
        <f t="shared" si="34"/>
        <v>880000</v>
      </c>
      <c r="R155" s="102" t="e">
        <f t="shared" si="36"/>
        <v>#DIV/0!</v>
      </c>
      <c r="S155" s="103">
        <f t="shared" si="35"/>
        <v>880000</v>
      </c>
    </row>
    <row r="156" spans="1:19" ht="15" customHeight="1">
      <c r="A156" s="11" t="s">
        <v>27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750000</v>
      </c>
      <c r="M156" s="5"/>
      <c r="N156" s="121">
        <f t="shared" si="33"/>
        <v>0</v>
      </c>
      <c r="O156" s="119"/>
      <c r="P156" s="119"/>
      <c r="Q156" s="119">
        <f t="shared" si="34"/>
        <v>750000</v>
      </c>
      <c r="R156" s="102" t="e">
        <f t="shared" si="36"/>
        <v>#DIV/0!</v>
      </c>
      <c r="S156" s="103">
        <f t="shared" si="35"/>
        <v>750000</v>
      </c>
    </row>
    <row r="157" spans="1:19" ht="1.5" customHeight="1" hidden="1">
      <c r="A157" s="23" t="s">
        <v>82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 t="e">
        <f t="shared" si="33"/>
        <v>#DIV/0!</v>
      </c>
      <c r="O157" s="13"/>
      <c r="P157" s="13"/>
      <c r="Q157" s="13">
        <f t="shared" si="34"/>
        <v>0</v>
      </c>
      <c r="R157" s="100" t="e">
        <f t="shared" si="36"/>
        <v>#DIV/0!</v>
      </c>
      <c r="S157" s="101">
        <f t="shared" si="35"/>
        <v>0</v>
      </c>
    </row>
    <row r="158" spans="1:19" ht="15.75">
      <c r="A158" s="21" t="s">
        <v>149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7" ref="K158:P158">K159</f>
        <v>0</v>
      </c>
      <c r="L158" s="17">
        <f t="shared" si="37"/>
        <v>0</v>
      </c>
      <c r="M158" s="17">
        <f t="shared" si="37"/>
        <v>0</v>
      </c>
      <c r="N158" s="110"/>
      <c r="O158" s="111">
        <f t="shared" si="37"/>
        <v>0</v>
      </c>
      <c r="P158" s="111">
        <f t="shared" si="37"/>
        <v>0</v>
      </c>
      <c r="Q158" s="111">
        <f t="shared" si="34"/>
        <v>0</v>
      </c>
      <c r="R158" s="104" t="e">
        <f t="shared" si="36"/>
        <v>#DIV/0!</v>
      </c>
      <c r="S158" s="105">
        <f t="shared" si="35"/>
        <v>0</v>
      </c>
    </row>
    <row r="159" spans="1:19" ht="15.75">
      <c r="A159" s="11" t="s">
        <v>49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/>
      <c r="M159" s="5"/>
      <c r="N159" s="121"/>
      <c r="O159" s="119"/>
      <c r="P159" s="119"/>
      <c r="Q159" s="119">
        <f t="shared" si="34"/>
        <v>0</v>
      </c>
      <c r="R159" s="102" t="e">
        <f t="shared" si="36"/>
        <v>#DIV/0!</v>
      </c>
      <c r="S159" s="103">
        <f t="shared" si="35"/>
        <v>0</v>
      </c>
    </row>
    <row r="160" spans="1:19" ht="15.75">
      <c r="A160" s="21" t="s">
        <v>70</v>
      </c>
      <c r="B160" s="17">
        <f>B161</f>
        <v>1100700</v>
      </c>
      <c r="C160" s="17">
        <f>C161</f>
        <v>959497</v>
      </c>
      <c r="D160" s="22">
        <f aca="true" t="shared" si="38" ref="D160:D165">C160/B160</f>
        <v>0.871715272099573</v>
      </c>
      <c r="E160" s="17">
        <f>E161</f>
        <v>0</v>
      </c>
      <c r="F160" s="22">
        <f aca="true" t="shared" si="39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0" ref="J160:J173">I160/H160</f>
        <v>0.7397519096870141</v>
      </c>
      <c r="K160" s="17">
        <f>K161</f>
        <v>0</v>
      </c>
      <c r="L160" s="17">
        <f>L161+L163</f>
        <v>2452000</v>
      </c>
      <c r="M160" s="17">
        <f>M161</f>
        <v>245336</v>
      </c>
      <c r="N160" s="110">
        <f t="shared" si="33"/>
        <v>0.10005546492659054</v>
      </c>
      <c r="O160" s="111">
        <f>O161+O163</f>
        <v>0</v>
      </c>
      <c r="P160" s="111">
        <f>P161+P163</f>
        <v>0</v>
      </c>
      <c r="Q160" s="111">
        <f t="shared" si="34"/>
        <v>2452000</v>
      </c>
      <c r="R160" s="104">
        <f t="shared" si="36"/>
        <v>9.994456581993674</v>
      </c>
      <c r="S160" s="105">
        <f t="shared" si="35"/>
        <v>2206664</v>
      </c>
    </row>
    <row r="161" spans="1:19" ht="15.75">
      <c r="A161" s="11" t="s">
        <v>74</v>
      </c>
      <c r="B161" s="5">
        <v>1100700</v>
      </c>
      <c r="C161" s="5">
        <v>959497</v>
      </c>
      <c r="D161" s="6">
        <f t="shared" si="38"/>
        <v>0.871715272099573</v>
      </c>
      <c r="E161" s="5"/>
      <c r="F161" s="6">
        <f t="shared" si="39"/>
        <v>0.871715272099573</v>
      </c>
      <c r="G161" s="5"/>
      <c r="H161" s="5">
        <v>1479300</v>
      </c>
      <c r="I161" s="5">
        <v>1094315</v>
      </c>
      <c r="J161" s="6">
        <f t="shared" si="40"/>
        <v>0.7397519096870141</v>
      </c>
      <c r="K161" s="5"/>
      <c r="L161" s="5">
        <v>1800000</v>
      </c>
      <c r="M161" s="5">
        <v>245336</v>
      </c>
      <c r="N161" s="121">
        <f t="shared" si="33"/>
        <v>0.13629777777777777</v>
      </c>
      <c r="O161" s="119"/>
      <c r="P161" s="119"/>
      <c r="Q161" s="119">
        <f t="shared" si="34"/>
        <v>1800000</v>
      </c>
      <c r="R161" s="57">
        <f t="shared" si="36"/>
        <v>7.336876773078553</v>
      </c>
      <c r="S161" s="103">
        <f t="shared" si="35"/>
        <v>1554664</v>
      </c>
    </row>
    <row r="162" spans="1:19" ht="0.75" customHeight="1">
      <c r="A162" s="11" t="s">
        <v>66</v>
      </c>
      <c r="B162" s="5" t="e">
        <f>#REF!+A162</f>
        <v>#REF!</v>
      </c>
      <c r="C162" s="5"/>
      <c r="D162" s="15" t="e">
        <f t="shared" si="38"/>
        <v>#REF!</v>
      </c>
      <c r="E162" s="5"/>
      <c r="F162" s="15" t="e">
        <f t="shared" si="39"/>
        <v>#REF!</v>
      </c>
      <c r="G162" s="5"/>
      <c r="H162" s="5" t="e">
        <f>B162+E162</f>
        <v>#REF!</v>
      </c>
      <c r="I162" s="5"/>
      <c r="J162" s="15" t="e">
        <f t="shared" si="40"/>
        <v>#REF!</v>
      </c>
      <c r="K162" s="5"/>
      <c r="L162" s="13"/>
      <c r="M162" s="13"/>
      <c r="N162" s="121" t="e">
        <f t="shared" si="33"/>
        <v>#DIV/0!</v>
      </c>
      <c r="O162" s="119"/>
      <c r="P162" s="119"/>
      <c r="Q162" s="119">
        <f t="shared" si="34"/>
        <v>0</v>
      </c>
      <c r="R162" s="57" t="e">
        <f t="shared" si="36"/>
        <v>#DIV/0!</v>
      </c>
      <c r="S162" s="103">
        <f t="shared" si="35"/>
        <v>0</v>
      </c>
    </row>
    <row r="163" spans="1:19" ht="15.75">
      <c r="A163" s="11" t="s">
        <v>145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5">
        <v>652000</v>
      </c>
      <c r="M163" s="5"/>
      <c r="N163" s="121">
        <f t="shared" si="33"/>
        <v>0</v>
      </c>
      <c r="O163" s="119"/>
      <c r="P163" s="119"/>
      <c r="Q163" s="119">
        <f t="shared" si="34"/>
        <v>652000</v>
      </c>
      <c r="R163" s="57" t="e">
        <f t="shared" si="36"/>
        <v>#DIV/0!</v>
      </c>
      <c r="S163" s="103">
        <f t="shared" si="35"/>
        <v>652000</v>
      </c>
    </row>
    <row r="164" spans="1:19" ht="15.75">
      <c r="A164" s="21" t="s">
        <v>25</v>
      </c>
      <c r="B164" s="17">
        <f>B165+B167+B168+B171+B172+B166</f>
        <v>10915000</v>
      </c>
      <c r="C164" s="17">
        <f>C165+C167+C168+C171+C172</f>
        <v>10814320</v>
      </c>
      <c r="D164" s="22">
        <f t="shared" si="38"/>
        <v>0.9907759963353183</v>
      </c>
      <c r="E164" s="17">
        <f>E165+E166+E167+E168+E171+E172+E174</f>
        <v>0</v>
      </c>
      <c r="F164" s="22">
        <f t="shared" si="39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0"/>
        <v>0.9058919191919191</v>
      </c>
      <c r="K164" s="17">
        <f>K165+K166+K168+K171+K172</f>
        <v>0</v>
      </c>
      <c r="L164" s="17">
        <f>L165+L166+L168+L171+L172</f>
        <v>21130000</v>
      </c>
      <c r="M164" s="17">
        <f>M171</f>
        <v>6172545</v>
      </c>
      <c r="N164" s="110">
        <f t="shared" si="33"/>
        <v>0.2921223379081874</v>
      </c>
      <c r="O164" s="111">
        <f>O171+O165+O166+O172+O168</f>
        <v>0</v>
      </c>
      <c r="P164" s="111">
        <f>P171+P165+P166+P172+P168</f>
        <v>0</v>
      </c>
      <c r="Q164" s="111">
        <f t="shared" si="34"/>
        <v>21130000</v>
      </c>
      <c r="R164" s="104">
        <f t="shared" si="36"/>
        <v>3.423223321984692</v>
      </c>
      <c r="S164" s="105">
        <f t="shared" si="35"/>
        <v>14957455</v>
      </c>
    </row>
    <row r="165" spans="1:19" ht="15.75">
      <c r="A165" s="24" t="s">
        <v>31</v>
      </c>
      <c r="B165" s="5">
        <v>45000</v>
      </c>
      <c r="C165" s="5"/>
      <c r="D165" s="6">
        <f t="shared" si="38"/>
        <v>0</v>
      </c>
      <c r="E165" s="5"/>
      <c r="F165" s="6">
        <f t="shared" si="39"/>
        <v>0</v>
      </c>
      <c r="G165" s="5"/>
      <c r="H165" s="5">
        <f>28000+4000</f>
        <v>32000</v>
      </c>
      <c r="I165" s="5"/>
      <c r="J165" s="6">
        <f t="shared" si="40"/>
        <v>0</v>
      </c>
      <c r="K165" s="5"/>
      <c r="L165" s="5">
        <v>14000</v>
      </c>
      <c r="M165" s="5"/>
      <c r="N165" s="121">
        <f t="shared" si="33"/>
        <v>0</v>
      </c>
      <c r="O165" s="119"/>
      <c r="P165" s="119"/>
      <c r="Q165" s="119">
        <f t="shared" si="34"/>
        <v>14000</v>
      </c>
      <c r="R165" s="102" t="e">
        <f t="shared" si="36"/>
        <v>#DIV/0!</v>
      </c>
      <c r="S165" s="103">
        <f t="shared" si="35"/>
        <v>14000</v>
      </c>
    </row>
    <row r="166" spans="1:19" ht="15.75">
      <c r="A166" s="24" t="s">
        <v>125</v>
      </c>
      <c r="B166" s="5">
        <v>30000</v>
      </c>
      <c r="C166" s="5"/>
      <c r="D166" s="6"/>
      <c r="E166" s="5"/>
      <c r="F166" s="6">
        <f t="shared" si="39"/>
        <v>0</v>
      </c>
      <c r="G166" s="5"/>
      <c r="H166" s="5">
        <v>30000</v>
      </c>
      <c r="I166" s="5"/>
      <c r="J166" s="6">
        <f t="shared" si="40"/>
        <v>0</v>
      </c>
      <c r="K166" s="5"/>
      <c r="L166" s="5">
        <v>30000</v>
      </c>
      <c r="M166" s="5"/>
      <c r="N166" s="121">
        <f t="shared" si="33"/>
        <v>0</v>
      </c>
      <c r="O166" s="119"/>
      <c r="P166" s="119"/>
      <c r="Q166" s="119">
        <f t="shared" si="34"/>
        <v>30000</v>
      </c>
      <c r="R166" s="102" t="e">
        <f t="shared" si="36"/>
        <v>#DIV/0!</v>
      </c>
      <c r="S166" s="103">
        <f t="shared" si="35"/>
        <v>30000</v>
      </c>
    </row>
    <row r="167" spans="1:19" ht="15.75" hidden="1">
      <c r="A167" s="24" t="s">
        <v>79</v>
      </c>
      <c r="B167" s="5"/>
      <c r="C167" s="5"/>
      <c r="D167" s="6" t="e">
        <f aca="true" t="shared" si="41" ref="D167:D173">C167/B167</f>
        <v>#DIV/0!</v>
      </c>
      <c r="E167" s="5"/>
      <c r="F167" s="6" t="e">
        <f t="shared" si="39"/>
        <v>#DIV/0!</v>
      </c>
      <c r="G167" s="5"/>
      <c r="H167" s="5"/>
      <c r="I167" s="5"/>
      <c r="J167" s="6" t="e">
        <f t="shared" si="40"/>
        <v>#DIV/0!</v>
      </c>
      <c r="K167" s="5"/>
      <c r="L167" s="5"/>
      <c r="M167" s="5"/>
      <c r="N167" s="121" t="e">
        <f t="shared" si="33"/>
        <v>#DIV/0!</v>
      </c>
      <c r="O167" s="119"/>
      <c r="P167" s="119"/>
      <c r="Q167" s="119">
        <f t="shared" si="34"/>
        <v>0</v>
      </c>
      <c r="R167" s="102" t="e">
        <f t="shared" si="36"/>
        <v>#DIV/0!</v>
      </c>
      <c r="S167" s="103">
        <f t="shared" si="35"/>
        <v>0</v>
      </c>
    </row>
    <row r="168" spans="1:19" ht="15.75">
      <c r="A168" s="24" t="s">
        <v>32</v>
      </c>
      <c r="B168" s="5">
        <v>20000</v>
      </c>
      <c r="C168" s="5"/>
      <c r="D168" s="6">
        <f t="shared" si="41"/>
        <v>0</v>
      </c>
      <c r="E168" s="5"/>
      <c r="F168" s="6">
        <f t="shared" si="39"/>
        <v>0</v>
      </c>
      <c r="G168" s="5"/>
      <c r="H168" s="5">
        <v>10000</v>
      </c>
      <c r="I168" s="5"/>
      <c r="J168" s="6">
        <f t="shared" si="40"/>
        <v>0</v>
      </c>
      <c r="K168" s="5"/>
      <c r="L168" s="5">
        <v>6000</v>
      </c>
      <c r="M168" s="5"/>
      <c r="N168" s="121">
        <f t="shared" si="33"/>
        <v>0</v>
      </c>
      <c r="O168" s="119"/>
      <c r="P168" s="119"/>
      <c r="Q168" s="119">
        <f t="shared" si="34"/>
        <v>6000</v>
      </c>
      <c r="R168" s="102" t="e">
        <f t="shared" si="36"/>
        <v>#DIV/0!</v>
      </c>
      <c r="S168" s="103">
        <f t="shared" si="35"/>
        <v>6000</v>
      </c>
    </row>
    <row r="169" spans="1:19" ht="0.75" customHeight="1">
      <c r="A169" s="24" t="s">
        <v>33</v>
      </c>
      <c r="B169" s="5"/>
      <c r="C169" s="5"/>
      <c r="D169" s="15" t="e">
        <f t="shared" si="41"/>
        <v>#DIV/0!</v>
      </c>
      <c r="E169" s="5"/>
      <c r="F169" s="6" t="e">
        <f t="shared" si="39"/>
        <v>#DIV/0!</v>
      </c>
      <c r="G169" s="5"/>
      <c r="H169" s="5"/>
      <c r="I169" s="5"/>
      <c r="J169" s="6" t="e">
        <f t="shared" si="40"/>
        <v>#DIV/0!</v>
      </c>
      <c r="K169" s="5"/>
      <c r="L169" s="5"/>
      <c r="M169" s="5"/>
      <c r="N169" s="121" t="e">
        <f t="shared" si="33"/>
        <v>#DIV/0!</v>
      </c>
      <c r="O169" s="119"/>
      <c r="P169" s="119"/>
      <c r="Q169" s="119">
        <f t="shared" si="34"/>
        <v>0</v>
      </c>
      <c r="R169" s="102" t="e">
        <f t="shared" si="36"/>
        <v>#DIV/0!</v>
      </c>
      <c r="S169" s="103">
        <f t="shared" si="35"/>
        <v>0</v>
      </c>
    </row>
    <row r="170" spans="1:19" ht="15.75" hidden="1">
      <c r="A170" s="24" t="s">
        <v>37</v>
      </c>
      <c r="B170" s="5" t="e">
        <v>#REF!</v>
      </c>
      <c r="C170" s="5"/>
      <c r="D170" s="15" t="e">
        <f t="shared" si="41"/>
        <v>#REF!</v>
      </c>
      <c r="E170" s="5"/>
      <c r="F170" s="6" t="e">
        <f t="shared" si="39"/>
        <v>#REF!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1" t="e">
        <f t="shared" si="33"/>
        <v>#DIV/0!</v>
      </c>
      <c r="O170" s="119"/>
      <c r="P170" s="119"/>
      <c r="Q170" s="119">
        <f t="shared" si="34"/>
        <v>0</v>
      </c>
      <c r="R170" s="102" t="e">
        <f t="shared" si="36"/>
        <v>#DIV/0!</v>
      </c>
      <c r="S170" s="103">
        <f t="shared" si="35"/>
        <v>0</v>
      </c>
    </row>
    <row r="171" spans="1:19" ht="29.25">
      <c r="A171" s="25" t="s">
        <v>83</v>
      </c>
      <c r="B171" s="5">
        <v>10780000</v>
      </c>
      <c r="C171" s="5">
        <v>10814320</v>
      </c>
      <c r="D171" s="6">
        <f t="shared" si="41"/>
        <v>1.0031836734693877</v>
      </c>
      <c r="E171" s="5"/>
      <c r="F171" s="6">
        <f t="shared" si="39"/>
        <v>1.0031836734693877</v>
      </c>
      <c r="G171" s="5"/>
      <c r="H171" s="5">
        <v>13765000</v>
      </c>
      <c r="I171" s="5">
        <v>12555662</v>
      </c>
      <c r="J171" s="6">
        <f t="shared" si="40"/>
        <v>0.9121439883763167</v>
      </c>
      <c r="K171" s="5"/>
      <c r="L171" s="5">
        <v>21000000</v>
      </c>
      <c r="M171" s="5">
        <v>6172545</v>
      </c>
      <c r="N171" s="121">
        <f t="shared" si="33"/>
        <v>0.29393071428571427</v>
      </c>
      <c r="O171" s="119"/>
      <c r="P171" s="119"/>
      <c r="Q171" s="119">
        <f t="shared" si="34"/>
        <v>21000000</v>
      </c>
      <c r="R171" s="106">
        <f t="shared" si="36"/>
        <v>3.402162317164152</v>
      </c>
      <c r="S171" s="107">
        <f t="shared" si="35"/>
        <v>14827455</v>
      </c>
    </row>
    <row r="172" spans="1:19" ht="14.25" customHeight="1">
      <c r="A172" s="24" t="s">
        <v>50</v>
      </c>
      <c r="B172" s="5">
        <v>40000</v>
      </c>
      <c r="C172" s="5"/>
      <c r="D172" s="6">
        <f t="shared" si="41"/>
        <v>0</v>
      </c>
      <c r="E172" s="5"/>
      <c r="F172" s="6">
        <f t="shared" si="39"/>
        <v>0</v>
      </c>
      <c r="G172" s="5"/>
      <c r="H172" s="5">
        <f>23000</f>
        <v>23000</v>
      </c>
      <c r="I172" s="5"/>
      <c r="J172" s="6">
        <f t="shared" si="40"/>
        <v>0</v>
      </c>
      <c r="K172" s="5"/>
      <c r="L172" s="5">
        <v>80000</v>
      </c>
      <c r="M172" s="5"/>
      <c r="N172" s="121">
        <f t="shared" si="33"/>
        <v>0</v>
      </c>
      <c r="O172" s="119"/>
      <c r="P172" s="119"/>
      <c r="Q172" s="119">
        <f t="shared" si="34"/>
        <v>80000</v>
      </c>
      <c r="R172" s="106" t="e">
        <f t="shared" si="36"/>
        <v>#DIV/0!</v>
      </c>
      <c r="S172" s="107">
        <f t="shared" si="35"/>
        <v>80000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1"/>
        <v>#REF!</v>
      </c>
      <c r="E173" s="5"/>
      <c r="F173" s="6" t="e">
        <f t="shared" si="39"/>
        <v>#REF!</v>
      </c>
      <c r="G173" s="5"/>
      <c r="H173" s="5" t="e">
        <f>B173+G173</f>
        <v>#REF!</v>
      </c>
      <c r="I173" s="5"/>
      <c r="J173" s="15" t="e">
        <f t="shared" si="40"/>
        <v>#REF!</v>
      </c>
      <c r="K173" s="5"/>
      <c r="L173" s="13" t="e">
        <f>H173+K173</f>
        <v>#REF!</v>
      </c>
      <c r="M173" s="13"/>
      <c r="N173" s="15" t="e">
        <f t="shared" si="33"/>
        <v>#REF!</v>
      </c>
      <c r="O173" s="13"/>
      <c r="P173" s="13"/>
      <c r="Q173" s="13" t="e">
        <f t="shared" si="34"/>
        <v>#REF!</v>
      </c>
      <c r="R173" s="108" t="e">
        <f t="shared" si="36"/>
        <v>#REF!</v>
      </c>
      <c r="S173" s="109" t="e">
        <f t="shared" si="35"/>
        <v>#REF!</v>
      </c>
    </row>
    <row r="174" spans="1:19" ht="15.75" hidden="1">
      <c r="A174" s="18" t="s">
        <v>34</v>
      </c>
      <c r="B174" s="17">
        <v>0</v>
      </c>
      <c r="C174" s="17"/>
      <c r="D174" s="22"/>
      <c r="E174" s="17"/>
      <c r="F174" s="22" t="e">
        <f t="shared" si="39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 t="e">
        <f t="shared" si="33"/>
        <v>#DIV/0!</v>
      </c>
      <c r="O174" s="17"/>
      <c r="P174" s="17"/>
      <c r="Q174" s="13">
        <f t="shared" si="34"/>
        <v>0</v>
      </c>
      <c r="R174" s="108" t="e">
        <f t="shared" si="36"/>
        <v>#DIV/0!</v>
      </c>
      <c r="S174" s="109">
        <f t="shared" si="35"/>
        <v>0</v>
      </c>
    </row>
    <row r="175" spans="1:19" ht="15.75">
      <c r="A175" s="18" t="s">
        <v>34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39"/>
        <v>#REF!</v>
      </c>
      <c r="G175" s="17"/>
      <c r="H175" s="17" t="e">
        <f>B175+E175</f>
        <v>#REF!</v>
      </c>
      <c r="I175" s="17"/>
      <c r="J175" s="22" t="e">
        <f aca="true" t="shared" si="42" ref="J175:J187">I175/H175</f>
        <v>#REF!</v>
      </c>
      <c r="K175" s="17"/>
      <c r="L175" s="17"/>
      <c r="M175" s="17">
        <v>-44460</v>
      </c>
      <c r="N175" s="110"/>
      <c r="O175" s="111"/>
      <c r="P175" s="111"/>
      <c r="Q175" s="111">
        <f t="shared" si="34"/>
        <v>0</v>
      </c>
      <c r="R175" s="110">
        <f t="shared" si="36"/>
        <v>0</v>
      </c>
      <c r="S175" s="111">
        <f t="shared" si="35"/>
        <v>44460</v>
      </c>
    </row>
    <row r="176" spans="1:19" ht="31.5">
      <c r="A176" s="14" t="s">
        <v>48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39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2"/>
        <v>0.6764585216697687</v>
      </c>
      <c r="K176" s="13">
        <f>K178+K191</f>
        <v>0</v>
      </c>
      <c r="L176" s="13">
        <f>L178+L189+L190+L191</f>
        <v>16889144</v>
      </c>
      <c r="M176" s="13">
        <f>M178+M189+M190+M191+M193</f>
        <v>4054663</v>
      </c>
      <c r="N176" s="15">
        <f t="shared" si="33"/>
        <v>0.24007510386553635</v>
      </c>
      <c r="O176" s="13">
        <f>O178+O189+O190+O191</f>
        <v>0</v>
      </c>
      <c r="P176" s="13">
        <f>P178+P189+P190+P191</f>
        <v>701000</v>
      </c>
      <c r="Q176" s="13">
        <f t="shared" si="34"/>
        <v>17590144</v>
      </c>
      <c r="R176" s="108">
        <f t="shared" si="36"/>
        <v>4.338250552512009</v>
      </c>
      <c r="S176" s="109">
        <f t="shared" si="35"/>
        <v>13535481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39"/>
        <v>#REF!</v>
      </c>
      <c r="G177" s="5"/>
      <c r="H177" s="5" t="e">
        <f>B177+E177</f>
        <v>#REF!</v>
      </c>
      <c r="I177" s="5"/>
      <c r="J177" s="15" t="e">
        <f t="shared" si="42"/>
        <v>#REF!</v>
      </c>
      <c r="K177" s="5"/>
      <c r="L177" s="13" t="e">
        <f aca="true" t="shared" si="43" ref="L177:L187">H177+K177</f>
        <v>#REF!</v>
      </c>
      <c r="M177" s="13"/>
      <c r="N177" s="15" t="e">
        <f t="shared" si="33"/>
        <v>#REF!</v>
      </c>
      <c r="O177" s="13"/>
      <c r="P177" s="13"/>
      <c r="Q177" s="13" t="e">
        <f t="shared" si="34"/>
        <v>#REF!</v>
      </c>
      <c r="R177" s="108" t="e">
        <f t="shared" si="36"/>
        <v>#REF!</v>
      </c>
      <c r="S177" s="109" t="e">
        <f t="shared" si="35"/>
        <v>#REF!</v>
      </c>
    </row>
    <row r="178" spans="1:19" ht="15.75">
      <c r="A178" s="18" t="s">
        <v>23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39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2"/>
        <v>0.61272392</v>
      </c>
      <c r="K178" s="17">
        <f>K179+K180</f>
        <v>0</v>
      </c>
      <c r="L178" s="17">
        <f>L179+L180</f>
        <v>14091144</v>
      </c>
      <c r="M178" s="17">
        <v>4055663</v>
      </c>
      <c r="N178" s="110">
        <f t="shared" si="33"/>
        <v>0.28781644698258707</v>
      </c>
      <c r="O178" s="111">
        <f>O179+O180</f>
        <v>0</v>
      </c>
      <c r="P178" s="111">
        <f>P179+P180</f>
        <v>701000</v>
      </c>
      <c r="Q178" s="111">
        <f t="shared" si="34"/>
        <v>14792144</v>
      </c>
      <c r="R178" s="110">
        <f t="shared" si="36"/>
        <v>3.647281344628486</v>
      </c>
      <c r="S178" s="111">
        <f t="shared" si="35"/>
        <v>10736481</v>
      </c>
    </row>
    <row r="179" spans="1:19" ht="15.75">
      <c r="A179" s="24" t="s">
        <v>19</v>
      </c>
      <c r="B179" s="5">
        <v>4900000</v>
      </c>
      <c r="C179" s="5">
        <v>3852252</v>
      </c>
      <c r="D179" s="6"/>
      <c r="E179" s="5"/>
      <c r="F179" s="6">
        <f t="shared" si="39"/>
        <v>0.7861738775510204</v>
      </c>
      <c r="G179" s="5"/>
      <c r="H179" s="5">
        <v>5000000</v>
      </c>
      <c r="I179" s="5"/>
      <c r="J179" s="6">
        <f t="shared" si="42"/>
        <v>0</v>
      </c>
      <c r="K179" s="5"/>
      <c r="L179" s="5">
        <v>7200000</v>
      </c>
      <c r="M179" s="5"/>
      <c r="N179" s="121">
        <f t="shared" si="33"/>
        <v>0</v>
      </c>
      <c r="O179" s="119"/>
      <c r="P179" s="119"/>
      <c r="Q179" s="119">
        <f t="shared" si="34"/>
        <v>7200000</v>
      </c>
      <c r="R179" s="106" t="e">
        <f t="shared" si="36"/>
        <v>#DIV/0!</v>
      </c>
      <c r="S179" s="107">
        <f t="shared" si="35"/>
        <v>7200000</v>
      </c>
    </row>
    <row r="180" spans="1:19" ht="14.25" customHeight="1">
      <c r="A180" s="24" t="s">
        <v>20</v>
      </c>
      <c r="B180" s="5">
        <v>6974800</v>
      </c>
      <c r="C180" s="5">
        <v>4153531</v>
      </c>
      <c r="D180" s="6"/>
      <c r="E180" s="5"/>
      <c r="F180" s="6">
        <f t="shared" si="39"/>
        <v>0.5955053908355795</v>
      </c>
      <c r="G180" s="5"/>
      <c r="H180" s="5">
        <v>7500000</v>
      </c>
      <c r="I180" s="5"/>
      <c r="J180" s="6">
        <f t="shared" si="42"/>
        <v>0</v>
      </c>
      <c r="K180" s="5"/>
      <c r="L180" s="5">
        <v>6891144</v>
      </c>
      <c r="M180" s="5"/>
      <c r="N180" s="121">
        <f t="shared" si="33"/>
        <v>0</v>
      </c>
      <c r="O180" s="119"/>
      <c r="P180" s="119">
        <v>701000</v>
      </c>
      <c r="Q180" s="119">
        <f t="shared" si="34"/>
        <v>7592144</v>
      </c>
      <c r="R180" s="106" t="e">
        <f t="shared" si="36"/>
        <v>#DIV/0!</v>
      </c>
      <c r="S180" s="107">
        <f t="shared" si="35"/>
        <v>7592144</v>
      </c>
    </row>
    <row r="181" spans="1:19" ht="15.75" hidden="1">
      <c r="A181" s="27" t="s">
        <v>76</v>
      </c>
      <c r="B181" s="17">
        <v>0</v>
      </c>
      <c r="C181" s="17"/>
      <c r="D181" s="22"/>
      <c r="E181" s="17"/>
      <c r="F181" s="22" t="e">
        <f t="shared" si="39"/>
        <v>#DIV/0!</v>
      </c>
      <c r="G181" s="17"/>
      <c r="H181" s="17">
        <f>B181+G181</f>
        <v>0</v>
      </c>
      <c r="I181" s="17"/>
      <c r="J181" s="15" t="e">
        <f t="shared" si="42"/>
        <v>#DIV/0!</v>
      </c>
      <c r="K181" s="17"/>
      <c r="L181" s="13">
        <f t="shared" si="43"/>
        <v>0</v>
      </c>
      <c r="M181" s="13"/>
      <c r="N181" s="15" t="e">
        <f t="shared" si="33"/>
        <v>#DIV/0!</v>
      </c>
      <c r="O181" s="13"/>
      <c r="P181" s="13"/>
      <c r="Q181" s="13">
        <f t="shared" si="34"/>
        <v>0</v>
      </c>
      <c r="R181" s="100"/>
      <c r="S181" s="101">
        <f t="shared" si="35"/>
        <v>0</v>
      </c>
    </row>
    <row r="182" spans="1:19" ht="15.75" hidden="1">
      <c r="A182" s="11" t="s">
        <v>16</v>
      </c>
      <c r="B182" s="35" t="e">
        <f>#REF!+A182</f>
        <v>#REF!</v>
      </c>
      <c r="C182" s="5"/>
      <c r="D182" s="22" t="e">
        <f>C182/B182</f>
        <v>#REF!</v>
      </c>
      <c r="E182" s="17"/>
      <c r="F182" s="22" t="e">
        <f t="shared" si="39"/>
        <v>#REF!</v>
      </c>
      <c r="G182" s="17"/>
      <c r="H182" s="17" t="e">
        <f>B182+E182</f>
        <v>#REF!</v>
      </c>
      <c r="I182" s="17"/>
      <c r="J182" s="15" t="e">
        <f t="shared" si="42"/>
        <v>#REF!</v>
      </c>
      <c r="K182" s="17"/>
      <c r="L182" s="13" t="e">
        <f t="shared" si="43"/>
        <v>#REF!</v>
      </c>
      <c r="M182" s="13"/>
      <c r="N182" s="15" t="e">
        <f t="shared" si="33"/>
        <v>#REF!</v>
      </c>
      <c r="O182" s="13"/>
      <c r="P182" s="13"/>
      <c r="Q182" s="13" t="e">
        <f t="shared" si="34"/>
        <v>#REF!</v>
      </c>
      <c r="R182" s="100"/>
      <c r="S182" s="101" t="e">
        <f t="shared" si="35"/>
        <v>#REF!</v>
      </c>
    </row>
    <row r="183" spans="1:19" ht="15.75" hidden="1">
      <c r="A183" s="18" t="s">
        <v>4</v>
      </c>
      <c r="B183" s="35" t="e">
        <f>#REF!+A183</f>
        <v>#REF!</v>
      </c>
      <c r="C183" s="17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0"/>
      <c r="S183" s="101" t="e">
        <f t="shared" si="35"/>
        <v>#REF!</v>
      </c>
    </row>
    <row r="184" spans="1:19" ht="15.75" hidden="1">
      <c r="A184" s="27" t="s">
        <v>69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100"/>
      <c r="S184" s="101">
        <f t="shared" si="35"/>
        <v>0</v>
      </c>
    </row>
    <row r="185" spans="1:19" ht="15.75" hidden="1">
      <c r="A185" s="18" t="s">
        <v>68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100"/>
      <c r="S185" s="101" t="e">
        <f t="shared" si="35"/>
        <v>#REF!</v>
      </c>
    </row>
    <row r="186" spans="1:19" ht="15.75" hidden="1">
      <c r="A186" s="18" t="s">
        <v>61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0"/>
      <c r="S186" s="101" t="e">
        <f t="shared" si="35"/>
        <v>#REF!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/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100"/>
      <c r="S187" s="101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0"/>
      <c r="S188" s="101">
        <f t="shared" si="35"/>
        <v>0</v>
      </c>
    </row>
    <row r="189" spans="1:19" ht="15.75" hidden="1">
      <c r="A189" s="18" t="s">
        <v>147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15" t="e">
        <f t="shared" si="33"/>
        <v>#DIV/0!</v>
      </c>
      <c r="O189" s="17"/>
      <c r="P189" s="17"/>
      <c r="Q189" s="13">
        <f t="shared" si="34"/>
        <v>0</v>
      </c>
      <c r="R189" s="100"/>
      <c r="S189" s="101">
        <f t="shared" si="35"/>
        <v>0</v>
      </c>
    </row>
    <row r="190" spans="1:19" ht="15.75" hidden="1">
      <c r="A190" s="18" t="s">
        <v>34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4"/>
      <c r="S190" s="105">
        <f t="shared" si="35"/>
        <v>0</v>
      </c>
    </row>
    <row r="191" spans="1:19" ht="15.75">
      <c r="A191" s="18" t="s">
        <v>55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4" ref="F191:F215">C191/B191</f>
        <v>0.9632992</v>
      </c>
      <c r="G191" s="17"/>
      <c r="H191" s="17">
        <v>2544000</v>
      </c>
      <c r="I191" s="17">
        <v>2517593</v>
      </c>
      <c r="J191" s="22">
        <f aca="true" t="shared" si="45" ref="J191:J203">I191/H191</f>
        <v>0.9896198899371069</v>
      </c>
      <c r="K191" s="17"/>
      <c r="L191" s="17">
        <v>2798000</v>
      </c>
      <c r="M191" s="17"/>
      <c r="N191" s="110">
        <f t="shared" si="33"/>
        <v>0</v>
      </c>
      <c r="O191" s="111"/>
      <c r="P191" s="111"/>
      <c r="Q191" s="111">
        <f t="shared" si="34"/>
        <v>2798000</v>
      </c>
      <c r="R191" s="104" t="e">
        <f t="shared" si="36"/>
        <v>#DIV/0!</v>
      </c>
      <c r="S191" s="105">
        <f t="shared" si="35"/>
        <v>2798000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4"/>
        <v>#DIV/0!</v>
      </c>
      <c r="G192" s="5"/>
      <c r="H192" s="5">
        <f>B192+E192</f>
        <v>0</v>
      </c>
      <c r="I192" s="5"/>
      <c r="J192" s="15" t="e">
        <f t="shared" si="45"/>
        <v>#DIV/0!</v>
      </c>
      <c r="K192" s="5"/>
      <c r="L192" s="13"/>
      <c r="M192" s="13"/>
      <c r="N192" s="15" t="e">
        <f t="shared" si="33"/>
        <v>#DIV/0!</v>
      </c>
      <c r="O192" s="13"/>
      <c r="P192" s="13"/>
      <c r="Q192" s="13">
        <f t="shared" si="34"/>
        <v>0</v>
      </c>
      <c r="R192" s="100" t="e">
        <f t="shared" si="36"/>
        <v>#DIV/0!</v>
      </c>
      <c r="S192" s="101">
        <f t="shared" si="35"/>
        <v>0</v>
      </c>
    </row>
    <row r="193" spans="1:19" ht="15.75">
      <c r="A193" s="125" t="s">
        <v>34</v>
      </c>
      <c r="B193" s="111"/>
      <c r="C193" s="111"/>
      <c r="D193" s="110"/>
      <c r="E193" s="111"/>
      <c r="F193" s="110" t="e">
        <f t="shared" si="44"/>
        <v>#DIV/0!</v>
      </c>
      <c r="G193" s="111"/>
      <c r="H193" s="111">
        <f>B193+G193</f>
        <v>0</v>
      </c>
      <c r="I193" s="111"/>
      <c r="J193" s="110" t="e">
        <f t="shared" si="45"/>
        <v>#DIV/0!</v>
      </c>
      <c r="K193" s="111"/>
      <c r="L193" s="111"/>
      <c r="M193" s="111">
        <v>-1000</v>
      </c>
      <c r="N193" s="110"/>
      <c r="O193" s="111"/>
      <c r="P193" s="111"/>
      <c r="Q193" s="111">
        <f t="shared" si="34"/>
        <v>0</v>
      </c>
      <c r="R193" s="100">
        <f t="shared" si="36"/>
        <v>0</v>
      </c>
      <c r="S193" s="101">
        <f t="shared" si="35"/>
        <v>1000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6" ref="D194:D199">C194/B194</f>
        <v>0.9985776033057852</v>
      </c>
      <c r="E194" s="13">
        <f>E195</f>
        <v>0</v>
      </c>
      <c r="F194" s="15">
        <f t="shared" si="44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5"/>
        <v>0.8495818181818182</v>
      </c>
      <c r="K194" s="13">
        <f>K195</f>
        <v>0</v>
      </c>
      <c r="L194" s="13">
        <f>L195</f>
        <v>7545000</v>
      </c>
      <c r="M194" s="13">
        <f>M195+M197</f>
        <v>1982379</v>
      </c>
      <c r="N194" s="15">
        <f t="shared" si="33"/>
        <v>0.26274075546719683</v>
      </c>
      <c r="O194" s="13">
        <f>O195+O197</f>
        <v>0</v>
      </c>
      <c r="P194" s="13">
        <f>P195+P197</f>
        <v>0</v>
      </c>
      <c r="Q194" s="13">
        <f t="shared" si="34"/>
        <v>7545000</v>
      </c>
      <c r="R194" s="100">
        <f t="shared" si="36"/>
        <v>3.8060330542242427</v>
      </c>
      <c r="S194" s="101">
        <f t="shared" si="35"/>
        <v>5562621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6"/>
        <v>0.9985776033057852</v>
      </c>
      <c r="E195" s="5"/>
      <c r="F195" s="6">
        <f t="shared" si="44"/>
        <v>0.9985776033057852</v>
      </c>
      <c r="G195" s="5"/>
      <c r="H195" s="5">
        <v>12100000</v>
      </c>
      <c r="I195" s="5">
        <v>10279940</v>
      </c>
      <c r="J195" s="6">
        <f t="shared" si="45"/>
        <v>0.8495818181818182</v>
      </c>
      <c r="K195" s="5"/>
      <c r="L195" s="5">
        <v>7545000</v>
      </c>
      <c r="M195" s="5">
        <v>1982379</v>
      </c>
      <c r="N195" s="121">
        <f t="shared" si="33"/>
        <v>0.26274075546719683</v>
      </c>
      <c r="O195" s="119"/>
      <c r="P195" s="119"/>
      <c r="Q195" s="119">
        <f t="shared" si="34"/>
        <v>7545000</v>
      </c>
      <c r="R195" s="102">
        <f t="shared" si="36"/>
        <v>3.8060330542242427</v>
      </c>
      <c r="S195" s="103">
        <f t="shared" si="35"/>
        <v>5562621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6"/>
        <v>#REF!</v>
      </c>
      <c r="E196" s="5"/>
      <c r="F196" s="15" t="e">
        <f t="shared" si="44"/>
        <v>#REF!</v>
      </c>
      <c r="G196" s="5"/>
      <c r="H196" s="5" t="e">
        <f>B196+E196</f>
        <v>#REF!</v>
      </c>
      <c r="I196" s="5"/>
      <c r="J196" s="15" t="e">
        <f t="shared" si="45"/>
        <v>#REF!</v>
      </c>
      <c r="K196" s="5"/>
      <c r="L196" s="13" t="e">
        <f>H196+K196</f>
        <v>#REF!</v>
      </c>
      <c r="M196" s="13"/>
      <c r="N196" s="121" t="e">
        <f t="shared" si="33"/>
        <v>#REF!</v>
      </c>
      <c r="O196" s="119"/>
      <c r="P196" s="119"/>
      <c r="Q196" s="119" t="e">
        <f t="shared" si="34"/>
        <v>#REF!</v>
      </c>
      <c r="R196" s="102" t="e">
        <f t="shared" si="36"/>
        <v>#REF!</v>
      </c>
      <c r="S196" s="103" t="e">
        <f t="shared" si="35"/>
        <v>#REF!</v>
      </c>
    </row>
    <row r="197" spans="1:19" ht="15.75">
      <c r="A197" s="11" t="s">
        <v>34</v>
      </c>
      <c r="B197" s="5" t="e">
        <f>#REF!+A197</f>
        <v>#REF!</v>
      </c>
      <c r="C197" s="5"/>
      <c r="D197" s="15" t="e">
        <f t="shared" si="46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5"/>
      <c r="M197" s="5"/>
      <c r="N197" s="121"/>
      <c r="O197" s="119"/>
      <c r="P197" s="119"/>
      <c r="Q197" s="119">
        <f t="shared" si="34"/>
        <v>0</v>
      </c>
      <c r="R197" s="102" t="e">
        <f t="shared" si="36"/>
        <v>#DIV/0!</v>
      </c>
      <c r="S197" s="103">
        <f t="shared" si="35"/>
        <v>0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6"/>
        <v>0.03165373791954492</v>
      </c>
      <c r="E198" s="13">
        <f>E199</f>
        <v>0</v>
      </c>
      <c r="F198" s="15">
        <f t="shared" si="44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5"/>
        <v>0.4356263250883392</v>
      </c>
      <c r="K198" s="13">
        <f aca="true" t="shared" si="47" ref="K198:P198">K199</f>
        <v>0</v>
      </c>
      <c r="L198" s="13">
        <f t="shared" si="47"/>
        <v>800000</v>
      </c>
      <c r="M198" s="13">
        <f t="shared" si="47"/>
        <v>392695</v>
      </c>
      <c r="N198" s="15">
        <f t="shared" si="33"/>
        <v>0.49086875</v>
      </c>
      <c r="O198" s="13">
        <f t="shared" si="47"/>
        <v>0</v>
      </c>
      <c r="P198" s="13">
        <f t="shared" si="47"/>
        <v>0</v>
      </c>
      <c r="Q198" s="13">
        <f t="shared" si="34"/>
        <v>800000</v>
      </c>
      <c r="R198" s="100">
        <f t="shared" si="36"/>
        <v>2.0372044461987038</v>
      </c>
      <c r="S198" s="101">
        <f t="shared" si="35"/>
        <v>407305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6"/>
        <v>0.03165373791954492</v>
      </c>
      <c r="E199" s="5"/>
      <c r="F199" s="6">
        <f t="shared" si="44"/>
        <v>0.03165373791954492</v>
      </c>
      <c r="G199" s="5"/>
      <c r="H199" s="5">
        <v>1132000</v>
      </c>
      <c r="I199" s="5">
        <v>493129</v>
      </c>
      <c r="J199" s="6">
        <f t="shared" si="45"/>
        <v>0.4356263250883392</v>
      </c>
      <c r="K199" s="5"/>
      <c r="L199" s="5">
        <v>800000</v>
      </c>
      <c r="M199" s="5">
        <v>392695</v>
      </c>
      <c r="N199" s="121">
        <f t="shared" si="33"/>
        <v>0.49086875</v>
      </c>
      <c r="O199" s="119"/>
      <c r="P199" s="119"/>
      <c r="Q199" s="119">
        <f t="shared" si="34"/>
        <v>800000</v>
      </c>
      <c r="R199" s="102">
        <f t="shared" si="36"/>
        <v>2.0372044461987038</v>
      </c>
      <c r="S199" s="103">
        <f t="shared" si="35"/>
        <v>407305</v>
      </c>
    </row>
    <row r="200" spans="1:19" ht="15.75" hidden="1">
      <c r="A200" s="26" t="s">
        <v>34</v>
      </c>
      <c r="B200" s="5"/>
      <c r="C200" s="5"/>
      <c r="D200" s="6"/>
      <c r="E200" s="5"/>
      <c r="F200" s="6" t="e">
        <f t="shared" si="44"/>
        <v>#DIV/0!</v>
      </c>
      <c r="G200" s="5"/>
      <c r="H200" s="5">
        <f>B200+G200</f>
        <v>0</v>
      </c>
      <c r="I200" s="5"/>
      <c r="J200" s="15" t="e">
        <f t="shared" si="45"/>
        <v>#DIV/0!</v>
      </c>
      <c r="K200" s="5"/>
      <c r="L200" s="13">
        <f>H200+K200</f>
        <v>0</v>
      </c>
      <c r="M200" s="13"/>
      <c r="N200" s="15" t="e">
        <f t="shared" si="33"/>
        <v>#DIV/0!</v>
      </c>
      <c r="O200" s="13"/>
      <c r="P200" s="13"/>
      <c r="Q200" s="13">
        <f t="shared" si="34"/>
        <v>0</v>
      </c>
      <c r="R200" s="100" t="e">
        <f t="shared" si="36"/>
        <v>#DIV/0!</v>
      </c>
      <c r="S200" s="101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4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5"/>
        <v>0.7461678169014084</v>
      </c>
      <c r="K201" s="13">
        <f>K202+K203+K204+K205</f>
        <v>0</v>
      </c>
      <c r="L201" s="13">
        <f>L202+L203+L205+L214</f>
        <v>47735297</v>
      </c>
      <c r="M201" s="13">
        <f>M202+M203+M205+M214</f>
        <v>7154858</v>
      </c>
      <c r="N201" s="15">
        <f t="shared" si="33"/>
        <v>0.14988611048130696</v>
      </c>
      <c r="O201" s="13">
        <f>O202+O203+O205+O214</f>
        <v>0</v>
      </c>
      <c r="P201" s="13">
        <f>P202+P203+P205+P214</f>
        <v>0</v>
      </c>
      <c r="Q201" s="13">
        <f t="shared" si="34"/>
        <v>47735297</v>
      </c>
      <c r="R201" s="100">
        <f t="shared" si="36"/>
        <v>6.6717322691799055</v>
      </c>
      <c r="S201" s="101">
        <f t="shared" si="35"/>
        <v>40580439</v>
      </c>
    </row>
    <row r="202" spans="1:19" ht="15.75">
      <c r="A202" s="11" t="s">
        <v>17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4"/>
        <v>1</v>
      </c>
      <c r="G202" s="5"/>
      <c r="H202" s="5">
        <v>6350000</v>
      </c>
      <c r="I202" s="5">
        <v>5565804</v>
      </c>
      <c r="J202" s="6">
        <f t="shared" si="45"/>
        <v>0.8765045669291338</v>
      </c>
      <c r="K202" s="5"/>
      <c r="L202" s="5">
        <v>14283297</v>
      </c>
      <c r="M202" s="5">
        <v>3633217</v>
      </c>
      <c r="N202" s="121">
        <f t="shared" si="33"/>
        <v>0.2543682316484772</v>
      </c>
      <c r="O202" s="119"/>
      <c r="P202" s="132"/>
      <c r="Q202" s="119">
        <f t="shared" si="34"/>
        <v>14283297</v>
      </c>
      <c r="R202" s="102">
        <f t="shared" si="36"/>
        <v>3.931308534557666</v>
      </c>
      <c r="S202" s="103">
        <f t="shared" si="35"/>
        <v>10650080</v>
      </c>
    </row>
    <row r="203" spans="1:19" ht="15.75">
      <c r="A203" s="11" t="s">
        <v>18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4"/>
        <v>1</v>
      </c>
      <c r="G203" s="5"/>
      <c r="H203" s="5">
        <v>8450000</v>
      </c>
      <c r="I203" s="5">
        <v>7615000</v>
      </c>
      <c r="J203" s="6">
        <f t="shared" si="45"/>
        <v>0.9011834319526627</v>
      </c>
      <c r="K203" s="5"/>
      <c r="L203" s="5">
        <v>9902000</v>
      </c>
      <c r="M203" s="5">
        <v>2775000</v>
      </c>
      <c r="N203" s="121">
        <f t="shared" si="33"/>
        <v>0.2802464148656837</v>
      </c>
      <c r="O203" s="119"/>
      <c r="P203" s="119"/>
      <c r="Q203" s="119">
        <f t="shared" si="34"/>
        <v>9902000</v>
      </c>
      <c r="R203" s="106">
        <f t="shared" si="36"/>
        <v>3.5682882882882883</v>
      </c>
      <c r="S203" s="107">
        <f t="shared" si="35"/>
        <v>7127000</v>
      </c>
    </row>
    <row r="204" spans="1:19" ht="0.75" customHeight="1">
      <c r="A204" s="11" t="s">
        <v>34</v>
      </c>
      <c r="B204" s="5"/>
      <c r="C204" s="5"/>
      <c r="D204" s="6"/>
      <c r="E204" s="5"/>
      <c r="F204" s="6" t="e">
        <f t="shared" si="44"/>
        <v>#DIV/0!</v>
      </c>
      <c r="G204" s="5"/>
      <c r="H204" s="5"/>
      <c r="I204" s="5">
        <v>-35238</v>
      </c>
      <c r="J204" s="6"/>
      <c r="K204" s="5"/>
      <c r="L204" s="5"/>
      <c r="M204" s="5"/>
      <c r="N204" s="121" t="e">
        <f t="shared" si="33"/>
        <v>#DIV/0!</v>
      </c>
      <c r="O204" s="119"/>
      <c r="P204" s="119"/>
      <c r="Q204" s="119">
        <f t="shared" si="34"/>
        <v>0</v>
      </c>
      <c r="R204" s="106" t="e">
        <f t="shared" si="36"/>
        <v>#DIV/0!</v>
      </c>
      <c r="S204" s="107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48" ref="D205:D211">C205/B205</f>
        <v>0.18845026362379408</v>
      </c>
      <c r="E205" s="5"/>
      <c r="F205" s="6">
        <f t="shared" si="44"/>
        <v>0.18845026362379408</v>
      </c>
      <c r="G205" s="5"/>
      <c r="H205" s="5">
        <v>27800000</v>
      </c>
      <c r="I205" s="5">
        <v>18641183</v>
      </c>
      <c r="J205" s="6">
        <f aca="true" t="shared" si="49" ref="J205:J215">I205/H205</f>
        <v>0.6705461510791367</v>
      </c>
      <c r="K205" s="5"/>
      <c r="L205" s="5">
        <v>23550000</v>
      </c>
      <c r="M205" s="5">
        <v>746641</v>
      </c>
      <c r="N205" s="121">
        <f t="shared" si="33"/>
        <v>0.031704501061571126</v>
      </c>
      <c r="O205" s="119"/>
      <c r="P205" s="119"/>
      <c r="Q205" s="119">
        <f t="shared" si="34"/>
        <v>23550000</v>
      </c>
      <c r="R205" s="106">
        <f t="shared" si="36"/>
        <v>31.541262802337403</v>
      </c>
      <c r="S205" s="107">
        <f t="shared" si="35"/>
        <v>22803359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48"/>
        <v>#REF!</v>
      </c>
      <c r="E206" s="5"/>
      <c r="F206" s="6" t="e">
        <f t="shared" si="44"/>
        <v>#REF!</v>
      </c>
      <c r="G206" s="5"/>
      <c r="H206" s="5" t="e">
        <f aca="true" t="shared" si="50" ref="H206:H214">B206+E206</f>
        <v>#REF!</v>
      </c>
      <c r="I206" s="5"/>
      <c r="J206" s="15" t="e">
        <f t="shared" si="49"/>
        <v>#REF!</v>
      </c>
      <c r="K206" s="5"/>
      <c r="L206" s="5" t="e">
        <f aca="true" t="shared" si="51" ref="L206:L213">H206/B206</f>
        <v>#REF!</v>
      </c>
      <c r="M206" s="5"/>
      <c r="N206" s="15" t="e">
        <f t="shared" si="33"/>
        <v>#REF!</v>
      </c>
      <c r="O206" s="5"/>
      <c r="P206" s="5"/>
      <c r="Q206" s="13" t="e">
        <f t="shared" si="34"/>
        <v>#REF!</v>
      </c>
      <c r="R206" s="108" t="e">
        <f t="shared" si="36"/>
        <v>#REF!</v>
      </c>
      <c r="S206" s="109" t="e">
        <f t="shared" si="35"/>
        <v>#REF!</v>
      </c>
    </row>
    <row r="207" spans="1:19" ht="20.25" hidden="1">
      <c r="A207" s="36"/>
      <c r="B207" s="13" t="e">
        <f>#REF!+A207</f>
        <v>#REF!</v>
      </c>
      <c r="C207" s="5"/>
      <c r="D207" s="15" t="e">
        <f t="shared" si="48"/>
        <v>#REF!</v>
      </c>
      <c r="E207" s="5"/>
      <c r="F207" s="6" t="e">
        <f t="shared" si="44"/>
        <v>#REF!</v>
      </c>
      <c r="G207" s="5"/>
      <c r="H207" s="5" t="e">
        <f t="shared" si="50"/>
        <v>#REF!</v>
      </c>
      <c r="I207" s="5"/>
      <c r="J207" s="15" t="e">
        <f t="shared" si="49"/>
        <v>#REF!</v>
      </c>
      <c r="K207" s="5"/>
      <c r="L207" s="5" t="e">
        <f t="shared" si="51"/>
        <v>#REF!</v>
      </c>
      <c r="M207" s="5"/>
      <c r="N207" s="15" t="e">
        <f aca="true" t="shared" si="52" ref="N207:N215">M207/L207</f>
        <v>#REF!</v>
      </c>
      <c r="O207" s="5"/>
      <c r="P207" s="5"/>
      <c r="Q207" s="13" t="e">
        <f aca="true" t="shared" si="53" ref="Q207:Q215">L207+P207</f>
        <v>#REF!</v>
      </c>
      <c r="R207" s="108" t="e">
        <f t="shared" si="36"/>
        <v>#REF!</v>
      </c>
      <c r="S207" s="109" t="e">
        <f aca="true" t="shared" si="54" ref="S207:S215">Q207-M207</f>
        <v>#REF!</v>
      </c>
    </row>
    <row r="208" spans="1:19" ht="15.75" hidden="1">
      <c r="A208" s="37"/>
      <c r="B208" s="13" t="e">
        <f>#REF!+A208</f>
        <v>#REF!</v>
      </c>
      <c r="C208" s="5"/>
      <c r="D208" s="15" t="e">
        <f t="shared" si="48"/>
        <v>#REF!</v>
      </c>
      <c r="E208" s="5"/>
      <c r="F208" s="6" t="e">
        <f t="shared" si="44"/>
        <v>#REF!</v>
      </c>
      <c r="G208" s="5"/>
      <c r="H208" s="5" t="e">
        <f t="shared" si="50"/>
        <v>#REF!</v>
      </c>
      <c r="I208" s="5"/>
      <c r="J208" s="15" t="e">
        <f t="shared" si="49"/>
        <v>#REF!</v>
      </c>
      <c r="K208" s="5"/>
      <c r="L208" s="5" t="e">
        <f t="shared" si="51"/>
        <v>#REF!</v>
      </c>
      <c r="M208" s="5"/>
      <c r="N208" s="15" t="e">
        <f t="shared" si="52"/>
        <v>#REF!</v>
      </c>
      <c r="O208" s="5"/>
      <c r="P208" s="5"/>
      <c r="Q208" s="13" t="e">
        <f t="shared" si="53"/>
        <v>#REF!</v>
      </c>
      <c r="R208" s="108" t="e">
        <f aca="true" t="shared" si="55" ref="R208:R215">Q208/M208</f>
        <v>#REF!</v>
      </c>
      <c r="S208" s="109" t="e">
        <f t="shared" si="54"/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8"/>
        <v>#REF!</v>
      </c>
      <c r="E209" s="5"/>
      <c r="F209" s="6" t="e">
        <f t="shared" si="44"/>
        <v>#REF!</v>
      </c>
      <c r="G209" s="5"/>
      <c r="H209" s="5" t="e">
        <f t="shared" si="50"/>
        <v>#REF!</v>
      </c>
      <c r="I209" s="5"/>
      <c r="J209" s="15" t="e">
        <f t="shared" si="49"/>
        <v>#REF!</v>
      </c>
      <c r="K209" s="5"/>
      <c r="L209" s="5" t="e">
        <f t="shared" si="51"/>
        <v>#REF!</v>
      </c>
      <c r="M209" s="5"/>
      <c r="N209" s="15" t="e">
        <f t="shared" si="52"/>
        <v>#REF!</v>
      </c>
      <c r="O209" s="5"/>
      <c r="P209" s="5"/>
      <c r="Q209" s="13" t="e">
        <f t="shared" si="53"/>
        <v>#REF!</v>
      </c>
      <c r="R209" s="108" t="e">
        <f t="shared" si="55"/>
        <v>#REF!</v>
      </c>
      <c r="S209" s="109" t="e">
        <f t="shared" si="54"/>
        <v>#REF!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48"/>
        <v>#REF!</v>
      </c>
      <c r="E210" s="5"/>
      <c r="F210" s="6" t="e">
        <f t="shared" si="44"/>
        <v>#REF!</v>
      </c>
      <c r="G210" s="5"/>
      <c r="H210" s="5" t="e">
        <f t="shared" si="50"/>
        <v>#REF!</v>
      </c>
      <c r="I210" s="5"/>
      <c r="J210" s="15" t="e">
        <f t="shared" si="49"/>
        <v>#REF!</v>
      </c>
      <c r="K210" s="5"/>
      <c r="L210" s="5" t="e">
        <f t="shared" si="51"/>
        <v>#REF!</v>
      </c>
      <c r="M210" s="5"/>
      <c r="N210" s="15" t="e">
        <f t="shared" si="52"/>
        <v>#REF!</v>
      </c>
      <c r="O210" s="5"/>
      <c r="P210" s="5"/>
      <c r="Q210" s="13" t="e">
        <f t="shared" si="53"/>
        <v>#REF!</v>
      </c>
      <c r="R210" s="108" t="e">
        <f t="shared" si="55"/>
        <v>#REF!</v>
      </c>
      <c r="S210" s="109" t="e">
        <f t="shared" si="54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8"/>
        <v>#REF!</v>
      </c>
      <c r="E211" s="5"/>
      <c r="F211" s="6" t="e">
        <f t="shared" si="44"/>
        <v>#REF!</v>
      </c>
      <c r="G211" s="5"/>
      <c r="H211" s="5" t="e">
        <f t="shared" si="50"/>
        <v>#REF!</v>
      </c>
      <c r="I211" s="5"/>
      <c r="J211" s="15" t="e">
        <f t="shared" si="49"/>
        <v>#REF!</v>
      </c>
      <c r="K211" s="5"/>
      <c r="L211" s="5" t="e">
        <f t="shared" si="51"/>
        <v>#REF!</v>
      </c>
      <c r="M211" s="5"/>
      <c r="N211" s="15" t="e">
        <f t="shared" si="52"/>
        <v>#REF!</v>
      </c>
      <c r="O211" s="5"/>
      <c r="P211" s="5"/>
      <c r="Q211" s="13" t="e">
        <f t="shared" si="53"/>
        <v>#REF!</v>
      </c>
      <c r="R211" s="108" t="e">
        <f t="shared" si="55"/>
        <v>#REF!</v>
      </c>
      <c r="S211" s="109" t="e">
        <f t="shared" si="54"/>
        <v>#REF!</v>
      </c>
    </row>
    <row r="212" spans="1:19" ht="15.75" hidden="1">
      <c r="A212" s="12" t="s">
        <v>56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4"/>
        <v>#DIV/0!</v>
      </c>
      <c r="G212" s="13"/>
      <c r="H212" s="13">
        <f t="shared" si="50"/>
        <v>0</v>
      </c>
      <c r="I212" s="13"/>
      <c r="J212" s="15" t="e">
        <f t="shared" si="49"/>
        <v>#DIV/0!</v>
      </c>
      <c r="K212" s="13"/>
      <c r="L212" s="5" t="e">
        <f t="shared" si="51"/>
        <v>#DIV/0!</v>
      </c>
      <c r="M212" s="5"/>
      <c r="N212" s="15" t="e">
        <f t="shared" si="52"/>
        <v>#DIV/0!</v>
      </c>
      <c r="O212" s="5"/>
      <c r="P212" s="5"/>
      <c r="Q212" s="13" t="e">
        <f t="shared" si="53"/>
        <v>#DIV/0!</v>
      </c>
      <c r="R212" s="108" t="e">
        <f t="shared" si="55"/>
        <v>#DIV/0!</v>
      </c>
      <c r="S212" s="109" t="e">
        <f t="shared" si="54"/>
        <v>#DIV/0!</v>
      </c>
    </row>
    <row r="213" spans="1:19" ht="30.75" hidden="1">
      <c r="A213" s="43" t="s">
        <v>72</v>
      </c>
      <c r="B213" s="5"/>
      <c r="C213" s="5"/>
      <c r="D213" s="6"/>
      <c r="E213" s="5"/>
      <c r="F213" s="6" t="e">
        <f t="shared" si="44"/>
        <v>#DIV/0!</v>
      </c>
      <c r="G213" s="5"/>
      <c r="H213" s="5">
        <f t="shared" si="50"/>
        <v>0</v>
      </c>
      <c r="I213" s="5"/>
      <c r="J213" s="15" t="e">
        <f t="shared" si="49"/>
        <v>#DIV/0!</v>
      </c>
      <c r="K213" s="5"/>
      <c r="L213" s="5" t="e">
        <f t="shared" si="51"/>
        <v>#DIV/0!</v>
      </c>
      <c r="M213" s="5"/>
      <c r="N213" s="15" t="e">
        <f t="shared" si="52"/>
        <v>#DIV/0!</v>
      </c>
      <c r="O213" s="5"/>
      <c r="P213" s="5"/>
      <c r="Q213" s="13" t="e">
        <f t="shared" si="53"/>
        <v>#DIV/0!</v>
      </c>
      <c r="R213" s="108" t="e">
        <f t="shared" si="55"/>
        <v>#DIV/0!</v>
      </c>
      <c r="S213" s="109" t="e">
        <f t="shared" si="54"/>
        <v>#DIV/0!</v>
      </c>
    </row>
    <row r="214" spans="1:19" ht="16.5" thickBot="1">
      <c r="A214" s="83" t="s">
        <v>34</v>
      </c>
      <c r="B214" s="13">
        <v>0</v>
      </c>
      <c r="C214" s="13"/>
      <c r="D214" s="15"/>
      <c r="E214" s="13"/>
      <c r="F214" s="6" t="e">
        <f t="shared" si="44"/>
        <v>#DIV/0!</v>
      </c>
      <c r="G214" s="13"/>
      <c r="H214" s="13">
        <f t="shared" si="50"/>
        <v>0</v>
      </c>
      <c r="I214" s="13"/>
      <c r="J214" s="15" t="e">
        <f t="shared" si="49"/>
        <v>#DIV/0!</v>
      </c>
      <c r="K214" s="13"/>
      <c r="L214" s="72"/>
      <c r="M214" s="72"/>
      <c r="N214" s="112"/>
      <c r="O214" s="111"/>
      <c r="P214" s="114"/>
      <c r="Q214" s="114">
        <f t="shared" si="53"/>
        <v>0</v>
      </c>
      <c r="R214" s="112" t="e">
        <f t="shared" si="55"/>
        <v>#DIV/0!</v>
      </c>
      <c r="S214" s="114">
        <f t="shared" si="54"/>
        <v>0</v>
      </c>
    </row>
    <row r="215" spans="1:19" ht="21" thickBot="1">
      <c r="A215" s="84" t="s">
        <v>1</v>
      </c>
      <c r="B215" s="92">
        <f>B78+B84+B92+B99+B106+B121+B129+B148+B176+B194+B198+B201+B212+B214</f>
        <v>224238631</v>
      </c>
      <c r="C215" s="93">
        <f>C78+C84+C92+C96+C99+C106+C121+C129+C148+C176+C194+C198+C201</f>
        <v>208553657</v>
      </c>
      <c r="D215" s="94">
        <f>C215/B215</f>
        <v>0.9300523111024522</v>
      </c>
      <c r="E215" s="93">
        <f>E78+E84+E92+E96+E99+E106+E121+E129+E148+E176+E194+E198+E201+E212+E214</f>
        <v>0</v>
      </c>
      <c r="F215" s="94">
        <f t="shared" si="44"/>
        <v>0.9300523111024522</v>
      </c>
      <c r="G215" s="93">
        <f>G78+G84+G92+G99+G106+G121+G129+G148+G176+G194+G198+G201</f>
        <v>0</v>
      </c>
      <c r="H215" s="93">
        <f>H78+H84+H92+H99+H106+H121+H129+H148+H176+H194+H198+H201</f>
        <v>275745376</v>
      </c>
      <c r="I215" s="93">
        <f>I78+I84+I92+I99+I106+I121+I129+I148+I176+I194+I198+I201</f>
        <v>229057145</v>
      </c>
      <c r="J215" s="94">
        <f t="shared" si="49"/>
        <v>0.8306835397305085</v>
      </c>
      <c r="K215" s="95">
        <f aca="true" t="shared" si="56" ref="K215:P215">K78+K84+K92+K99+K106+K121+K129+K148+K176+K194+K198+K201</f>
        <v>150000</v>
      </c>
      <c r="L215" s="85">
        <f t="shared" si="56"/>
        <v>215200341</v>
      </c>
      <c r="M215" s="85">
        <f t="shared" si="56"/>
        <v>54704662</v>
      </c>
      <c r="N215" s="123">
        <f t="shared" si="52"/>
        <v>0.2542034168988608</v>
      </c>
      <c r="O215" s="122">
        <f t="shared" si="56"/>
        <v>764881</v>
      </c>
      <c r="P215" s="124">
        <f t="shared" si="56"/>
        <v>1000</v>
      </c>
      <c r="Q215" s="124">
        <f t="shared" si="53"/>
        <v>215201341</v>
      </c>
      <c r="R215" s="113">
        <f t="shared" si="55"/>
        <v>3.933875708801564</v>
      </c>
      <c r="S215" s="115">
        <f t="shared" si="54"/>
        <v>160496679</v>
      </c>
    </row>
    <row r="216" spans="1:19" ht="20.25">
      <c r="A216" s="29"/>
      <c r="B216" s="80"/>
      <c r="C216" s="81"/>
      <c r="D216" s="81"/>
      <c r="E216" s="82"/>
      <c r="F216" s="82"/>
      <c r="G216" s="82"/>
      <c r="H216" s="81">
        <f>H73-H215</f>
        <v>0</v>
      </c>
      <c r="I216" s="81"/>
      <c r="J216" s="81"/>
      <c r="K216" s="81"/>
      <c r="L216" s="81">
        <f>L73-L215</f>
        <v>0</v>
      </c>
      <c r="M216" s="82"/>
      <c r="N216" s="82"/>
      <c r="O216" s="82"/>
      <c r="P216" s="82"/>
      <c r="Q216" s="68"/>
      <c r="R216" s="80"/>
      <c r="S216" s="80"/>
    </row>
    <row r="217" spans="1:17" ht="1.5" customHeight="1">
      <c r="A217" s="75"/>
      <c r="B217" s="75"/>
      <c r="C217" s="76"/>
      <c r="D217" s="76"/>
      <c r="E217" s="74"/>
      <c r="F217" s="74"/>
      <c r="G217" s="74"/>
      <c r="H217" s="75"/>
      <c r="I217" s="75"/>
      <c r="J217" s="75"/>
      <c r="K217" s="75"/>
      <c r="L217" s="74"/>
      <c r="M217" s="74"/>
      <c r="N217" s="74"/>
      <c r="O217" s="74"/>
      <c r="P217" s="74"/>
      <c r="Q217" s="2"/>
    </row>
    <row r="218" spans="1:17" ht="15.75" hidden="1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 hidden="1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 hidden="1">
      <c r="A220" s="75"/>
      <c r="B220" s="75"/>
      <c r="C220" s="76"/>
      <c r="D220" s="76"/>
      <c r="E220" s="74"/>
      <c r="F220" s="74"/>
      <c r="G220" s="74"/>
      <c r="H220" s="75"/>
      <c r="I220" s="75"/>
      <c r="J220" s="75"/>
      <c r="K220" s="75"/>
      <c r="L220" s="74"/>
      <c r="M220" s="74"/>
      <c r="N220" s="74"/>
      <c r="O220" s="74"/>
      <c r="P220" s="74"/>
      <c r="Q220" s="2"/>
    </row>
    <row r="221" spans="1:17" ht="15.75" hidden="1">
      <c r="A221" s="75"/>
      <c r="B221" s="75"/>
      <c r="C221" s="76"/>
      <c r="D221" s="76"/>
      <c r="E221" s="74"/>
      <c r="F221" s="74"/>
      <c r="G221" s="74"/>
      <c r="H221" s="75"/>
      <c r="I221" s="75"/>
      <c r="J221" s="75"/>
      <c r="K221" s="75"/>
      <c r="L221" s="74"/>
      <c r="M221" s="74"/>
      <c r="N221" s="74"/>
      <c r="O221" s="74"/>
      <c r="P221" s="74"/>
      <c r="Q221" s="2"/>
    </row>
    <row r="222" spans="1:17" ht="15.75" hidden="1">
      <c r="A222" s="75"/>
      <c r="B222" s="75"/>
      <c r="C222" s="76"/>
      <c r="D222" s="76"/>
      <c r="E222" s="74"/>
      <c r="F222" s="74"/>
      <c r="G222" s="74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ht="15.75" hidden="1">
      <c r="A223" s="75"/>
      <c r="B223" s="75"/>
      <c r="C223" s="76"/>
      <c r="D223" s="76"/>
      <c r="E223" s="74"/>
      <c r="F223" s="74"/>
      <c r="G223" s="74"/>
      <c r="H223" s="75"/>
      <c r="I223" s="75"/>
      <c r="J223" s="75"/>
      <c r="K223" s="75"/>
      <c r="L223" s="74"/>
      <c r="M223" s="74"/>
      <c r="N223" s="74"/>
      <c r="O223" s="74"/>
      <c r="P223" s="74"/>
      <c r="Q223" s="2"/>
    </row>
    <row r="224" spans="1:17" ht="15.75" hidden="1">
      <c r="A224" s="75"/>
      <c r="B224" s="75"/>
      <c r="C224" s="76"/>
      <c r="D224" s="76"/>
      <c r="E224" s="74"/>
      <c r="F224" s="74"/>
      <c r="G224" s="74"/>
      <c r="H224" s="75"/>
      <c r="I224" s="75"/>
      <c r="J224" s="75"/>
      <c r="K224" s="75"/>
      <c r="L224" s="74"/>
      <c r="M224" s="74"/>
      <c r="N224" s="74"/>
      <c r="O224" s="74"/>
      <c r="P224" s="74"/>
      <c r="Q224" s="2"/>
    </row>
    <row r="225" spans="1:17" ht="15.75" hidden="1">
      <c r="A225" s="75"/>
      <c r="B225" s="75"/>
      <c r="C225" s="76"/>
      <c r="D225" s="76"/>
      <c r="E225" s="74"/>
      <c r="F225" s="74"/>
      <c r="G225" s="74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:17" ht="15.75" hidden="1">
      <c r="A226" s="75"/>
      <c r="B226" s="75"/>
      <c r="C226" s="76"/>
      <c r="D226" s="76"/>
      <c r="E226" s="74"/>
      <c r="F226" s="74"/>
      <c r="G226" s="74"/>
      <c r="H226" s="75"/>
      <c r="I226" s="75"/>
      <c r="J226" s="75"/>
      <c r="K226" s="75"/>
      <c r="L226" s="74"/>
      <c r="M226" s="74"/>
      <c r="N226" s="74"/>
      <c r="O226" s="74"/>
      <c r="P226" s="74"/>
      <c r="Q226" s="2"/>
    </row>
    <row r="227" spans="1:17" ht="15.75" hidden="1">
      <c r="A227" s="75"/>
      <c r="B227" s="75"/>
      <c r="C227" s="75"/>
      <c r="D227" s="75"/>
      <c r="E227" s="75"/>
      <c r="F227" s="75"/>
      <c r="G227" s="75"/>
      <c r="H227" s="31"/>
      <c r="I227" s="31"/>
      <c r="J227" s="31"/>
      <c r="K227" s="31"/>
      <c r="L227" s="74"/>
      <c r="M227" s="74"/>
      <c r="N227" s="74"/>
      <c r="O227" s="74"/>
      <c r="P227" s="74"/>
      <c r="Q227" s="2"/>
    </row>
    <row r="228" spans="1:17" ht="15.75">
      <c r="A228" s="3" t="s">
        <v>154</v>
      </c>
      <c r="B228" s="2"/>
      <c r="C228" s="2"/>
      <c r="D228" s="76"/>
      <c r="E228" s="30" t="s">
        <v>86</v>
      </c>
      <c r="F228" s="30"/>
      <c r="G228" s="30"/>
      <c r="H228" s="75"/>
      <c r="I228" s="75"/>
      <c r="J228" s="75"/>
      <c r="K228" s="75"/>
      <c r="L228" s="74"/>
      <c r="M228" s="74"/>
      <c r="N228" s="74"/>
      <c r="O228" s="74"/>
      <c r="P228" s="74"/>
      <c r="Q228" s="2"/>
    </row>
    <row r="229" spans="1:17" ht="15.75">
      <c r="A229" s="3" t="s">
        <v>155</v>
      </c>
      <c r="B229" s="31"/>
      <c r="C229" s="76"/>
      <c r="D229" s="76"/>
      <c r="E229" s="30" t="s">
        <v>87</v>
      </c>
      <c r="F229" s="30"/>
      <c r="G229" s="30"/>
      <c r="H229" s="75"/>
      <c r="I229" s="75"/>
      <c r="J229" s="75"/>
      <c r="K229" s="75"/>
      <c r="L229" s="74"/>
      <c r="M229" s="74"/>
      <c r="N229" s="74"/>
      <c r="O229" s="74"/>
      <c r="P229" s="74"/>
      <c r="Q229" s="2"/>
    </row>
    <row r="230" spans="1:17" ht="15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4"/>
      <c r="M230" s="74"/>
      <c r="N230" s="74"/>
      <c r="O230" s="74"/>
      <c r="P230" s="74"/>
      <c r="Q230" s="2"/>
    </row>
    <row r="231" spans="1:17" ht="15.75">
      <c r="A231" s="29"/>
      <c r="B231" s="75"/>
      <c r="C231" s="76"/>
      <c r="D231" s="76"/>
      <c r="E231" s="74"/>
      <c r="F231" s="74"/>
      <c r="G231" s="74"/>
      <c r="H231" s="75"/>
      <c r="I231" s="75"/>
      <c r="J231" s="75"/>
      <c r="K231" s="75"/>
      <c r="L231" s="74"/>
      <c r="M231" s="74"/>
      <c r="N231" s="74"/>
      <c r="O231" s="74"/>
      <c r="P231" s="74"/>
      <c r="Q231" s="2"/>
    </row>
    <row r="232" spans="1:17" ht="15.75">
      <c r="A232" s="29"/>
      <c r="B232" s="75"/>
      <c r="C232" s="76"/>
      <c r="D232" s="76"/>
      <c r="E232" s="74"/>
      <c r="F232" s="74"/>
      <c r="G232" s="74"/>
      <c r="H232" s="75"/>
      <c r="I232" s="75"/>
      <c r="J232" s="75"/>
      <c r="K232" s="75"/>
      <c r="L232" s="74"/>
      <c r="M232" s="74"/>
      <c r="N232" s="74"/>
      <c r="O232" s="74"/>
      <c r="P232" s="74"/>
      <c r="Q232" s="2"/>
    </row>
    <row r="233" spans="1:17" ht="15.75">
      <c r="A233" s="29"/>
      <c r="B233" s="75"/>
      <c r="C233" s="76"/>
      <c r="D233" s="76"/>
      <c r="E233" s="74"/>
      <c r="F233" s="74"/>
      <c r="G233" s="74"/>
      <c r="H233" s="75"/>
      <c r="I233" s="75"/>
      <c r="J233" s="75"/>
      <c r="K233" s="75"/>
      <c r="L233" s="74"/>
      <c r="M233" s="74"/>
      <c r="N233" s="74"/>
      <c r="O233" s="74"/>
      <c r="P233" s="74"/>
      <c r="Q233" s="2"/>
    </row>
    <row r="234" spans="1:17" ht="15.75">
      <c r="A234" s="32"/>
      <c r="B234" s="76"/>
      <c r="C234" s="76"/>
      <c r="D234" s="76"/>
      <c r="E234" s="74"/>
      <c r="F234" s="74"/>
      <c r="G234" s="74"/>
      <c r="H234" s="75"/>
      <c r="I234" s="75"/>
      <c r="J234" s="75"/>
      <c r="K234" s="75"/>
      <c r="L234" s="74"/>
      <c r="M234" s="74"/>
      <c r="N234" s="74"/>
      <c r="O234" s="74"/>
      <c r="P234" s="74"/>
      <c r="Q234" s="2"/>
    </row>
    <row r="235" spans="1:17" ht="15.75">
      <c r="A235" s="32"/>
      <c r="B235" s="75"/>
      <c r="C235" s="76"/>
      <c r="D235" s="76"/>
      <c r="E235" s="74"/>
      <c r="F235" s="74"/>
      <c r="G235" s="74"/>
      <c r="H235" s="75"/>
      <c r="I235" s="75"/>
      <c r="J235" s="75"/>
      <c r="K235" s="75"/>
      <c r="L235" s="30" t="s">
        <v>171</v>
      </c>
      <c r="M235" s="74"/>
      <c r="N235" s="74"/>
      <c r="O235" s="74"/>
      <c r="P235" s="74"/>
      <c r="Q235" s="2" t="s">
        <v>172</v>
      </c>
    </row>
    <row r="236" spans="1:17" ht="15.75">
      <c r="A236" s="33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82" t="s">
        <v>173</v>
      </c>
      <c r="M236" s="74"/>
      <c r="N236" s="74"/>
      <c r="O236" s="74"/>
      <c r="P236" s="74"/>
      <c r="Q236" s="2" t="s">
        <v>174</v>
      </c>
    </row>
    <row r="237" spans="1:17" ht="15.75">
      <c r="A237" s="29"/>
      <c r="B237" s="75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29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75"/>
      <c r="B239" s="75"/>
      <c r="C239" s="76"/>
      <c r="D239" s="76"/>
      <c r="E239" s="74"/>
      <c r="F239" s="74"/>
      <c r="G239" s="74"/>
      <c r="H239" s="75"/>
      <c r="I239" s="75"/>
      <c r="J239" s="75"/>
      <c r="K239" s="74"/>
      <c r="L239" s="74"/>
      <c r="M239" s="74"/>
      <c r="N239" s="74"/>
      <c r="O239" s="74"/>
      <c r="P239" s="74"/>
      <c r="Q239" s="2"/>
    </row>
    <row r="240" spans="1:17" ht="15.75">
      <c r="A240" s="75"/>
      <c r="B240" s="75"/>
      <c r="C240" s="76"/>
      <c r="D240" s="76"/>
      <c r="E240" s="74"/>
      <c r="F240" s="74"/>
      <c r="G240" s="74"/>
      <c r="H240" s="75"/>
      <c r="I240" s="75"/>
      <c r="J240" s="75"/>
      <c r="K240" s="75"/>
      <c r="L240" s="74"/>
      <c r="M240" s="74"/>
      <c r="N240" s="74"/>
      <c r="O240" s="74"/>
      <c r="P240" s="74"/>
      <c r="Q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2020-05-08T06:44:06Z</cp:lastPrinted>
  <dcterms:created xsi:type="dcterms:W3CDTF">2007-06-25T06:06:27Z</dcterms:created>
  <dcterms:modified xsi:type="dcterms:W3CDTF">2020-05-08T06:46:43Z</dcterms:modified>
  <cp:category/>
  <cp:version/>
  <cp:contentType/>
  <cp:contentStatus/>
</cp:coreProperties>
</file>