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1"/>
  </bookViews>
  <sheets>
    <sheet name="functionare" sheetId="1" r:id="rId1"/>
    <sheet name="dezvoltare" sheetId="2" r:id="rId2"/>
  </sheets>
  <definedNames>
    <definedName name="_xlnm.Print_Area" localSheetId="1">'dezvoltare'!$A$1:$L$165</definedName>
  </definedNames>
  <calcPr fullCalcOnLoad="1"/>
</workbook>
</file>

<file path=xl/sharedStrings.xml><?xml version="1.0" encoding="utf-8"?>
<sst xmlns="http://schemas.openxmlformats.org/spreadsheetml/2006/main" count="692" uniqueCount="272">
  <si>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</si>
  <si>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</si>
  <si>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</si>
  <si>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</si>
  <si>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</si>
  <si>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</si>
  <si>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</si>
  <si>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</si>
  <si>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</si>
  <si>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</si>
  <si>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</si>
  <si>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CAP.51.02 AUTORITATI PUBLICE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</si>
  <si>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</si>
  <si>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</si>
  <si>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</si>
  <si>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</si>
  <si>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</si>
  <si>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</si>
  <si>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</si>
  <si>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</si>
  <si>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</si>
  <si>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</si>
  <si>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</si>
  <si>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</si>
  <si>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</si>
  <si>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</si>
  <si>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Prescolar</t>
  </si>
  <si>
    <t>CAP.66.02   SANATATE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</si>
  <si>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</si>
  <si>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</si>
  <si>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</si>
  <si>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</si>
  <si>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</si>
  <si>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</si>
  <si>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</si>
  <si>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</si>
  <si>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</si>
  <si>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</si>
  <si>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</si>
  <si>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</si>
  <si>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</si>
  <si>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</si>
  <si>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</si>
  <si>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</si>
  <si>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</si>
  <si>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</si>
  <si>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</si>
  <si>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</si>
  <si>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</si>
  <si>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</si>
  <si>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</si>
  <si>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</si>
  <si>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</si>
  <si>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</si>
  <si>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</si>
  <si>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</si>
  <si>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</si>
  <si>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</si>
  <si>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</si>
  <si>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</si>
  <si>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</si>
  <si>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</si>
  <si>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</si>
  <si>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</si>
  <si>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</si>
  <si>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</si>
  <si>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</si>
  <si>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</si>
  <si>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indemnizatii handic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</si>
  <si>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</si>
  <si>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</si>
  <si>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</si>
  <si>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</si>
  <si>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</si>
  <si>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</si>
  <si>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</si>
  <si>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</si>
  <si>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</si>
  <si>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</si>
  <si>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</si>
  <si>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</si>
  <si>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</si>
  <si>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</si>
  <si>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</si>
  <si>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</si>
  <si>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</si>
  <si>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</si>
  <si>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</si>
  <si>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</si>
  <si>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</si>
  <si>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</si>
  <si>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</si>
  <si>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</si>
  <si>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</si>
  <si>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</si>
  <si>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</si>
  <si>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</si>
  <si>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</si>
  <si>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</si>
  <si>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</si>
  <si>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</si>
  <si>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</si>
  <si>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</si>
  <si>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</si>
  <si>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</si>
  <si>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</si>
  <si>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</si>
  <si>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</si>
  <si>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</si>
  <si>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</si>
  <si>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</si>
  <si>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70</t>
  </si>
  <si>
    <t>TOTAL 68</t>
  </si>
  <si>
    <t>TOTAL 67</t>
  </si>
  <si>
    <t>TOTAL 66</t>
  </si>
  <si>
    <t>TOTAL 61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</si>
  <si>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</si>
  <si>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</si>
  <si>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</si>
  <si>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</si>
  <si>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</si>
  <si>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</si>
  <si>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</si>
  <si>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</si>
  <si>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</si>
  <si>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</si>
  <si>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</si>
  <si>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</si>
  <si>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Cap.65.02 Invatamant</t>
  </si>
  <si>
    <t>Invatamant liceal</t>
  </si>
  <si>
    <t>Alte cheltuieli in domeniul invatamantului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</si>
  <si>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</si>
  <si>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</si>
  <si>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</si>
  <si>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</si>
  <si>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</si>
  <si>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</si>
  <si>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</si>
  <si>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</si>
  <si>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</si>
  <si>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</si>
  <si>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</si>
  <si>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</si>
  <si>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</si>
  <si>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</si>
  <si>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</si>
  <si>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</si>
  <si>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</si>
  <si>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</si>
  <si>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</si>
  <si>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</si>
  <si>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</si>
  <si>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</si>
  <si>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</si>
  <si>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</si>
  <si>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</si>
  <si>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</si>
  <si>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</si>
  <si>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</si>
  <si>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</si>
  <si>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</si>
  <si>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</si>
  <si>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</si>
  <si>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</si>
  <si>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</si>
  <si>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</si>
  <si>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</si>
  <si>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</si>
  <si>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</si>
  <si>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</si>
  <si>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</si>
  <si>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</si>
  <si>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</si>
  <si>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</si>
  <si>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</si>
  <si>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</si>
  <si>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</si>
  <si>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</si>
  <si>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</si>
  <si>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</si>
  <si>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</si>
  <si>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</si>
  <si>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</si>
  <si>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</si>
  <si>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</si>
  <si>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</si>
  <si>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</si>
  <si>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</si>
  <si>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</si>
  <si>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ANEXA NR.2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</si>
  <si>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</si>
  <si>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</si>
  <si>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</si>
  <si>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</si>
  <si>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</si>
  <si>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</si>
  <si>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</si>
  <si>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</si>
  <si>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</si>
  <si>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</si>
  <si>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</si>
  <si>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</si>
  <si>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</si>
  <si>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</si>
  <si>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</si>
  <si>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</si>
  <si>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</si>
  <si>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Primar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</si>
  <si>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</si>
  <si>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</si>
  <si>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</si>
  <si>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</si>
  <si>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</si>
  <si>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</si>
  <si>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</si>
  <si>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Alte cheltuieli (59) - burse</t>
  </si>
  <si>
    <t>corelatie
 functional</t>
  </si>
  <si>
    <t>Canalizarea si tratarea apelor reziduale</t>
  </si>
  <si>
    <t>74.02.06</t>
  </si>
  <si>
    <t>total</t>
  </si>
  <si>
    <t>68.02.50.50</t>
  </si>
  <si>
    <t>Invatamant prescolar</t>
  </si>
  <si>
    <t>Invatamant gimnazial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</si>
  <si>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</si>
  <si>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</si>
  <si>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</si>
  <si>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</si>
  <si>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</si>
  <si>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ANEXA NR.2.1</t>
  </si>
  <si>
    <t>Fond de rezerva bugetara la dispozitia autoritatilor locale (50)</t>
  </si>
  <si>
    <t>54.02.05</t>
  </si>
  <si>
    <t>Transport in comun</t>
  </si>
  <si>
    <t>Invatamant primar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</si>
  <si>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</si>
  <si>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</si>
  <si>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</si>
  <si>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</si>
  <si>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</si>
  <si>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</si>
  <si>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</si>
  <si>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</si>
  <si>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</si>
  <si>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</si>
  <si>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</si>
  <si>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</si>
  <si>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</si>
  <si>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</si>
  <si>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</si>
  <si>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DAS</t>
  </si>
  <si>
    <t>Secundar inferior</t>
  </si>
  <si>
    <t>Secundar superior</t>
  </si>
  <si>
    <t>% realizari/
prevederi anuale</t>
  </si>
  <si>
    <t>% prevederi/prevderi anuale</t>
  </si>
  <si>
    <t>% Realizat/
Prevederi anuale</t>
  </si>
  <si>
    <t>5/1</t>
  </si>
  <si>
    <t>DAS(ONG)</t>
  </si>
  <si>
    <t>DAS (4%)</t>
  </si>
  <si>
    <t>*proiecte FEN  cadru financiar 2014 _2020                       (58)</t>
  </si>
  <si>
    <t>Asistenta acordata persoanelor in varsta</t>
  </si>
  <si>
    <t>68.02.04</t>
  </si>
  <si>
    <t>*cheltuieli de capital                                                           (70)</t>
  </si>
  <si>
    <t>*proiecte FEN  cadru financiar 2014 2020                             (58)</t>
  </si>
  <si>
    <t>CHELTUIELI       -      la 31 MARTIE 2021</t>
  </si>
  <si>
    <t>CHELTUIELI      -  la 31 MARTIIE 2021</t>
  </si>
  <si>
    <t>66.02.08</t>
  </si>
  <si>
    <t>Servicii de sanatate publica</t>
  </si>
  <si>
    <t xml:space="preserve">Cheltuieli de personal (10), total, din care </t>
  </si>
  <si>
    <t>cabinete scolare</t>
  </si>
  <si>
    <t>centre vaccinare</t>
  </si>
  <si>
    <t>Cheltuieli cu bunuri şi servicii (20), total, din care:</t>
  </si>
  <si>
    <t>Alte cheltuieli (59)( cabinete scolare)</t>
  </si>
  <si>
    <t>Servicii  de sănătate publică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</si>
</sst>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center"/>
    </xf>
    <xf numFmtId="3" fontId="26" fillId="0" borderId="11" xfId="0" applyNumberFormat="1" applyFont="1" applyBorder="1" applyAlignment="1">
      <alignment/>
    </xf>
    <xf numFmtId="3" fontId="30" fillId="22" borderId="17" xfId="0" applyNumberFormat="1" applyFont="1" applyFill="1" applyBorder="1" applyAlignment="1">
      <alignment/>
    </xf>
    <xf numFmtId="3" fontId="30" fillId="22" borderId="18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6" fillId="22" borderId="19" xfId="0" applyFont="1" applyFill="1" applyBorder="1" applyAlignment="1">
      <alignment horizontal="center"/>
    </xf>
    <xf numFmtId="3" fontId="26" fillId="22" borderId="17" xfId="0" applyNumberFormat="1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7" borderId="20" xfId="0" applyFont="1" applyFill="1" applyBorder="1" applyAlignment="1">
      <alignment horizontal="center"/>
    </xf>
    <xf numFmtId="0" fontId="32" fillId="20" borderId="21" xfId="0" applyFont="1" applyFill="1" applyBorder="1" applyAlignment="1">
      <alignment horizontal="center" wrapText="1"/>
    </xf>
    <xf numFmtId="0" fontId="32" fillId="20" borderId="2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0" fontId="31" fillId="22" borderId="20" xfId="0" applyFont="1" applyFill="1" applyBorder="1" applyAlignment="1">
      <alignment horizontal="center"/>
    </xf>
    <xf numFmtId="0" fontId="31" fillId="22" borderId="2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5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2" fillId="20" borderId="17" xfId="0" applyNumberFormat="1" applyFont="1" applyFill="1" applyBorder="1" applyAlignment="1">
      <alignment/>
    </xf>
    <xf numFmtId="0" fontId="32" fillId="0" borderId="29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2" fillId="7" borderId="30" xfId="0" applyFont="1" applyFill="1" applyBorder="1" applyAlignment="1">
      <alignment horizontal="center"/>
    </xf>
    <xf numFmtId="0" fontId="32" fillId="7" borderId="31" xfId="0" applyFont="1" applyFill="1" applyBorder="1" applyAlignment="1">
      <alignment horizontal="center"/>
    </xf>
    <xf numFmtId="3" fontId="2" fillId="7" borderId="31" xfId="0" applyNumberFormat="1" applyFont="1" applyFill="1" applyBorder="1" applyAlignment="1">
      <alignment horizontal="right"/>
    </xf>
    <xf numFmtId="3" fontId="2" fillId="7" borderId="32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9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20" borderId="15" xfId="0" applyFont="1" applyFill="1" applyBorder="1" applyAlignment="1">
      <alignment horizontal="center" wrapText="1"/>
    </xf>
    <xf numFmtId="0" fontId="32" fillId="20" borderId="15" xfId="0" applyFont="1" applyFill="1" applyBorder="1" applyAlignment="1">
      <alignment horizontal="center"/>
    </xf>
    <xf numFmtId="0" fontId="32" fillId="20" borderId="33" xfId="0" applyFont="1" applyFill="1" applyBorder="1" applyAlignment="1">
      <alignment horizontal="center" wrapText="1"/>
    </xf>
    <xf numFmtId="3" fontId="2" fillId="7" borderId="34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34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32" fillId="8" borderId="29" xfId="0" applyFont="1" applyFill="1" applyBorder="1" applyAlignment="1">
      <alignment horizontal="center" vertical="center"/>
    </xf>
    <xf numFmtId="3" fontId="2" fillId="8" borderId="20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20" xfId="0" applyFont="1" applyBorder="1" applyAlignment="1">
      <alignment horizontal="center"/>
    </xf>
    <xf numFmtId="3" fontId="2" fillId="8" borderId="24" xfId="0" applyNumberFormat="1" applyFont="1" applyFill="1" applyBorder="1" applyAlignment="1">
      <alignment/>
    </xf>
    <xf numFmtId="3" fontId="2" fillId="0" borderId="25" xfId="0" applyNumberFormat="1" applyFont="1" applyBorder="1" applyAlignment="1">
      <alignment/>
    </xf>
    <xf numFmtId="3" fontId="2" fillId="8" borderId="25" xfId="0" applyNumberFormat="1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24" borderId="25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8" fillId="24" borderId="20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0" fontId="32" fillId="7" borderId="36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/>
    </xf>
    <xf numFmtId="0" fontId="32" fillId="0" borderId="20" xfId="0" applyFont="1" applyBorder="1" applyAlignment="1">
      <alignment horizontal="center" vertical="center"/>
    </xf>
    <xf numFmtId="3" fontId="2" fillId="0" borderId="37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0" fontId="2" fillId="24" borderId="38" xfId="0" applyFont="1" applyFill="1" applyBorder="1" applyAlignment="1">
      <alignment horizontal="right"/>
    </xf>
    <xf numFmtId="3" fontId="2" fillId="24" borderId="29" xfId="0" applyNumberFormat="1" applyFont="1" applyFill="1" applyBorder="1" applyAlignment="1">
      <alignment/>
    </xf>
    <xf numFmtId="0" fontId="2" fillId="24" borderId="23" xfId="0" applyFont="1" applyFill="1" applyBorder="1" applyAlignment="1">
      <alignment horizontal="right"/>
    </xf>
    <xf numFmtId="3" fontId="2" fillId="24" borderId="20" xfId="0" applyNumberFormat="1" applyFont="1" applyFill="1" applyBorder="1" applyAlignment="1">
      <alignment/>
    </xf>
    <xf numFmtId="3" fontId="2" fillId="24" borderId="24" xfId="0" applyNumberFormat="1" applyFont="1" applyFill="1" applyBorder="1" applyAlignment="1">
      <alignment/>
    </xf>
    <xf numFmtId="0" fontId="29" fillId="24" borderId="23" xfId="0" applyFont="1" applyFill="1" applyBorder="1" applyAlignment="1">
      <alignment/>
    </xf>
    <xf numFmtId="3" fontId="2" fillId="24" borderId="39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3" fontId="2" fillId="24" borderId="40" xfId="0" applyNumberFormat="1" applyFont="1" applyFill="1" applyBorder="1" applyAlignment="1">
      <alignment/>
    </xf>
    <xf numFmtId="0" fontId="0" fillId="24" borderId="19" xfId="0" applyFill="1" applyBorder="1" applyAlignment="1">
      <alignment/>
    </xf>
    <xf numFmtId="0" fontId="28" fillId="24" borderId="17" xfId="0" applyFont="1" applyFill="1" applyBorder="1" applyAlignment="1">
      <alignment horizontal="center"/>
    </xf>
    <xf numFmtId="3" fontId="2" fillId="24" borderId="17" xfId="0" applyNumberFormat="1" applyFont="1" applyFill="1" applyBorder="1" applyAlignment="1">
      <alignment/>
    </xf>
    <xf numFmtId="3" fontId="33" fillId="24" borderId="17" xfId="0" applyNumberFormat="1" applyFont="1" applyFill="1" applyBorder="1" applyAlignment="1">
      <alignment/>
    </xf>
    <xf numFmtId="3" fontId="2" fillId="24" borderId="18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32" fillId="7" borderId="2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41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3" fontId="39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5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28" fillId="24" borderId="29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9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34" xfId="0" applyNumberFormat="1" applyFont="1" applyFill="1" applyBorder="1" applyAlignment="1">
      <alignment/>
    </xf>
    <xf numFmtId="0" fontId="22" fillId="4" borderId="42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30" xfId="0" applyFont="1" applyFill="1" applyBorder="1" applyAlignment="1">
      <alignment horizontal="right"/>
    </xf>
    <xf numFmtId="0" fontId="28" fillId="24" borderId="31" xfId="0" applyFont="1" applyFill="1" applyBorder="1" applyAlignment="1">
      <alignment horizontal="right"/>
    </xf>
    <xf numFmtId="3" fontId="24" fillId="24" borderId="31" xfId="0" applyNumberFormat="1" applyFont="1" applyFill="1" applyBorder="1" applyAlignment="1">
      <alignment/>
    </xf>
    <xf numFmtId="3" fontId="24" fillId="24" borderId="43" xfId="0" applyNumberFormat="1" applyFont="1" applyFill="1" applyBorder="1" applyAlignment="1">
      <alignment/>
    </xf>
    <xf numFmtId="0" fontId="22" fillId="24" borderId="44" xfId="0" applyFont="1" applyFill="1" applyBorder="1" applyAlignment="1">
      <alignment/>
    </xf>
    <xf numFmtId="3" fontId="22" fillId="24" borderId="31" xfId="0" applyNumberFormat="1" applyFont="1" applyFill="1" applyBorder="1" applyAlignment="1">
      <alignment/>
    </xf>
    <xf numFmtId="3" fontId="36" fillId="24" borderId="31" xfId="0" applyNumberFormat="1" applyFont="1" applyFill="1" applyBorder="1" applyAlignment="1">
      <alignment/>
    </xf>
    <xf numFmtId="3" fontId="24" fillId="24" borderId="3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2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41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41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9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20" xfId="0" applyNumberFormat="1" applyFont="1" applyBorder="1" applyAlignment="1" quotePrefix="1">
      <alignment/>
    </xf>
    <xf numFmtId="3" fontId="2" fillId="0" borderId="24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33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6" fillId="22" borderId="45" xfId="0" applyFont="1" applyFill="1" applyBorder="1" applyAlignment="1">
      <alignment horizontal="center"/>
    </xf>
    <xf numFmtId="3" fontId="30" fillId="22" borderId="17" xfId="0" applyNumberFormat="1" applyFont="1" applyFill="1" applyBorder="1" applyAlignment="1">
      <alignment/>
    </xf>
    <xf numFmtId="3" fontId="30" fillId="22" borderId="18" xfId="0" applyNumberFormat="1" applyFont="1" applyFill="1" applyBorder="1" applyAlignment="1">
      <alignment/>
    </xf>
    <xf numFmtId="0" fontId="32" fillId="0" borderId="20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0" fontId="32" fillId="26" borderId="20" xfId="0" applyFont="1" applyFill="1" applyBorder="1" applyAlignment="1">
      <alignment horizontal="center"/>
    </xf>
    <xf numFmtId="3" fontId="2" fillId="26" borderId="16" xfId="0" applyNumberFormat="1" applyFont="1" applyFill="1" applyBorder="1" applyAlignment="1">
      <alignment horizontal="right"/>
    </xf>
    <xf numFmtId="0" fontId="28" fillId="0" borderId="4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24" fillId="24" borderId="32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23" fillId="24" borderId="23" xfId="0" applyFont="1" applyFill="1" applyBorder="1" applyAlignment="1" applyProtection="1">
      <alignment horizontal="right"/>
      <protection/>
    </xf>
    <xf numFmtId="0" fontId="32" fillId="24" borderId="20" xfId="0" applyFont="1" applyFill="1" applyBorder="1" applyAlignment="1">
      <alignment horizontal="center"/>
    </xf>
    <xf numFmtId="0" fontId="27" fillId="24" borderId="46" xfId="0" applyFont="1" applyFill="1" applyBorder="1" applyAlignment="1">
      <alignment horizontal="right"/>
    </xf>
    <xf numFmtId="3" fontId="33" fillId="0" borderId="16" xfId="0" applyNumberFormat="1" applyFont="1" applyBorder="1" applyAlignment="1">
      <alignment/>
    </xf>
    <xf numFmtId="0" fontId="23" fillId="24" borderId="23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0" fontId="28" fillId="27" borderId="20" xfId="0" applyFont="1" applyFill="1" applyBorder="1" applyAlignment="1">
      <alignment horizontal="center"/>
    </xf>
    <xf numFmtId="3" fontId="37" fillId="27" borderId="20" xfId="0" applyNumberFormat="1" applyFont="1" applyFill="1" applyBorder="1" applyAlignment="1">
      <alignment horizontal="right"/>
    </xf>
    <xf numFmtId="3" fontId="2" fillId="20" borderId="47" xfId="0" applyNumberFormat="1" applyFont="1" applyFill="1" applyBorder="1" applyAlignment="1">
      <alignment/>
    </xf>
    <xf numFmtId="10" fontId="2" fillId="0" borderId="12" xfId="0" applyNumberFormat="1" applyFont="1" applyBorder="1" applyAlignment="1">
      <alignment/>
    </xf>
    <xf numFmtId="10" fontId="2" fillId="24" borderId="24" xfId="0" applyNumberFormat="1" applyFont="1" applyFill="1" applyBorder="1" applyAlignment="1">
      <alignment/>
    </xf>
    <xf numFmtId="10" fontId="2" fillId="8" borderId="12" xfId="0" applyNumberFormat="1" applyFont="1" applyFill="1" applyBorder="1" applyAlignment="1">
      <alignment/>
    </xf>
    <xf numFmtId="10" fontId="2" fillId="0" borderId="34" xfId="0" applyNumberFormat="1" applyFont="1" applyBorder="1" applyAlignment="1">
      <alignment/>
    </xf>
    <xf numFmtId="10" fontId="2" fillId="7" borderId="34" xfId="0" applyNumberFormat="1" applyFont="1" applyFill="1" applyBorder="1" applyAlignment="1">
      <alignment horizontal="right"/>
    </xf>
    <xf numFmtId="10" fontId="2" fillId="24" borderId="40" xfId="0" applyNumberFormat="1" applyFont="1" applyFill="1" applyBorder="1" applyAlignment="1">
      <alignment/>
    </xf>
    <xf numFmtId="10" fontId="2" fillId="7" borderId="12" xfId="0" applyNumberFormat="1" applyFont="1" applyFill="1" applyBorder="1" applyAlignment="1">
      <alignment horizontal="right"/>
    </xf>
    <xf numFmtId="10" fontId="2" fillId="24" borderId="12" xfId="0" applyNumberFormat="1" applyFont="1" applyFill="1" applyBorder="1" applyAlignment="1">
      <alignment/>
    </xf>
    <xf numFmtId="10" fontId="2" fillId="8" borderId="24" xfId="0" applyNumberFormat="1" applyFont="1" applyFill="1" applyBorder="1" applyAlignment="1">
      <alignment/>
    </xf>
    <xf numFmtId="10" fontId="2" fillId="0" borderId="11" xfId="0" applyNumberFormat="1" applyFont="1" applyBorder="1" applyAlignment="1">
      <alignment/>
    </xf>
    <xf numFmtId="10" fontId="0" fillId="0" borderId="27" xfId="0" applyNumberFormat="1" applyBorder="1" applyAlignment="1">
      <alignment/>
    </xf>
    <xf numFmtId="10" fontId="23" fillId="0" borderId="12" xfId="0" applyNumberFormat="1" applyFont="1" applyFill="1" applyBorder="1" applyAlignment="1">
      <alignment/>
    </xf>
    <xf numFmtId="10" fontId="2" fillId="24" borderId="34" xfId="0" applyNumberFormat="1" applyFont="1" applyFill="1" applyBorder="1" applyAlignment="1">
      <alignment/>
    </xf>
    <xf numFmtId="10" fontId="2" fillId="0" borderId="34" xfId="0" applyNumberFormat="1" applyFont="1" applyFill="1" applyBorder="1" applyAlignment="1">
      <alignment horizontal="right"/>
    </xf>
    <xf numFmtId="10" fontId="2" fillId="0" borderId="34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/>
    </xf>
    <xf numFmtId="3" fontId="2" fillId="28" borderId="25" xfId="0" applyNumberFormat="1" applyFont="1" applyFill="1" applyBorder="1" applyAlignment="1">
      <alignment/>
    </xf>
    <xf numFmtId="3" fontId="2" fillId="28" borderId="12" xfId="0" applyNumberFormat="1" applyFont="1" applyFill="1" applyBorder="1" applyAlignment="1">
      <alignment/>
    </xf>
    <xf numFmtId="0" fontId="28" fillId="8" borderId="41" xfId="0" applyFont="1" applyFill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0" fillId="0" borderId="38" xfId="0" applyBorder="1" applyAlignment="1">
      <alignment/>
    </xf>
    <xf numFmtId="0" fontId="32" fillId="28" borderId="11" xfId="0" applyFont="1" applyFill="1" applyBorder="1" applyAlignment="1">
      <alignment horizontal="center" vertical="center"/>
    </xf>
    <xf numFmtId="10" fontId="2" fillId="28" borderId="12" xfId="0" applyNumberFormat="1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2" fillId="28" borderId="29" xfId="0" applyFont="1" applyFill="1" applyBorder="1" applyAlignment="1">
      <alignment horizontal="center" vertical="center"/>
    </xf>
    <xf numFmtId="10" fontId="23" fillId="8" borderId="12" xfId="0" applyNumberFormat="1" applyFont="1" applyFill="1" applyBorder="1" applyAlignment="1">
      <alignment/>
    </xf>
    <xf numFmtId="10" fontId="2" fillId="26" borderId="34" xfId="0" applyNumberFormat="1" applyFont="1" applyFill="1" applyBorder="1" applyAlignment="1">
      <alignment horizontal="right"/>
    </xf>
    <xf numFmtId="0" fontId="28" fillId="27" borderId="23" xfId="0" applyFont="1" applyFill="1" applyBorder="1" applyAlignment="1">
      <alignment horizontal="right"/>
    </xf>
    <xf numFmtId="10" fontId="37" fillId="27" borderId="24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/>
    </xf>
    <xf numFmtId="0" fontId="26" fillId="20" borderId="48" xfId="0" applyFont="1" applyFill="1" applyBorder="1" applyAlignment="1">
      <alignment/>
    </xf>
    <xf numFmtId="0" fontId="32" fillId="20" borderId="29" xfId="0" applyFont="1" applyFill="1" applyBorder="1" applyAlignment="1">
      <alignment horizontal="center" wrapText="1"/>
    </xf>
    <xf numFmtId="0" fontId="32" fillId="20" borderId="29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0" fontId="2" fillId="7" borderId="30" xfId="0" applyFont="1" applyFill="1" applyBorder="1" applyAlignment="1">
      <alignment horizontal="center"/>
    </xf>
    <xf numFmtId="0" fontId="32" fillId="7" borderId="31" xfId="0" applyFont="1" applyFill="1" applyBorder="1" applyAlignment="1">
      <alignment horizontal="center"/>
    </xf>
    <xf numFmtId="3" fontId="22" fillId="7" borderId="31" xfId="0" applyNumberFormat="1" applyFont="1" applyFill="1" applyBorder="1" applyAlignment="1">
      <alignment horizontal="right"/>
    </xf>
    <xf numFmtId="10" fontId="22" fillId="7" borderId="32" xfId="0" applyNumberFormat="1" applyFont="1" applyFill="1" applyBorder="1" applyAlignment="1">
      <alignment horizontal="right"/>
    </xf>
    <xf numFmtId="0" fontId="0" fillId="11" borderId="13" xfId="0" applyFont="1" applyFill="1" applyBorder="1" applyAlignment="1">
      <alignment horizontal="right"/>
    </xf>
    <xf numFmtId="0" fontId="22" fillId="4" borderId="16" xfId="0" applyFont="1" applyFill="1" applyBorder="1" applyAlignment="1">
      <alignment/>
    </xf>
    <xf numFmtId="0" fontId="1" fillId="0" borderId="20" xfId="0" applyFont="1" applyBorder="1" applyAlignment="1">
      <alignment/>
    </xf>
    <xf numFmtId="0" fontId="28" fillId="0" borderId="20" xfId="0" applyFont="1" applyBorder="1" applyAlignment="1">
      <alignment horizontal="right"/>
    </xf>
    <xf numFmtId="3" fontId="22" fillId="0" borderId="20" xfId="0" applyNumberFormat="1" applyFont="1" applyFill="1" applyBorder="1" applyAlignment="1">
      <alignment/>
    </xf>
    <xf numFmtId="3" fontId="22" fillId="0" borderId="20" xfId="0" applyNumberFormat="1" applyFont="1" applyFill="1" applyBorder="1" applyAlignment="1">
      <alignment/>
    </xf>
    <xf numFmtId="0" fontId="30" fillId="4" borderId="16" xfId="0" applyFont="1" applyFill="1" applyBorder="1" applyAlignment="1">
      <alignment/>
    </xf>
    <xf numFmtId="3" fontId="30" fillId="4" borderId="16" xfId="0" applyNumberFormat="1" applyFont="1" applyFill="1" applyBorder="1" applyAlignment="1">
      <alignment/>
    </xf>
    <xf numFmtId="0" fontId="0" fillId="22" borderId="23" xfId="0" applyFont="1" applyFill="1" applyBorder="1" applyAlignment="1">
      <alignment/>
    </xf>
    <xf numFmtId="0" fontId="1" fillId="22" borderId="20" xfId="0" applyFont="1" applyFill="1" applyBorder="1" applyAlignment="1">
      <alignment horizontal="right"/>
    </xf>
    <xf numFmtId="3" fontId="22" fillId="22" borderId="20" xfId="0" applyNumberFormat="1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0" fillId="11" borderId="13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28" fillId="24" borderId="16" xfId="0" applyFont="1" applyFill="1" applyBorder="1" applyAlignment="1" applyProtection="1">
      <alignment horizontal="right"/>
      <protection/>
    </xf>
    <xf numFmtId="0" fontId="22" fillId="0" borderId="20" xfId="0" applyFont="1" applyFill="1" applyBorder="1" applyAlignment="1">
      <alignment/>
    </xf>
    <xf numFmtId="0" fontId="22" fillId="0" borderId="20" xfId="0" applyFont="1" applyBorder="1" applyAlignment="1">
      <alignment/>
    </xf>
    <xf numFmtId="0" fontId="22" fillId="0" borderId="24" xfId="0" applyFont="1" applyBorder="1" applyAlignment="1">
      <alignment/>
    </xf>
    <xf numFmtId="0" fontId="22" fillId="20" borderId="13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  <xf numFmtId="49" fontId="2" fillId="20" borderId="34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10" fontId="2" fillId="0" borderId="24" xfId="0" applyNumberFormat="1" applyFont="1" applyBorder="1" applyAlignment="1">
      <alignment/>
    </xf>
    <xf numFmtId="10" fontId="2" fillId="7" borderId="32" xfId="0" applyNumberFormat="1" applyFont="1" applyFill="1" applyBorder="1" applyAlignment="1">
      <alignment horizontal="right"/>
    </xf>
    <xf numFmtId="0" fontId="32" fillId="24" borderId="16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/>
    </xf>
    <xf numFmtId="3" fontId="2" fillId="7" borderId="44" xfId="0" applyNumberFormat="1" applyFont="1" applyFill="1" applyBorder="1" applyAlignment="1">
      <alignment horizontal="right"/>
    </xf>
    <xf numFmtId="0" fontId="27" fillId="24" borderId="38" xfId="0" applyFont="1" applyFill="1" applyBorder="1" applyAlignment="1">
      <alignment horizontal="right"/>
    </xf>
    <xf numFmtId="10" fontId="23" fillId="0" borderId="24" xfId="0" applyNumberFormat="1" applyFont="1" applyFill="1" applyBorder="1" applyAlignment="1">
      <alignment/>
    </xf>
    <xf numFmtId="3" fontId="2" fillId="20" borderId="36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3" fontId="2" fillId="20" borderId="50" xfId="0" applyNumberFormat="1" applyFont="1" applyFill="1" applyBorder="1" applyAlignment="1">
      <alignment/>
    </xf>
    <xf numFmtId="3" fontId="34" fillId="0" borderId="16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2" fillId="20" borderId="31" xfId="0" applyNumberFormat="1" applyFont="1" applyFill="1" applyBorder="1" applyAlignment="1">
      <alignment horizontal="center" vertical="center"/>
    </xf>
    <xf numFmtId="10" fontId="2" fillId="20" borderId="31" xfId="0" applyNumberFormat="1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/>
    </xf>
    <xf numFmtId="0" fontId="32" fillId="3" borderId="33" xfId="0" applyFont="1" applyFill="1" applyBorder="1" applyAlignment="1">
      <alignment horizontal="center" vertical="center" wrapText="1"/>
    </xf>
    <xf numFmtId="0" fontId="26" fillId="20" borderId="28" xfId="0" applyFont="1" applyFill="1" applyBorder="1" applyAlignment="1">
      <alignment horizontal="center"/>
    </xf>
    <xf numFmtId="0" fontId="32" fillId="20" borderId="40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10" fontId="22" fillId="0" borderId="24" xfId="0" applyNumberFormat="1" applyFont="1" applyBorder="1" applyAlignment="1">
      <alignment/>
    </xf>
    <xf numFmtId="10" fontId="22" fillId="0" borderId="12" xfId="0" applyNumberFormat="1" applyFont="1" applyBorder="1" applyAlignment="1">
      <alignment/>
    </xf>
    <xf numFmtId="10" fontId="24" fillId="24" borderId="12" xfId="0" applyNumberFormat="1" applyFont="1" applyFill="1" applyBorder="1" applyAlignment="1">
      <alignment/>
    </xf>
    <xf numFmtId="10" fontId="24" fillId="24" borderId="34" xfId="0" applyNumberFormat="1" applyFont="1" applyFill="1" applyBorder="1" applyAlignment="1">
      <alignment/>
    </xf>
    <xf numFmtId="10" fontId="22" fillId="24" borderId="12" xfId="0" applyNumberFormat="1" applyFont="1" applyFill="1" applyBorder="1" applyAlignment="1">
      <alignment/>
    </xf>
    <xf numFmtId="10" fontId="22" fillId="0" borderId="34" xfId="0" applyNumberFormat="1" applyFont="1" applyBorder="1" applyAlignment="1">
      <alignment/>
    </xf>
    <xf numFmtId="10" fontId="24" fillId="4" borderId="12" xfId="0" applyNumberFormat="1" applyFont="1" applyFill="1" applyBorder="1" applyAlignment="1">
      <alignment/>
    </xf>
    <xf numFmtId="10" fontId="36" fillId="24" borderId="34" xfId="0" applyNumberFormat="1" applyFont="1" applyFill="1" applyBorder="1" applyAlignment="1">
      <alignment/>
    </xf>
    <xf numFmtId="10" fontId="22" fillId="22" borderId="24" xfId="0" applyNumberFormat="1" applyFont="1" applyFill="1" applyBorder="1" applyAlignment="1">
      <alignment/>
    </xf>
    <xf numFmtId="10" fontId="22" fillId="29" borderId="12" xfId="0" applyNumberFormat="1" applyFont="1" applyFill="1" applyBorder="1" applyAlignment="1">
      <alignment/>
    </xf>
    <xf numFmtId="10" fontId="22" fillId="0" borderId="12" xfId="0" applyNumberFormat="1" applyFont="1" applyFill="1" applyBorder="1" applyAlignment="1">
      <alignment/>
    </xf>
    <xf numFmtId="10" fontId="22" fillId="22" borderId="12" xfId="0" applyNumberFormat="1" applyFont="1" applyFill="1" applyBorder="1" applyAlignment="1">
      <alignment/>
    </xf>
    <xf numFmtId="0" fontId="22" fillId="22" borderId="0" xfId="0" applyFont="1" applyFill="1" applyBorder="1" applyAlignment="1">
      <alignment/>
    </xf>
    <xf numFmtId="0" fontId="32" fillId="20" borderId="17" xfId="0" applyFont="1" applyFill="1" applyBorder="1" applyAlignment="1">
      <alignment horizontal="center" vertical="center" wrapText="1"/>
    </xf>
    <xf numFmtId="0" fontId="32" fillId="20" borderId="17" xfId="0" applyFont="1" applyFill="1" applyBorder="1" applyAlignment="1">
      <alignment horizontal="center"/>
    </xf>
    <xf numFmtId="0" fontId="32" fillId="20" borderId="18" xfId="0" applyFont="1" applyFill="1" applyBorder="1" applyAlignment="1">
      <alignment horizontal="center" vertical="center" wrapText="1"/>
    </xf>
    <xf numFmtId="0" fontId="32" fillId="20" borderId="17" xfId="0" applyFont="1" applyFill="1" applyBorder="1" applyAlignment="1">
      <alignment horizontal="center" wrapText="1"/>
    </xf>
    <xf numFmtId="10" fontId="2" fillId="0" borderId="20" xfId="0" applyNumberFormat="1" applyFont="1" applyBorder="1" applyAlignment="1" quotePrefix="1">
      <alignment/>
    </xf>
    <xf numFmtId="10" fontId="0" fillId="30" borderId="27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3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32" fillId="31" borderId="11" xfId="0" applyFont="1" applyFill="1" applyBorder="1" applyAlignment="1">
      <alignment horizontal="center"/>
    </xf>
    <xf numFmtId="3" fontId="2" fillId="31" borderId="11" xfId="0" applyNumberFormat="1" applyFont="1" applyFill="1" applyBorder="1" applyAlignment="1">
      <alignment/>
    </xf>
    <xf numFmtId="10" fontId="23" fillId="31" borderId="12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10" fontId="22" fillId="0" borderId="24" xfId="0" applyNumberFormat="1" applyFont="1" applyFill="1" applyBorder="1" applyAlignment="1">
      <alignment/>
    </xf>
    <xf numFmtId="0" fontId="2" fillId="22" borderId="23" xfId="0" applyFont="1" applyFill="1" applyBorder="1" applyAlignment="1">
      <alignment/>
    </xf>
    <xf numFmtId="0" fontId="28" fillId="0" borderId="20" xfId="0" applyFont="1" applyFill="1" applyBorder="1" applyAlignment="1">
      <alignment horizontal="right"/>
    </xf>
    <xf numFmtId="0" fontId="23" fillId="0" borderId="23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/>
    </xf>
    <xf numFmtId="3" fontId="24" fillId="0" borderId="25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32" fillId="7" borderId="51" xfId="0" applyFont="1" applyFill="1" applyBorder="1" applyAlignment="1">
      <alignment horizontal="center"/>
    </xf>
    <xf numFmtId="3" fontId="2" fillId="7" borderId="52" xfId="0" applyNumberFormat="1" applyFont="1" applyFill="1" applyBorder="1" applyAlignment="1">
      <alignment horizontal="right"/>
    </xf>
    <xf numFmtId="3" fontId="2" fillId="7" borderId="53" xfId="0" applyNumberFormat="1" applyFont="1" applyFill="1" applyBorder="1" applyAlignment="1">
      <alignment horizontal="right"/>
    </xf>
    <xf numFmtId="3" fontId="2" fillId="7" borderId="54" xfId="0" applyNumberFormat="1" applyFont="1" applyFill="1" applyBorder="1" applyAlignment="1">
      <alignment horizontal="right"/>
    </xf>
    <xf numFmtId="10" fontId="2" fillId="7" borderId="54" xfId="0" applyNumberFormat="1" applyFont="1" applyFill="1" applyBorder="1" applyAlignment="1">
      <alignment horizontal="right"/>
    </xf>
    <xf numFmtId="10" fontId="2" fillId="24" borderId="11" xfId="0" applyNumberFormat="1" applyFont="1" applyFill="1" applyBorder="1" applyAlignment="1">
      <alignment/>
    </xf>
    <xf numFmtId="10" fontId="0" fillId="0" borderId="34" xfId="0" applyNumberFormat="1" applyBorder="1" applyAlignment="1">
      <alignment/>
    </xf>
    <xf numFmtId="10" fontId="2" fillId="20" borderId="36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10" fontId="24" fillId="22" borderId="11" xfId="0" applyNumberFormat="1" applyFont="1" applyFill="1" applyBorder="1" applyAlignment="1">
      <alignment/>
    </xf>
    <xf numFmtId="10" fontId="24" fillId="24" borderId="11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28" fillId="0" borderId="2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4" borderId="55" xfId="0" applyFont="1" applyFill="1" applyBorder="1" applyAlignment="1">
      <alignment horizontal="center"/>
    </xf>
    <xf numFmtId="0" fontId="22" fillId="4" borderId="41" xfId="0" applyFont="1" applyFill="1" applyBorder="1" applyAlignment="1">
      <alignment horizontal="center"/>
    </xf>
    <xf numFmtId="0" fontId="22" fillId="22" borderId="41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55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22" borderId="56" xfId="0" applyFont="1" applyFill="1" applyBorder="1" applyAlignment="1">
      <alignment horizontal="center"/>
    </xf>
    <xf numFmtId="0" fontId="25" fillId="22" borderId="26" xfId="0" applyFont="1" applyFill="1" applyBorder="1" applyAlignment="1">
      <alignment horizontal="center"/>
    </xf>
    <xf numFmtId="0" fontId="25" fillId="22" borderId="57" xfId="0" applyFont="1" applyFill="1" applyBorder="1" applyAlignment="1">
      <alignment horizontal="center"/>
    </xf>
    <xf numFmtId="0" fontId="25" fillId="22" borderId="45" xfId="0" applyFont="1" applyFill="1" applyBorder="1" applyAlignment="1">
      <alignment horizontal="center"/>
    </xf>
    <xf numFmtId="0" fontId="25" fillId="22" borderId="58" xfId="0" applyFont="1" applyFill="1" applyBorder="1" applyAlignment="1">
      <alignment horizontal="center"/>
    </xf>
    <xf numFmtId="0" fontId="25" fillId="22" borderId="52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33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25" fillId="22" borderId="18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2" fillId="4" borderId="59" xfId="0" applyFont="1" applyFill="1" applyBorder="1" applyAlignment="1">
      <alignment horizontal="center"/>
    </xf>
    <xf numFmtId="0" fontId="22" fillId="4" borderId="6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20" borderId="50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5" fillId="20" borderId="49" xfId="0" applyFont="1" applyFill="1" applyBorder="1" applyAlignment="1">
      <alignment horizontal="center" vertical="center"/>
    </xf>
    <xf numFmtId="0" fontId="25" fillId="20" borderId="44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9" fillId="20" borderId="49" xfId="0" applyFont="1" applyFill="1" applyBorder="1" applyAlignment="1">
      <alignment horizontal="center"/>
    </xf>
    <xf numFmtId="0" fontId="29" fillId="20" borderId="63" xfId="0" applyFont="1" applyFill="1" applyBorder="1" applyAlignment="1">
      <alignment horizontal="center"/>
    </xf>
    <xf numFmtId="0" fontId="29" fillId="20" borderId="64" xfId="0" applyFont="1" applyFill="1" applyBorder="1" applyAlignment="1">
      <alignment horizontal="center"/>
    </xf>
    <xf numFmtId="0" fontId="0" fillId="20" borderId="49" xfId="0" applyFill="1" applyBorder="1" applyAlignment="1">
      <alignment horizontal="center"/>
    </xf>
    <xf numFmtId="0" fontId="0" fillId="20" borderId="63" xfId="0" applyFill="1" applyBorder="1" applyAlignment="1">
      <alignment horizontal="center"/>
    </xf>
    <xf numFmtId="0" fontId="0" fillId="20" borderId="64" xfId="0" applyFill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38" xfId="0" applyNumberFormat="1" applyFont="1" applyFill="1" applyBorder="1" applyAlignment="1">
      <alignment horizontal="center" vertical="center"/>
    </xf>
    <xf numFmtId="0" fontId="2" fillId="8" borderId="23" xfId="0" applyNumberFormat="1" applyFont="1" applyFill="1" applyBorder="1" applyAlignment="1">
      <alignment horizontal="center" vertical="center"/>
    </xf>
    <xf numFmtId="0" fontId="26" fillId="20" borderId="61" xfId="0" applyFont="1" applyFill="1" applyBorder="1" applyAlignment="1">
      <alignment horizontal="center"/>
    </xf>
    <xf numFmtId="0" fontId="26" fillId="20" borderId="6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0" borderId="56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3" fillId="8" borderId="65" xfId="0" applyFont="1" applyFill="1" applyBorder="1" applyAlignment="1">
      <alignment horizontal="center" vertical="center"/>
    </xf>
    <xf numFmtId="0" fontId="23" fillId="8" borderId="66" xfId="0" applyFont="1" applyFill="1" applyBorder="1" applyAlignment="1">
      <alignment horizontal="center" vertical="center"/>
    </xf>
    <xf numFmtId="0" fontId="23" fillId="8" borderId="51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2" fillId="24" borderId="13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2" xfId="0" applyFont="1" applyFill="1" applyBorder="1" applyAlignment="1">
      <alignment horizontal="center"/>
    </xf>
    <xf numFmtId="0" fontId="29" fillId="20" borderId="67" xfId="0" applyFont="1" applyFill="1" applyBorder="1" applyAlignment="1">
      <alignment horizontal="center"/>
    </xf>
    <xf numFmtId="0" fontId="29" fillId="20" borderId="55" xfId="0" applyFont="1" applyFill="1" applyBorder="1" applyAlignment="1">
      <alignment horizontal="center"/>
    </xf>
    <xf numFmtId="0" fontId="29" fillId="20" borderId="6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8" borderId="10" xfId="0" applyFont="1" applyFill="1" applyBorder="1" applyAlignment="1">
      <alignment horizontal="center" vertical="center"/>
    </xf>
    <xf numFmtId="0" fontId="25" fillId="20" borderId="30" xfId="0" applyFont="1" applyFill="1" applyBorder="1" applyAlignment="1">
      <alignment horizontal="center"/>
    </xf>
    <xf numFmtId="0" fontId="25" fillId="20" borderId="32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16"/>
  <sheetViews>
    <sheetView zoomScale="124" zoomScaleNormal="124" zoomScalePageLayoutView="0" workbookViewId="0" topLeftCell="A254">
      <selection activeCell="N99" sqref="N99"/>
    </sheetView>
  </sheetViews>
  <sheetFormatPr defaultColWidth="9.140625" defaultRowHeight="12.75"/>
  <cols>
    <col min="1" max="1" width="58.8515625" style="121" customWidth="1"/>
    <col min="2" max="2" width="11.140625" style="121" customWidth="1"/>
    <col min="3" max="3" width="12.140625" style="121" customWidth="1"/>
    <col min="4" max="4" width="12.421875" style="121" customWidth="1"/>
    <col min="5" max="6" width="12.7109375" style="121" hidden="1" customWidth="1"/>
    <col min="7" max="7" width="10.140625" style="121" hidden="1" customWidth="1"/>
    <col min="8" max="8" width="12.421875" style="121" hidden="1" customWidth="1"/>
    <col min="9" max="9" width="10.140625" style="121" hidden="1" customWidth="1"/>
    <col min="10" max="12" width="11.57421875" style="121" customWidth="1"/>
    <col min="13" max="13" width="12.140625" style="121" customWidth="1"/>
    <col min="14" max="14" width="10.140625" style="121" customWidth="1"/>
    <col min="15" max="15" width="10.140625" style="121" bestFit="1" customWidth="1"/>
    <col min="16" max="16" width="11.140625" style="121" bestFit="1" customWidth="1"/>
    <col min="17" max="17" width="11.140625" style="121" customWidth="1"/>
    <col min="18" max="18" width="11.421875" style="121" customWidth="1"/>
    <col min="19" max="19" width="12.57421875" style="121" customWidth="1"/>
    <col min="20" max="16384" width="9.140625" style="121" customWidth="1"/>
  </cols>
  <sheetData>
    <row r="1" spans="1:13" ht="14.25">
      <c r="A1" s="120" t="s">
        <v>198</v>
      </c>
      <c r="K1" s="401" t="s">
        <v>189</v>
      </c>
      <c r="L1" s="401"/>
      <c r="M1" s="401"/>
    </row>
    <row r="2" spans="1:13" ht="14.25">
      <c r="A2" s="120" t="s">
        <v>199</v>
      </c>
      <c r="K2" s="401"/>
      <c r="L2" s="401"/>
      <c r="M2" s="401"/>
    </row>
    <row r="3" spans="1:13" ht="12.75" customHeight="1">
      <c r="A3" s="409" t="s">
        <v>170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</row>
    <row r="4" spans="1:13" ht="12.7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</row>
    <row r="5" spans="1:13" ht="12.75" customHeight="1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</row>
    <row r="6" spans="1:13" ht="19.5" customHeight="1">
      <c r="A6" s="410" t="s">
        <v>263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</row>
    <row r="7" spans="1:13" ht="12.75" customHeight="1" thickBo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408" t="s">
        <v>169</v>
      </c>
      <c r="M7" s="408"/>
    </row>
    <row r="8" spans="1:14" ht="45">
      <c r="A8" s="427" t="s">
        <v>157</v>
      </c>
      <c r="B8" s="428"/>
      <c r="C8" s="344" t="s">
        <v>158</v>
      </c>
      <c r="D8" s="344" t="s">
        <v>159</v>
      </c>
      <c r="E8" s="345"/>
      <c r="F8" s="345"/>
      <c r="G8" s="345"/>
      <c r="H8" s="345"/>
      <c r="I8" s="345"/>
      <c r="J8" s="344" t="s">
        <v>160</v>
      </c>
      <c r="K8" s="344" t="s">
        <v>161</v>
      </c>
      <c r="L8" s="344" t="s">
        <v>162</v>
      </c>
      <c r="M8" s="344" t="s">
        <v>163</v>
      </c>
      <c r="N8" s="346" t="s">
        <v>252</v>
      </c>
    </row>
    <row r="9" spans="1:14" ht="16.5" thickBot="1">
      <c r="A9" s="347"/>
      <c r="B9" s="294"/>
      <c r="C9" s="295">
        <v>1</v>
      </c>
      <c r="D9" s="295">
        <v>2</v>
      </c>
      <c r="E9" s="296"/>
      <c r="F9" s="296"/>
      <c r="G9" s="296"/>
      <c r="H9" s="296"/>
      <c r="I9" s="296"/>
      <c r="J9" s="295">
        <v>3</v>
      </c>
      <c r="K9" s="295">
        <v>4</v>
      </c>
      <c r="L9" s="295">
        <v>5</v>
      </c>
      <c r="M9" s="295" t="s">
        <v>166</v>
      </c>
      <c r="N9" s="348"/>
    </row>
    <row r="10" spans="1:14" ht="24.75" customHeight="1" thickBot="1">
      <c r="A10" s="300" t="s">
        <v>11</v>
      </c>
      <c r="B10" s="301" t="s">
        <v>164</v>
      </c>
      <c r="C10" s="302">
        <f>C11+C12+C21+C16+C18</f>
        <v>28607500</v>
      </c>
      <c r="D10" s="302">
        <f aca="true" t="shared" si="0" ref="D10:M10">D11+D12+D21+D16+D18</f>
        <v>7577500</v>
      </c>
      <c r="E10" s="302">
        <f t="shared" si="0"/>
        <v>19479000</v>
      </c>
      <c r="F10" s="302">
        <f t="shared" si="0"/>
        <v>19479000</v>
      </c>
      <c r="G10" s="302">
        <f t="shared" si="0"/>
        <v>19479000</v>
      </c>
      <c r="H10" s="302">
        <f t="shared" si="0"/>
        <v>19479000</v>
      </c>
      <c r="I10" s="302">
        <f t="shared" si="0"/>
        <v>19479000</v>
      </c>
      <c r="J10" s="302">
        <f t="shared" si="0"/>
        <v>7412662</v>
      </c>
      <c r="K10" s="302">
        <f t="shared" si="0"/>
        <v>7412662</v>
      </c>
      <c r="L10" s="302">
        <f t="shared" si="0"/>
        <v>7021642</v>
      </c>
      <c r="M10" s="302">
        <f t="shared" si="0"/>
        <v>391020</v>
      </c>
      <c r="N10" s="303">
        <f>L10/C10</f>
        <v>0.2454475924145766</v>
      </c>
    </row>
    <row r="11" spans="1:14" ht="15">
      <c r="A11" s="297" t="s">
        <v>152</v>
      </c>
      <c r="B11" s="399" t="s">
        <v>10</v>
      </c>
      <c r="C11" s="298">
        <v>25765000</v>
      </c>
      <c r="D11" s="298">
        <v>6497500</v>
      </c>
      <c r="E11" s="298"/>
      <c r="F11" s="298"/>
      <c r="G11" s="299"/>
      <c r="H11" s="349"/>
      <c r="I11" s="349"/>
      <c r="J11" s="298">
        <v>6495467</v>
      </c>
      <c r="K11" s="298">
        <v>6495467</v>
      </c>
      <c r="L11" s="298">
        <v>6184196</v>
      </c>
      <c r="M11" s="298">
        <f>J11-L11</f>
        <v>311271</v>
      </c>
      <c r="N11" s="350">
        <f>L11/C11</f>
        <v>0.2400231321560256</v>
      </c>
    </row>
    <row r="12" spans="1:14" ht="15.75" customHeight="1">
      <c r="A12" s="125" t="s">
        <v>153</v>
      </c>
      <c r="B12" s="399"/>
      <c r="C12" s="128">
        <v>2750000</v>
      </c>
      <c r="D12" s="128">
        <v>1050000</v>
      </c>
      <c r="E12" s="128"/>
      <c r="F12" s="128"/>
      <c r="G12" s="164"/>
      <c r="H12" s="421"/>
      <c r="I12" s="422"/>
      <c r="J12" s="128">
        <v>929610</v>
      </c>
      <c r="K12" s="128">
        <v>929610</v>
      </c>
      <c r="L12" s="128">
        <v>855078</v>
      </c>
      <c r="M12" s="128">
        <f aca="true" t="shared" si="1" ref="M12:M20">J12-L12</f>
        <v>74532</v>
      </c>
      <c r="N12" s="351">
        <f aca="true" t="shared" si="2" ref="N12:N20">L12/C12</f>
        <v>0.3109374545454546</v>
      </c>
    </row>
    <row r="13" spans="1:14" ht="15" customHeight="1" hidden="1">
      <c r="A13" s="125" t="s">
        <v>0</v>
      </c>
      <c r="B13" s="399"/>
      <c r="C13" s="126"/>
      <c r="D13" s="126"/>
      <c r="E13" s="126"/>
      <c r="F13" s="126"/>
      <c r="G13" s="127"/>
      <c r="H13" s="130"/>
      <c r="I13" s="131"/>
      <c r="J13" s="126"/>
      <c r="K13" s="126"/>
      <c r="L13" s="126"/>
      <c r="M13" s="126">
        <f t="shared" si="1"/>
        <v>0</v>
      </c>
      <c r="N13" s="351" t="e">
        <f t="shared" si="2"/>
        <v>#DIV/0!</v>
      </c>
    </row>
    <row r="14" spans="1:14" ht="15" customHeight="1" hidden="1">
      <c r="A14" s="125" t="s">
        <v>1</v>
      </c>
      <c r="B14" s="399"/>
      <c r="C14" s="126"/>
      <c r="D14" s="126"/>
      <c r="E14" s="126"/>
      <c r="F14" s="126"/>
      <c r="G14" s="127"/>
      <c r="H14" s="130"/>
      <c r="I14" s="131"/>
      <c r="J14" s="126"/>
      <c r="K14" s="126"/>
      <c r="L14" s="126"/>
      <c r="M14" s="126">
        <f t="shared" si="1"/>
        <v>0</v>
      </c>
      <c r="N14" s="351" t="e">
        <f t="shared" si="2"/>
        <v>#DIV/0!</v>
      </c>
    </row>
    <row r="15" spans="1:14" ht="15" customHeight="1" hidden="1">
      <c r="A15" s="125" t="s">
        <v>151</v>
      </c>
      <c r="B15" s="399"/>
      <c r="C15" s="126"/>
      <c r="D15" s="126"/>
      <c r="E15" s="126"/>
      <c r="F15" s="126"/>
      <c r="G15" s="127"/>
      <c r="H15" s="130"/>
      <c r="I15" s="131"/>
      <c r="J15" s="126"/>
      <c r="K15" s="126"/>
      <c r="L15" s="126"/>
      <c r="M15" s="126">
        <f t="shared" si="1"/>
        <v>0</v>
      </c>
      <c r="N15" s="351" t="e">
        <f t="shared" si="2"/>
        <v>#DIV/0!</v>
      </c>
    </row>
    <row r="16" spans="1:14" ht="15" customHeight="1" hidden="1">
      <c r="A16" s="125" t="s">
        <v>238</v>
      </c>
      <c r="B16" s="399"/>
      <c r="C16" s="126"/>
      <c r="D16" s="126"/>
      <c r="E16" s="126"/>
      <c r="F16" s="126"/>
      <c r="G16" s="127"/>
      <c r="H16" s="130"/>
      <c r="I16" s="131"/>
      <c r="J16" s="126"/>
      <c r="K16" s="126"/>
      <c r="L16" s="126"/>
      <c r="M16" s="126">
        <f t="shared" si="1"/>
        <v>0</v>
      </c>
      <c r="N16" s="351" t="e">
        <f t="shared" si="2"/>
        <v>#DIV/0!</v>
      </c>
    </row>
    <row r="17" spans="1:14" ht="15" customHeight="1" hidden="1">
      <c r="A17" s="125" t="s">
        <v>3</v>
      </c>
      <c r="B17" s="399"/>
      <c r="C17" s="126"/>
      <c r="D17" s="126"/>
      <c r="E17" s="126"/>
      <c r="F17" s="126"/>
      <c r="G17" s="127"/>
      <c r="H17" s="130"/>
      <c r="I17" s="131"/>
      <c r="J17" s="126"/>
      <c r="K17" s="126"/>
      <c r="L17" s="126"/>
      <c r="M17" s="126">
        <f t="shared" si="1"/>
        <v>0</v>
      </c>
      <c r="N17" s="351" t="e">
        <f t="shared" si="2"/>
        <v>#DIV/0!</v>
      </c>
    </row>
    <row r="18" spans="1:14" ht="15">
      <c r="A18" s="125" t="s">
        <v>4</v>
      </c>
      <c r="B18" s="400"/>
      <c r="C18" s="126">
        <v>92500</v>
      </c>
      <c r="D18" s="126">
        <v>30000</v>
      </c>
      <c r="E18" s="126"/>
      <c r="F18" s="126"/>
      <c r="G18" s="127"/>
      <c r="H18" s="130"/>
      <c r="I18" s="131"/>
      <c r="J18" s="126">
        <v>30000</v>
      </c>
      <c r="K18" s="126">
        <v>30000</v>
      </c>
      <c r="L18" s="126">
        <v>24783</v>
      </c>
      <c r="M18" s="126">
        <f t="shared" si="1"/>
        <v>5217</v>
      </c>
      <c r="N18" s="351">
        <f t="shared" si="2"/>
        <v>0.26792432432432434</v>
      </c>
    </row>
    <row r="19" spans="1:14" ht="15" hidden="1">
      <c r="A19" s="125" t="s">
        <v>5</v>
      </c>
      <c r="B19" s="129"/>
      <c r="C19" s="126">
        <f>D19+E19+F19+G19</f>
        <v>0</v>
      </c>
      <c r="D19" s="126"/>
      <c r="E19" s="126"/>
      <c r="F19" s="126"/>
      <c r="G19" s="127"/>
      <c r="H19" s="130"/>
      <c r="I19" s="131"/>
      <c r="J19" s="126"/>
      <c r="K19" s="126"/>
      <c r="L19" s="126"/>
      <c r="M19" s="126">
        <f t="shared" si="1"/>
        <v>0</v>
      </c>
      <c r="N19" s="351" t="e">
        <f t="shared" si="2"/>
        <v>#DIV/0!</v>
      </c>
    </row>
    <row r="20" spans="1:14" ht="15" hidden="1">
      <c r="A20" s="125" t="s">
        <v>6</v>
      </c>
      <c r="B20" s="129"/>
      <c r="C20" s="126">
        <f>D20+E20+F20+G20</f>
        <v>0</v>
      </c>
      <c r="D20" s="126"/>
      <c r="E20" s="126"/>
      <c r="F20" s="126"/>
      <c r="G20" s="127"/>
      <c r="H20" s="130"/>
      <c r="I20" s="131"/>
      <c r="J20" s="126"/>
      <c r="K20" s="126"/>
      <c r="L20" s="126"/>
      <c r="M20" s="126">
        <f t="shared" si="1"/>
        <v>0</v>
      </c>
      <c r="N20" s="351" t="e">
        <f t="shared" si="2"/>
        <v>#DIV/0!</v>
      </c>
    </row>
    <row r="21" spans="1:14" ht="15">
      <c r="A21" s="132" t="s">
        <v>7</v>
      </c>
      <c r="B21" s="129"/>
      <c r="C21" s="126"/>
      <c r="D21" s="133"/>
      <c r="E21" s="133">
        <f>E24</f>
        <v>-4991</v>
      </c>
      <c r="F21" s="133">
        <f>F24</f>
        <v>-4991</v>
      </c>
      <c r="G21" s="133">
        <f>G24</f>
        <v>-4991</v>
      </c>
      <c r="H21" s="133">
        <f>H24</f>
        <v>-4991</v>
      </c>
      <c r="I21" s="133">
        <f>I24</f>
        <v>-4991</v>
      </c>
      <c r="J21" s="133">
        <f>K21</f>
        <v>-42415</v>
      </c>
      <c r="K21" s="133">
        <f>L21</f>
        <v>-42415</v>
      </c>
      <c r="L21" s="133">
        <v>-42415</v>
      </c>
      <c r="M21" s="126"/>
      <c r="N21" s="351"/>
    </row>
    <row r="22" spans="1:14" ht="15">
      <c r="A22" s="134" t="s">
        <v>8</v>
      </c>
      <c r="B22" s="129"/>
      <c r="C22" s="126"/>
      <c r="D22" s="126"/>
      <c r="E22" s="126"/>
      <c r="F22" s="126"/>
      <c r="G22" s="127"/>
      <c r="H22" s="130" t="s">
        <v>107</v>
      </c>
      <c r="I22" s="135">
        <f>C11+C12</f>
        <v>28515000</v>
      </c>
      <c r="J22" s="126"/>
      <c r="K22" s="126"/>
      <c r="L22" s="126"/>
      <c r="M22" s="126"/>
      <c r="N22" s="351"/>
    </row>
    <row r="23" spans="1:14" ht="14.25">
      <c r="A23" s="136" t="s">
        <v>9</v>
      </c>
      <c r="B23" s="137" t="s">
        <v>10</v>
      </c>
      <c r="C23" s="138">
        <f>C11+C12+C16+C18</f>
        <v>28607500</v>
      </c>
      <c r="D23" s="138">
        <f aca="true" t="shared" si="3" ref="D23:M23">D11+D12+D16+D18</f>
        <v>7577500</v>
      </c>
      <c r="E23" s="138">
        <f t="shared" si="3"/>
        <v>0</v>
      </c>
      <c r="F23" s="138">
        <f t="shared" si="3"/>
        <v>0</v>
      </c>
      <c r="G23" s="138">
        <f t="shared" si="3"/>
        <v>0</v>
      </c>
      <c r="H23" s="138">
        <f t="shared" si="3"/>
        <v>0</v>
      </c>
      <c r="I23" s="138">
        <f t="shared" si="3"/>
        <v>0</v>
      </c>
      <c r="J23" s="138">
        <f t="shared" si="3"/>
        <v>7455077</v>
      </c>
      <c r="K23" s="138">
        <f t="shared" si="3"/>
        <v>7455077</v>
      </c>
      <c r="L23" s="138">
        <f t="shared" si="3"/>
        <v>7064057</v>
      </c>
      <c r="M23" s="138">
        <f t="shared" si="3"/>
        <v>391020</v>
      </c>
      <c r="N23" s="352">
        <f>L23/C23</f>
        <v>0.24693024556497423</v>
      </c>
    </row>
    <row r="24" spans="1:14" ht="15" thickBot="1">
      <c r="A24" s="304" t="s">
        <v>7</v>
      </c>
      <c r="B24" s="187"/>
      <c r="C24" s="175"/>
      <c r="D24" s="175"/>
      <c r="E24" s="175">
        <f aca="true" t="shared" si="4" ref="E24:L24">E21</f>
        <v>0</v>
      </c>
      <c r="F24" s="175">
        <f t="shared" si="4"/>
        <v>0</v>
      </c>
      <c r="G24" s="175">
        <f t="shared" si="4"/>
        <v>0</v>
      </c>
      <c r="H24" s="175">
        <f t="shared" si="4"/>
        <v>0</v>
      </c>
      <c r="I24" s="175">
        <f t="shared" si="4"/>
        <v>0</v>
      </c>
      <c r="J24" s="177">
        <f t="shared" si="4"/>
        <v>-42415</v>
      </c>
      <c r="K24" s="177">
        <f t="shared" si="4"/>
        <v>-42415</v>
      </c>
      <c r="L24" s="177">
        <f t="shared" si="4"/>
        <v>-42415</v>
      </c>
      <c r="M24" s="175"/>
      <c r="N24" s="353"/>
    </row>
    <row r="25" spans="1:14" ht="24.75" customHeight="1" thickBot="1">
      <c r="A25" s="300" t="s">
        <v>15</v>
      </c>
      <c r="B25" s="301" t="s">
        <v>164</v>
      </c>
      <c r="C25" s="302">
        <f>C26+C27+C28+C33</f>
        <v>2040000</v>
      </c>
      <c r="D25" s="302">
        <f aca="true" t="shared" si="5" ref="D25:M25">D26+D27+D28+D33</f>
        <v>522000</v>
      </c>
      <c r="E25" s="302">
        <f t="shared" si="5"/>
        <v>0</v>
      </c>
      <c r="F25" s="302">
        <f t="shared" si="5"/>
        <v>0</v>
      </c>
      <c r="G25" s="302">
        <f t="shared" si="5"/>
        <v>0</v>
      </c>
      <c r="H25" s="302">
        <f t="shared" si="5"/>
        <v>0</v>
      </c>
      <c r="I25" s="302">
        <f t="shared" si="5"/>
        <v>0</v>
      </c>
      <c r="J25" s="302">
        <f t="shared" si="5"/>
        <v>512557</v>
      </c>
      <c r="K25" s="302">
        <f t="shared" si="5"/>
        <v>512557</v>
      </c>
      <c r="L25" s="302">
        <f t="shared" si="5"/>
        <v>499161</v>
      </c>
      <c r="M25" s="302">
        <f t="shared" si="5"/>
        <v>13396</v>
      </c>
      <c r="N25" s="303">
        <f>L25/C25</f>
        <v>0.24468676470588235</v>
      </c>
    </row>
    <row r="26" spans="1:14" ht="15">
      <c r="A26" s="297" t="s">
        <v>152</v>
      </c>
      <c r="B26" s="399" t="s">
        <v>13</v>
      </c>
      <c r="C26" s="298">
        <v>1960000</v>
      </c>
      <c r="D26" s="298">
        <v>498000</v>
      </c>
      <c r="E26" s="298"/>
      <c r="F26" s="298"/>
      <c r="G26" s="299"/>
      <c r="H26" s="349"/>
      <c r="I26" s="349"/>
      <c r="J26" s="298">
        <v>495618</v>
      </c>
      <c r="K26" s="298">
        <v>495618</v>
      </c>
      <c r="L26" s="298">
        <v>483503</v>
      </c>
      <c r="M26" s="298">
        <f>J26-L26</f>
        <v>12115</v>
      </c>
      <c r="N26" s="350">
        <f>L26/C26</f>
        <v>0.24668520408163266</v>
      </c>
    </row>
    <row r="27" spans="1:14" ht="15">
      <c r="A27" s="125" t="s">
        <v>153</v>
      </c>
      <c r="B27" s="400"/>
      <c r="C27" s="126">
        <v>48000</v>
      </c>
      <c r="D27" s="126">
        <v>18000</v>
      </c>
      <c r="E27" s="126"/>
      <c r="F27" s="126"/>
      <c r="G27" s="127"/>
      <c r="H27" s="402"/>
      <c r="I27" s="403"/>
      <c r="J27" s="126">
        <v>10939</v>
      </c>
      <c r="K27" s="126">
        <v>10939</v>
      </c>
      <c r="L27" s="126">
        <v>10194</v>
      </c>
      <c r="M27" s="126">
        <f>J27-L27</f>
        <v>745</v>
      </c>
      <c r="N27" s="351">
        <f aca="true" t="shared" si="6" ref="N27:N33">L27/C27</f>
        <v>0.212375</v>
      </c>
    </row>
    <row r="28" spans="1:14" ht="15">
      <c r="A28" s="125" t="s">
        <v>229</v>
      </c>
      <c r="B28" s="140" t="s">
        <v>230</v>
      </c>
      <c r="C28" s="126">
        <v>10000</v>
      </c>
      <c r="D28" s="126"/>
      <c r="E28" s="126"/>
      <c r="F28" s="126"/>
      <c r="G28" s="127"/>
      <c r="H28" s="130"/>
      <c r="I28" s="131"/>
      <c r="J28" s="126"/>
      <c r="K28" s="126"/>
      <c r="L28" s="126"/>
      <c r="M28" s="126">
        <f aca="true" t="shared" si="7" ref="M28:M33">J28-L28</f>
        <v>0</v>
      </c>
      <c r="N28" s="351"/>
    </row>
    <row r="29" spans="1:14" ht="15" hidden="1">
      <c r="A29" s="125" t="s">
        <v>1</v>
      </c>
      <c r="B29" s="129"/>
      <c r="C29" s="126"/>
      <c r="D29" s="126"/>
      <c r="E29" s="126"/>
      <c r="F29" s="126"/>
      <c r="G29" s="127"/>
      <c r="H29" s="130"/>
      <c r="I29" s="131"/>
      <c r="J29" s="126"/>
      <c r="K29" s="126"/>
      <c r="L29" s="126"/>
      <c r="M29" s="126">
        <f t="shared" si="7"/>
        <v>0</v>
      </c>
      <c r="N29" s="351" t="e">
        <f t="shared" si="6"/>
        <v>#DIV/0!</v>
      </c>
    </row>
    <row r="30" spans="1:14" ht="15" hidden="1">
      <c r="A30" s="125" t="s">
        <v>151</v>
      </c>
      <c r="B30" s="129"/>
      <c r="C30" s="126"/>
      <c r="D30" s="126"/>
      <c r="E30" s="126"/>
      <c r="F30" s="126"/>
      <c r="G30" s="127"/>
      <c r="H30" s="130"/>
      <c r="I30" s="131"/>
      <c r="J30" s="126"/>
      <c r="K30" s="126"/>
      <c r="L30" s="126"/>
      <c r="M30" s="126">
        <f t="shared" si="7"/>
        <v>0</v>
      </c>
      <c r="N30" s="351" t="e">
        <f t="shared" si="6"/>
        <v>#DIV/0!</v>
      </c>
    </row>
    <row r="31" spans="1:14" ht="15" hidden="1">
      <c r="A31" s="125" t="s">
        <v>2</v>
      </c>
      <c r="B31" s="129"/>
      <c r="C31" s="126"/>
      <c r="D31" s="126"/>
      <c r="E31" s="126"/>
      <c r="F31" s="126"/>
      <c r="G31" s="127"/>
      <c r="H31" s="130"/>
      <c r="I31" s="131"/>
      <c r="J31" s="126"/>
      <c r="K31" s="126"/>
      <c r="L31" s="126"/>
      <c r="M31" s="126">
        <f t="shared" si="7"/>
        <v>0</v>
      </c>
      <c r="N31" s="351" t="e">
        <f t="shared" si="6"/>
        <v>#DIV/0!</v>
      </c>
    </row>
    <row r="32" spans="1:14" ht="15" hidden="1">
      <c r="A32" s="125" t="s">
        <v>3</v>
      </c>
      <c r="B32" s="129"/>
      <c r="C32" s="126"/>
      <c r="D32" s="126"/>
      <c r="E32" s="126"/>
      <c r="F32" s="126"/>
      <c r="G32" s="127"/>
      <c r="H32" s="130"/>
      <c r="I32" s="131"/>
      <c r="J32" s="126"/>
      <c r="K32" s="126"/>
      <c r="L32" s="126"/>
      <c r="M32" s="126">
        <f t="shared" si="7"/>
        <v>0</v>
      </c>
      <c r="N32" s="351" t="e">
        <f t="shared" si="6"/>
        <v>#DIV/0!</v>
      </c>
    </row>
    <row r="33" spans="1:14" ht="15">
      <c r="A33" s="125" t="s">
        <v>4</v>
      </c>
      <c r="B33" s="245" t="s">
        <v>13</v>
      </c>
      <c r="C33" s="126">
        <v>22000</v>
      </c>
      <c r="D33" s="126">
        <v>6000</v>
      </c>
      <c r="E33" s="126"/>
      <c r="F33" s="126"/>
      <c r="G33" s="127"/>
      <c r="H33" s="130"/>
      <c r="I33" s="131"/>
      <c r="J33" s="126">
        <v>6000</v>
      </c>
      <c r="K33" s="126">
        <v>6000</v>
      </c>
      <c r="L33" s="126">
        <v>5464</v>
      </c>
      <c r="M33" s="126">
        <f t="shared" si="7"/>
        <v>536</v>
      </c>
      <c r="N33" s="351">
        <f t="shared" si="6"/>
        <v>0.24836363636363637</v>
      </c>
    </row>
    <row r="34" spans="1:14" ht="15" hidden="1">
      <c r="A34" s="125" t="s">
        <v>5</v>
      </c>
      <c r="B34" s="129"/>
      <c r="C34" s="126">
        <f>D34+E34+F34+G34</f>
        <v>0</v>
      </c>
      <c r="D34" s="126"/>
      <c r="E34" s="126"/>
      <c r="F34" s="126"/>
      <c r="G34" s="127"/>
      <c r="H34" s="130"/>
      <c r="I34" s="131"/>
      <c r="J34" s="126"/>
      <c r="K34" s="126"/>
      <c r="L34" s="126"/>
      <c r="M34" s="126"/>
      <c r="N34" s="351"/>
    </row>
    <row r="35" spans="1:14" ht="15" hidden="1">
      <c r="A35" s="125" t="s">
        <v>6</v>
      </c>
      <c r="B35" s="129"/>
      <c r="C35" s="126">
        <f>D35+E35+F35+G35</f>
        <v>0</v>
      </c>
      <c r="D35" s="126"/>
      <c r="E35" s="126"/>
      <c r="F35" s="126"/>
      <c r="G35" s="127"/>
      <c r="H35" s="130"/>
      <c r="I35" s="131"/>
      <c r="J35" s="126"/>
      <c r="K35" s="126"/>
      <c r="L35" s="126"/>
      <c r="M35" s="126"/>
      <c r="N35" s="351"/>
    </row>
    <row r="36" spans="1:14" ht="15">
      <c r="A36" s="132" t="s">
        <v>7</v>
      </c>
      <c r="B36" s="129"/>
      <c r="C36" s="126"/>
      <c r="D36" s="126"/>
      <c r="E36" s="126"/>
      <c r="F36" s="126"/>
      <c r="G36" s="127"/>
      <c r="H36" s="130"/>
      <c r="I36" s="131"/>
      <c r="J36" s="126"/>
      <c r="K36" s="126"/>
      <c r="L36" s="126"/>
      <c r="M36" s="126"/>
      <c r="N36" s="351"/>
    </row>
    <row r="37" spans="1:14" ht="15">
      <c r="A37" s="134" t="s">
        <v>8</v>
      </c>
      <c r="B37" s="129"/>
      <c r="C37" s="126"/>
      <c r="D37" s="126"/>
      <c r="E37" s="126"/>
      <c r="F37" s="126"/>
      <c r="G37" s="127"/>
      <c r="H37" s="130" t="s">
        <v>107</v>
      </c>
      <c r="I37" s="135">
        <f>C26+C27</f>
        <v>2008000</v>
      </c>
      <c r="J37" s="126"/>
      <c r="K37" s="126"/>
      <c r="L37" s="126"/>
      <c r="M37" s="126"/>
      <c r="N37" s="351"/>
    </row>
    <row r="38" spans="1:14" ht="15">
      <c r="A38" s="141" t="s">
        <v>229</v>
      </c>
      <c r="B38" s="137" t="s">
        <v>230</v>
      </c>
      <c r="C38" s="142">
        <f>C28</f>
        <v>10000</v>
      </c>
      <c r="D38" s="142">
        <f aca="true" t="shared" si="8" ref="D38:M38">D28</f>
        <v>0</v>
      </c>
      <c r="E38" s="142">
        <f t="shared" si="8"/>
        <v>0</v>
      </c>
      <c r="F38" s="142">
        <f t="shared" si="8"/>
        <v>0</v>
      </c>
      <c r="G38" s="142">
        <f t="shared" si="8"/>
        <v>0</v>
      </c>
      <c r="H38" s="142">
        <f t="shared" si="8"/>
        <v>0</v>
      </c>
      <c r="I38" s="142">
        <f t="shared" si="8"/>
        <v>0</v>
      </c>
      <c r="J38" s="142">
        <f t="shared" si="8"/>
        <v>0</v>
      </c>
      <c r="K38" s="142">
        <f t="shared" si="8"/>
        <v>0</v>
      </c>
      <c r="L38" s="142">
        <f t="shared" si="8"/>
        <v>0</v>
      </c>
      <c r="M38" s="142">
        <f t="shared" si="8"/>
        <v>0</v>
      </c>
      <c r="N38" s="354"/>
    </row>
    <row r="39" spans="1:14" ht="14.25">
      <c r="A39" s="136" t="s">
        <v>12</v>
      </c>
      <c r="B39" s="137" t="s">
        <v>13</v>
      </c>
      <c r="C39" s="138">
        <f>C27+C26+C33</f>
        <v>2030000</v>
      </c>
      <c r="D39" s="138">
        <f aca="true" t="shared" si="9" ref="D39:M39">D27+D26+D33</f>
        <v>522000</v>
      </c>
      <c r="E39" s="138">
        <f t="shared" si="9"/>
        <v>0</v>
      </c>
      <c r="F39" s="138">
        <f t="shared" si="9"/>
        <v>0</v>
      </c>
      <c r="G39" s="138">
        <f t="shared" si="9"/>
        <v>0</v>
      </c>
      <c r="H39" s="138">
        <f t="shared" si="9"/>
        <v>0</v>
      </c>
      <c r="I39" s="138">
        <f t="shared" si="9"/>
        <v>0</v>
      </c>
      <c r="J39" s="138">
        <f t="shared" si="9"/>
        <v>512557</v>
      </c>
      <c r="K39" s="138">
        <f t="shared" si="9"/>
        <v>512557</v>
      </c>
      <c r="L39" s="138">
        <f t="shared" si="9"/>
        <v>499161</v>
      </c>
      <c r="M39" s="138">
        <f t="shared" si="9"/>
        <v>13396</v>
      </c>
      <c r="N39" s="352">
        <f>L39/C39</f>
        <v>0.24589211822660098</v>
      </c>
    </row>
    <row r="40" spans="1:14" ht="15.75" thickBot="1">
      <c r="A40" s="304" t="s">
        <v>7</v>
      </c>
      <c r="B40" s="187"/>
      <c r="C40" s="175"/>
      <c r="D40" s="175"/>
      <c r="E40" s="175"/>
      <c r="F40" s="175"/>
      <c r="G40" s="175"/>
      <c r="H40" s="305"/>
      <c r="I40" s="190"/>
      <c r="J40" s="175">
        <f>J36</f>
        <v>0</v>
      </c>
      <c r="K40" s="175">
        <f>K36</f>
        <v>0</v>
      </c>
      <c r="L40" s="175">
        <f>L36</f>
        <v>0</v>
      </c>
      <c r="M40" s="175"/>
      <c r="N40" s="353"/>
    </row>
    <row r="41" spans="1:14" ht="24.75" customHeight="1" thickBot="1">
      <c r="A41" s="300" t="s">
        <v>24</v>
      </c>
      <c r="B41" s="301" t="s">
        <v>164</v>
      </c>
      <c r="C41" s="302">
        <f>C42+C43</f>
        <v>2653000</v>
      </c>
      <c r="D41" s="302">
        <f aca="true" t="shared" si="10" ref="D41:M41">D42+D43</f>
        <v>480000</v>
      </c>
      <c r="E41" s="302">
        <f t="shared" si="10"/>
        <v>0</v>
      </c>
      <c r="F41" s="302">
        <f t="shared" si="10"/>
        <v>0</v>
      </c>
      <c r="G41" s="302">
        <f t="shared" si="10"/>
        <v>0</v>
      </c>
      <c r="H41" s="302">
        <f t="shared" si="10"/>
        <v>0</v>
      </c>
      <c r="I41" s="302">
        <f t="shared" si="10"/>
        <v>0</v>
      </c>
      <c r="J41" s="302">
        <f>J42+J43+J44</f>
        <v>435000</v>
      </c>
      <c r="K41" s="302">
        <f>K42+K43+K44</f>
        <v>435000</v>
      </c>
      <c r="L41" s="302">
        <f>L42+L43+L44</f>
        <v>435000</v>
      </c>
      <c r="M41" s="302">
        <f t="shared" si="10"/>
        <v>0</v>
      </c>
      <c r="N41" s="303">
        <f>L41/C41</f>
        <v>0.16396532227666794</v>
      </c>
    </row>
    <row r="42" spans="1:14" ht="15">
      <c r="A42" s="297" t="s">
        <v>0</v>
      </c>
      <c r="B42" s="306"/>
      <c r="C42" s="298">
        <v>2600000</v>
      </c>
      <c r="D42" s="298">
        <v>480000</v>
      </c>
      <c r="E42" s="298"/>
      <c r="F42" s="298"/>
      <c r="G42" s="299"/>
      <c r="H42" s="423"/>
      <c r="I42" s="424"/>
      <c r="J42" s="298">
        <v>435000</v>
      </c>
      <c r="K42" s="298">
        <v>435000</v>
      </c>
      <c r="L42" s="298">
        <v>435000</v>
      </c>
      <c r="M42" s="298">
        <f>J42-L42</f>
        <v>0</v>
      </c>
      <c r="N42" s="350">
        <f>L42/C42</f>
        <v>0.1673076923076923</v>
      </c>
    </row>
    <row r="43" spans="1:14" ht="15">
      <c r="A43" s="144" t="s">
        <v>14</v>
      </c>
      <c r="B43" s="145"/>
      <c r="C43" s="146">
        <v>53000</v>
      </c>
      <c r="D43" s="146"/>
      <c r="E43" s="146"/>
      <c r="F43" s="146"/>
      <c r="G43" s="147"/>
      <c r="H43" s="130"/>
      <c r="I43" s="135"/>
      <c r="J43" s="146"/>
      <c r="K43" s="146"/>
      <c r="L43" s="146"/>
      <c r="M43" s="146">
        <f>J43-L43</f>
        <v>0</v>
      </c>
      <c r="N43" s="355"/>
    </row>
    <row r="44" spans="1:14" ht="15.75" thickBot="1">
      <c r="A44" s="132" t="s">
        <v>7</v>
      </c>
      <c r="B44" s="137"/>
      <c r="C44" s="138"/>
      <c r="D44" s="138"/>
      <c r="E44" s="138"/>
      <c r="F44" s="138"/>
      <c r="G44" s="138"/>
      <c r="H44" s="131"/>
      <c r="I44" s="135"/>
      <c r="J44" s="139"/>
      <c r="K44" s="139"/>
      <c r="L44" s="139"/>
      <c r="M44" s="138"/>
      <c r="N44" s="352"/>
    </row>
    <row r="45" spans="1:14" ht="24.75" customHeight="1" thickBot="1">
      <c r="A45" s="300" t="s">
        <v>16</v>
      </c>
      <c r="B45" s="301" t="s">
        <v>164</v>
      </c>
      <c r="C45" s="302">
        <f>C46+C47+C58</f>
        <v>9118700</v>
      </c>
      <c r="D45" s="302">
        <f aca="true" t="shared" si="11" ref="D45:M45">D46+D47+D58</f>
        <v>2372000</v>
      </c>
      <c r="E45" s="302">
        <f t="shared" si="11"/>
        <v>0</v>
      </c>
      <c r="F45" s="302">
        <f t="shared" si="11"/>
        <v>0</v>
      </c>
      <c r="G45" s="302">
        <f t="shared" si="11"/>
        <v>0</v>
      </c>
      <c r="H45" s="302">
        <f t="shared" si="11"/>
        <v>0</v>
      </c>
      <c r="I45" s="302">
        <f t="shared" si="11"/>
        <v>0</v>
      </c>
      <c r="J45" s="302">
        <f t="shared" si="11"/>
        <v>2243885</v>
      </c>
      <c r="K45" s="302">
        <f t="shared" si="11"/>
        <v>2243885</v>
      </c>
      <c r="L45" s="302">
        <f t="shared" si="11"/>
        <v>2176625</v>
      </c>
      <c r="M45" s="302">
        <f t="shared" si="11"/>
        <v>67260</v>
      </c>
      <c r="N45" s="303">
        <f>L45/C45</f>
        <v>0.2386990470132804</v>
      </c>
    </row>
    <row r="46" spans="1:14" ht="15">
      <c r="A46" s="297" t="s">
        <v>152</v>
      </c>
      <c r="B46" s="307" t="s">
        <v>21</v>
      </c>
      <c r="C46" s="298">
        <v>8440700</v>
      </c>
      <c r="D46" s="298">
        <v>2175000</v>
      </c>
      <c r="E46" s="298"/>
      <c r="F46" s="298"/>
      <c r="G46" s="298"/>
      <c r="H46" s="298"/>
      <c r="I46" s="298"/>
      <c r="J46" s="308">
        <v>2175000</v>
      </c>
      <c r="K46" s="309">
        <v>2175000</v>
      </c>
      <c r="L46" s="298">
        <v>2107740</v>
      </c>
      <c r="M46" s="298">
        <f>J46-L46</f>
        <v>67260</v>
      </c>
      <c r="N46" s="350">
        <f>L46/C46</f>
        <v>0.2497115168173256</v>
      </c>
    </row>
    <row r="47" spans="1:14" ht="14.25">
      <c r="A47" s="125" t="s">
        <v>167</v>
      </c>
      <c r="B47" s="148"/>
      <c r="C47" s="149">
        <f>C48+C49</f>
        <v>678000</v>
      </c>
      <c r="D47" s="149">
        <f aca="true" t="shared" si="12" ref="D47:M47">D48+D49</f>
        <v>197000</v>
      </c>
      <c r="E47" s="149">
        <f t="shared" si="12"/>
        <v>0</v>
      </c>
      <c r="F47" s="149">
        <f t="shared" si="12"/>
        <v>0</v>
      </c>
      <c r="G47" s="149">
        <f t="shared" si="12"/>
        <v>0</v>
      </c>
      <c r="H47" s="149">
        <f t="shared" si="12"/>
        <v>0</v>
      </c>
      <c r="I47" s="149">
        <f t="shared" si="12"/>
        <v>0</v>
      </c>
      <c r="J47" s="149">
        <f t="shared" si="12"/>
        <v>93249</v>
      </c>
      <c r="K47" s="149">
        <f t="shared" si="12"/>
        <v>93249</v>
      </c>
      <c r="L47" s="149">
        <f t="shared" si="12"/>
        <v>93249</v>
      </c>
      <c r="M47" s="149">
        <f t="shared" si="12"/>
        <v>0</v>
      </c>
      <c r="N47" s="356">
        <f>L47/C47</f>
        <v>0.1375353982300885</v>
      </c>
    </row>
    <row r="48" spans="1:14" ht="15">
      <c r="A48" s="150" t="s">
        <v>17</v>
      </c>
      <c r="B48" s="148" t="s">
        <v>21</v>
      </c>
      <c r="C48" s="126">
        <v>636000</v>
      </c>
      <c r="D48" s="126">
        <v>188000</v>
      </c>
      <c r="E48" s="126"/>
      <c r="F48" s="126"/>
      <c r="G48" s="127"/>
      <c r="H48" s="349"/>
      <c r="I48" s="349"/>
      <c r="J48" s="128">
        <v>85379</v>
      </c>
      <c r="K48" s="128">
        <v>85379</v>
      </c>
      <c r="L48" s="126">
        <v>85379</v>
      </c>
      <c r="M48" s="126">
        <f>J48-L48</f>
        <v>0</v>
      </c>
      <c r="N48" s="351">
        <f>L48/C48</f>
        <v>0.1342437106918239</v>
      </c>
    </row>
    <row r="49" spans="1:14" ht="15">
      <c r="A49" s="150" t="s">
        <v>18</v>
      </c>
      <c r="B49" s="148" t="s">
        <v>22</v>
      </c>
      <c r="C49" s="126">
        <v>42000</v>
      </c>
      <c r="D49" s="126">
        <v>9000</v>
      </c>
      <c r="E49" s="126"/>
      <c r="F49" s="126"/>
      <c r="G49" s="127"/>
      <c r="H49" s="349"/>
      <c r="I49" s="349"/>
      <c r="J49" s="126">
        <v>7870</v>
      </c>
      <c r="K49" s="126">
        <v>7870</v>
      </c>
      <c r="L49" s="126">
        <v>7870</v>
      </c>
      <c r="M49" s="126">
        <f>J49-L49</f>
        <v>0</v>
      </c>
      <c r="N49" s="351">
        <f>L49/C49</f>
        <v>0.18738095238095237</v>
      </c>
    </row>
    <row r="50" spans="1:14" ht="15" hidden="1">
      <c r="A50" s="125" t="s">
        <v>0</v>
      </c>
      <c r="B50" s="129"/>
      <c r="C50" s="126">
        <f aca="true" t="shared" si="13" ref="C50:C57">D50+E50+F50+G50</f>
        <v>0</v>
      </c>
      <c r="D50" s="126"/>
      <c r="E50" s="126"/>
      <c r="F50" s="126"/>
      <c r="G50" s="127"/>
      <c r="H50" s="349"/>
      <c r="I50" s="349"/>
      <c r="J50" s="126"/>
      <c r="K50" s="126"/>
      <c r="L50" s="126"/>
      <c r="M50" s="126"/>
      <c r="N50" s="351"/>
    </row>
    <row r="51" spans="1:14" ht="15" hidden="1">
      <c r="A51" s="125" t="s">
        <v>1</v>
      </c>
      <c r="B51" s="129"/>
      <c r="C51" s="126">
        <f t="shared" si="13"/>
        <v>0</v>
      </c>
      <c r="D51" s="126"/>
      <c r="E51" s="126"/>
      <c r="F51" s="126"/>
      <c r="G51" s="127"/>
      <c r="H51" s="349"/>
      <c r="I51" s="349"/>
      <c r="J51" s="126"/>
      <c r="K51" s="126"/>
      <c r="L51" s="126"/>
      <c r="M51" s="126"/>
      <c r="N51" s="351"/>
    </row>
    <row r="52" spans="1:14" ht="15" hidden="1">
      <c r="A52" s="125" t="s">
        <v>151</v>
      </c>
      <c r="B52" s="129"/>
      <c r="C52" s="126">
        <f t="shared" si="13"/>
        <v>0</v>
      </c>
      <c r="D52" s="126"/>
      <c r="E52" s="126"/>
      <c r="F52" s="126"/>
      <c r="G52" s="127"/>
      <c r="H52" s="349"/>
      <c r="I52" s="349"/>
      <c r="J52" s="126"/>
      <c r="K52" s="126"/>
      <c r="L52" s="126"/>
      <c r="M52" s="126"/>
      <c r="N52" s="351"/>
    </row>
    <row r="53" spans="1:14" ht="15" hidden="1">
      <c r="A53" s="125" t="s">
        <v>2</v>
      </c>
      <c r="B53" s="129"/>
      <c r="C53" s="126">
        <f t="shared" si="13"/>
        <v>0</v>
      </c>
      <c r="D53" s="126"/>
      <c r="E53" s="126"/>
      <c r="F53" s="126"/>
      <c r="G53" s="127"/>
      <c r="H53" s="349"/>
      <c r="I53" s="349"/>
      <c r="J53" s="126"/>
      <c r="K53" s="126"/>
      <c r="L53" s="126"/>
      <c r="M53" s="126"/>
      <c r="N53" s="351"/>
    </row>
    <row r="54" spans="1:14" ht="15" hidden="1">
      <c r="A54" s="125" t="s">
        <v>3</v>
      </c>
      <c r="B54" s="129"/>
      <c r="C54" s="126">
        <f t="shared" si="13"/>
        <v>0</v>
      </c>
      <c r="D54" s="126"/>
      <c r="E54" s="126"/>
      <c r="F54" s="126"/>
      <c r="G54" s="127"/>
      <c r="H54" s="349"/>
      <c r="I54" s="349"/>
      <c r="J54" s="126"/>
      <c r="K54" s="126"/>
      <c r="L54" s="126"/>
      <c r="M54" s="126"/>
      <c r="N54" s="351"/>
    </row>
    <row r="55" spans="1:14" ht="15" hidden="1">
      <c r="A55" s="125" t="s">
        <v>4</v>
      </c>
      <c r="B55" s="129"/>
      <c r="C55" s="126">
        <f t="shared" si="13"/>
        <v>0</v>
      </c>
      <c r="D55" s="126"/>
      <c r="E55" s="126"/>
      <c r="F55" s="126"/>
      <c r="G55" s="127"/>
      <c r="H55" s="349"/>
      <c r="I55" s="349"/>
      <c r="J55" s="126"/>
      <c r="K55" s="126"/>
      <c r="L55" s="126"/>
      <c r="M55" s="126"/>
      <c r="N55" s="351"/>
    </row>
    <row r="56" spans="1:14" ht="15" hidden="1">
      <c r="A56" s="125" t="s">
        <v>5</v>
      </c>
      <c r="B56" s="129"/>
      <c r="C56" s="126">
        <f t="shared" si="13"/>
        <v>0</v>
      </c>
      <c r="D56" s="126"/>
      <c r="E56" s="126"/>
      <c r="F56" s="126"/>
      <c r="G56" s="127"/>
      <c r="H56" s="349"/>
      <c r="I56" s="349"/>
      <c r="J56" s="126"/>
      <c r="K56" s="126"/>
      <c r="L56" s="126"/>
      <c r="M56" s="126"/>
      <c r="N56" s="351"/>
    </row>
    <row r="57" spans="1:14" ht="15" hidden="1">
      <c r="A57" s="125" t="s">
        <v>6</v>
      </c>
      <c r="B57" s="129"/>
      <c r="C57" s="126">
        <f t="shared" si="13"/>
        <v>0</v>
      </c>
      <c r="D57" s="126"/>
      <c r="E57" s="126"/>
      <c r="F57" s="126"/>
      <c r="G57" s="127"/>
      <c r="H57" s="349"/>
      <c r="I57" s="349"/>
      <c r="J57" s="126"/>
      <c r="K57" s="126"/>
      <c r="L57" s="126"/>
      <c r="M57" s="126"/>
      <c r="N57" s="351"/>
    </row>
    <row r="58" spans="1:14" ht="15">
      <c r="A58" s="132" t="s">
        <v>7</v>
      </c>
      <c r="B58" s="129"/>
      <c r="C58" s="126"/>
      <c r="D58" s="126"/>
      <c r="E58" s="126"/>
      <c r="F58" s="126"/>
      <c r="G58" s="127"/>
      <c r="H58" s="349"/>
      <c r="I58" s="349"/>
      <c r="J58" s="133">
        <f>K58</f>
        <v>-24364</v>
      </c>
      <c r="K58" s="133">
        <f>L58</f>
        <v>-24364</v>
      </c>
      <c r="L58" s="133">
        <v>-24364</v>
      </c>
      <c r="M58" s="126"/>
      <c r="N58" s="351"/>
    </row>
    <row r="59" spans="1:14" ht="15">
      <c r="A59" s="134" t="s">
        <v>8</v>
      </c>
      <c r="B59" s="129"/>
      <c r="C59" s="126"/>
      <c r="D59" s="126"/>
      <c r="E59" s="126"/>
      <c r="F59" s="126"/>
      <c r="G59" s="127"/>
      <c r="H59" s="349"/>
      <c r="I59" s="349"/>
      <c r="J59" s="126"/>
      <c r="K59" s="126"/>
      <c r="L59" s="126"/>
      <c r="M59" s="126"/>
      <c r="N59" s="351"/>
    </row>
    <row r="60" spans="1:14" ht="15">
      <c r="A60" s="141" t="s">
        <v>17</v>
      </c>
      <c r="B60" s="137" t="s">
        <v>21</v>
      </c>
      <c r="C60" s="138">
        <f>C48+C46</f>
        <v>9076700</v>
      </c>
      <c r="D60" s="138">
        <f>D48+D46</f>
        <v>2363000</v>
      </c>
      <c r="E60" s="138">
        <f>E46+E48</f>
        <v>0</v>
      </c>
      <c r="F60" s="138">
        <f>F46+F48</f>
        <v>0</v>
      </c>
      <c r="G60" s="151">
        <f>G46+G48</f>
        <v>0</v>
      </c>
      <c r="H60" s="402" t="s">
        <v>115</v>
      </c>
      <c r="I60" s="403"/>
      <c r="J60" s="138">
        <f>J48+J46</f>
        <v>2260379</v>
      </c>
      <c r="K60" s="138">
        <f>K48+K46</f>
        <v>2260379</v>
      </c>
      <c r="L60" s="138">
        <f>L48+L46</f>
        <v>2193119</v>
      </c>
      <c r="M60" s="138">
        <f>J60-L60</f>
        <v>67260</v>
      </c>
      <c r="N60" s="352">
        <f>L60/C60</f>
        <v>0.24162074322165544</v>
      </c>
    </row>
    <row r="61" spans="1:14" ht="14.25">
      <c r="A61" s="141" t="s">
        <v>19</v>
      </c>
      <c r="B61" s="137" t="s">
        <v>22</v>
      </c>
      <c r="C61" s="138">
        <f>C49</f>
        <v>42000</v>
      </c>
      <c r="D61" s="138">
        <f aca="true" t="shared" si="14" ref="D61:M61">D49</f>
        <v>9000</v>
      </c>
      <c r="E61" s="138">
        <f t="shared" si="14"/>
        <v>0</v>
      </c>
      <c r="F61" s="138">
        <f t="shared" si="14"/>
        <v>0</v>
      </c>
      <c r="G61" s="138">
        <f t="shared" si="14"/>
        <v>0</v>
      </c>
      <c r="H61" s="138">
        <f t="shared" si="14"/>
        <v>0</v>
      </c>
      <c r="I61" s="138">
        <f t="shared" si="14"/>
        <v>0</v>
      </c>
      <c r="J61" s="138">
        <f t="shared" si="14"/>
        <v>7870</v>
      </c>
      <c r="K61" s="138">
        <f t="shared" si="14"/>
        <v>7870</v>
      </c>
      <c r="L61" s="138">
        <f t="shared" si="14"/>
        <v>7870</v>
      </c>
      <c r="M61" s="138">
        <f t="shared" si="14"/>
        <v>0</v>
      </c>
      <c r="N61" s="352">
        <f>L61/C61</f>
        <v>0.18738095238095237</v>
      </c>
    </row>
    <row r="62" spans="1:14" ht="15">
      <c r="A62" s="136" t="s">
        <v>20</v>
      </c>
      <c r="B62" s="137" t="s">
        <v>23</v>
      </c>
      <c r="C62" s="138">
        <f>D62+E62+F62+G62</f>
        <v>0</v>
      </c>
      <c r="D62" s="138"/>
      <c r="E62" s="138"/>
      <c r="F62" s="138"/>
      <c r="G62" s="138"/>
      <c r="H62" s="131" t="s">
        <v>108</v>
      </c>
      <c r="I62" s="135">
        <f>C60+C61+C62</f>
        <v>9118700</v>
      </c>
      <c r="J62" s="138"/>
      <c r="K62" s="138"/>
      <c r="L62" s="138"/>
      <c r="M62" s="138">
        <f>J62-L62</f>
        <v>0</v>
      </c>
      <c r="N62" s="352"/>
    </row>
    <row r="63" spans="1:14" ht="15.75" thickBot="1">
      <c r="A63" s="304" t="s">
        <v>7</v>
      </c>
      <c r="B63" s="187"/>
      <c r="C63" s="175"/>
      <c r="D63" s="175"/>
      <c r="E63" s="175"/>
      <c r="F63" s="175"/>
      <c r="G63" s="175"/>
      <c r="H63" s="305"/>
      <c r="I63" s="190"/>
      <c r="J63" s="177">
        <f>J58</f>
        <v>-24364</v>
      </c>
      <c r="K63" s="177">
        <f>K58</f>
        <v>-24364</v>
      </c>
      <c r="L63" s="177">
        <f>L58</f>
        <v>-24364</v>
      </c>
      <c r="M63" s="175"/>
      <c r="N63" s="353"/>
    </row>
    <row r="64" spans="1:14" ht="24.75" customHeight="1" thickBot="1">
      <c r="A64" s="300" t="s">
        <v>25</v>
      </c>
      <c r="B64" s="301" t="s">
        <v>164</v>
      </c>
      <c r="C64" s="302">
        <f>C65+C66+C71+C72+C75+C70</f>
        <v>21752000</v>
      </c>
      <c r="D64" s="302">
        <f aca="true" t="shared" si="15" ref="D64:M64">D65+D66+D71+D72+D75+D70</f>
        <v>5234824</v>
      </c>
      <c r="E64" s="302">
        <f t="shared" si="15"/>
        <v>0</v>
      </c>
      <c r="F64" s="302">
        <f t="shared" si="15"/>
        <v>0</v>
      </c>
      <c r="G64" s="302">
        <f t="shared" si="15"/>
        <v>0</v>
      </c>
      <c r="H64" s="302">
        <f t="shared" si="15"/>
        <v>0</v>
      </c>
      <c r="I64" s="302">
        <f t="shared" si="15"/>
        <v>0</v>
      </c>
      <c r="J64" s="302">
        <f t="shared" si="15"/>
        <v>3884327</v>
      </c>
      <c r="K64" s="302">
        <f t="shared" si="15"/>
        <v>3884327</v>
      </c>
      <c r="L64" s="302">
        <f t="shared" si="15"/>
        <v>3884327</v>
      </c>
      <c r="M64" s="302">
        <f t="shared" si="15"/>
        <v>0</v>
      </c>
      <c r="N64" s="303">
        <f>L64/C64</f>
        <v>0.17857332659065833</v>
      </c>
    </row>
    <row r="65" spans="1:14" ht="15" hidden="1">
      <c r="A65" s="297" t="s">
        <v>152</v>
      </c>
      <c r="B65" s="306"/>
      <c r="C65" s="298"/>
      <c r="D65" s="298"/>
      <c r="E65" s="298"/>
      <c r="F65" s="298"/>
      <c r="G65" s="299"/>
      <c r="H65" s="349"/>
      <c r="I65" s="349"/>
      <c r="J65" s="298"/>
      <c r="K65" s="298"/>
      <c r="L65" s="298"/>
      <c r="M65" s="298">
        <f aca="true" t="shared" si="16" ref="M65:M72">J65-L65</f>
        <v>0</v>
      </c>
      <c r="N65" s="350"/>
    </row>
    <row r="66" spans="1:15" ht="15">
      <c r="A66" s="125" t="s">
        <v>153</v>
      </c>
      <c r="B66" s="143"/>
      <c r="C66" s="126">
        <v>18600000</v>
      </c>
      <c r="D66" s="126">
        <v>4413824</v>
      </c>
      <c r="E66" s="126"/>
      <c r="F66" s="126"/>
      <c r="G66" s="127"/>
      <c r="H66" s="349"/>
      <c r="I66" s="349"/>
      <c r="J66" s="126">
        <v>3171596</v>
      </c>
      <c r="K66" s="126">
        <v>3171596</v>
      </c>
      <c r="L66" s="126">
        <v>3171596</v>
      </c>
      <c r="M66" s="126">
        <f t="shared" si="16"/>
        <v>0</v>
      </c>
      <c r="N66" s="351">
        <f aca="true" t="shared" si="17" ref="N66:N72">L66/C66</f>
        <v>0.1705159139784946</v>
      </c>
      <c r="O66" s="398"/>
    </row>
    <row r="67" spans="1:15" ht="15" hidden="1">
      <c r="A67" s="125" t="s">
        <v>0</v>
      </c>
      <c r="B67" s="143"/>
      <c r="C67" s="126"/>
      <c r="D67" s="126"/>
      <c r="E67" s="126"/>
      <c r="F67" s="126"/>
      <c r="G67" s="127"/>
      <c r="H67" s="349"/>
      <c r="I67" s="349"/>
      <c r="J67" s="126"/>
      <c r="K67" s="126"/>
      <c r="L67" s="126"/>
      <c r="M67" s="126">
        <f t="shared" si="16"/>
        <v>0</v>
      </c>
      <c r="N67" s="351" t="e">
        <f t="shared" si="17"/>
        <v>#DIV/0!</v>
      </c>
      <c r="O67" s="398"/>
    </row>
    <row r="68" spans="1:15" ht="15" hidden="1">
      <c r="A68" s="125" t="s">
        <v>1</v>
      </c>
      <c r="B68" s="143"/>
      <c r="C68" s="126"/>
      <c r="D68" s="126"/>
      <c r="E68" s="126"/>
      <c r="F68" s="126"/>
      <c r="G68" s="127"/>
      <c r="H68" s="349"/>
      <c r="I68" s="349"/>
      <c r="J68" s="126"/>
      <c r="K68" s="126"/>
      <c r="L68" s="126"/>
      <c r="M68" s="126">
        <f t="shared" si="16"/>
        <v>0</v>
      </c>
      <c r="N68" s="351" t="e">
        <f t="shared" si="17"/>
        <v>#DIV/0!</v>
      </c>
      <c r="O68" s="398"/>
    </row>
    <row r="69" spans="1:15" ht="15" hidden="1">
      <c r="A69" s="125" t="s">
        <v>151</v>
      </c>
      <c r="B69" s="143"/>
      <c r="C69" s="126"/>
      <c r="D69" s="126"/>
      <c r="E69" s="126"/>
      <c r="F69" s="126"/>
      <c r="G69" s="127"/>
      <c r="H69" s="349"/>
      <c r="I69" s="349"/>
      <c r="J69" s="126"/>
      <c r="K69" s="126"/>
      <c r="L69" s="126"/>
      <c r="M69" s="126">
        <f t="shared" si="16"/>
        <v>0</v>
      </c>
      <c r="N69" s="351" t="e">
        <f t="shared" si="17"/>
        <v>#DIV/0!</v>
      </c>
      <c r="O69" s="398"/>
    </row>
    <row r="70" spans="1:15" ht="15">
      <c r="A70" s="125" t="s">
        <v>2</v>
      </c>
      <c r="B70" s="143"/>
      <c r="C70" s="126">
        <v>432000</v>
      </c>
      <c r="D70" s="126">
        <v>69000</v>
      </c>
      <c r="E70" s="126"/>
      <c r="F70" s="126"/>
      <c r="G70" s="127"/>
      <c r="H70" s="349"/>
      <c r="I70" s="349"/>
      <c r="J70" s="126">
        <v>61500</v>
      </c>
      <c r="K70" s="126">
        <v>61500</v>
      </c>
      <c r="L70" s="126">
        <v>61500</v>
      </c>
      <c r="M70" s="126">
        <f t="shared" si="16"/>
        <v>0</v>
      </c>
      <c r="N70" s="351">
        <f t="shared" si="17"/>
        <v>0.1423611111111111</v>
      </c>
      <c r="O70" s="398"/>
    </row>
    <row r="71" spans="1:15" ht="15">
      <c r="A71" s="125" t="s">
        <v>3</v>
      </c>
      <c r="B71" s="143"/>
      <c r="C71" s="126">
        <v>720000</v>
      </c>
      <c r="D71" s="126">
        <v>152000</v>
      </c>
      <c r="E71" s="126"/>
      <c r="F71" s="126"/>
      <c r="G71" s="127"/>
      <c r="H71" s="349"/>
      <c r="I71" s="349"/>
      <c r="J71" s="126">
        <v>149752</v>
      </c>
      <c r="K71" s="126">
        <v>149752</v>
      </c>
      <c r="L71" s="126">
        <v>149752</v>
      </c>
      <c r="M71" s="126">
        <f t="shared" si="16"/>
        <v>0</v>
      </c>
      <c r="N71" s="351">
        <f t="shared" si="17"/>
        <v>0.2079888888888889</v>
      </c>
      <c r="O71" s="398"/>
    </row>
    <row r="72" spans="1:15" ht="15">
      <c r="A72" s="125" t="s">
        <v>215</v>
      </c>
      <c r="B72" s="143"/>
      <c r="C72" s="126">
        <v>2000000</v>
      </c>
      <c r="D72" s="126">
        <v>600000</v>
      </c>
      <c r="E72" s="126"/>
      <c r="F72" s="126"/>
      <c r="G72" s="127"/>
      <c r="H72" s="349"/>
      <c r="I72" s="349"/>
      <c r="J72" s="126">
        <v>501479</v>
      </c>
      <c r="K72" s="126">
        <v>501479</v>
      </c>
      <c r="L72" s="126">
        <v>501479</v>
      </c>
      <c r="M72" s="126">
        <f t="shared" si="16"/>
        <v>0</v>
      </c>
      <c r="N72" s="351">
        <f t="shared" si="17"/>
        <v>0.2507395</v>
      </c>
      <c r="O72" s="398"/>
    </row>
    <row r="73" spans="1:15" ht="15" hidden="1">
      <c r="A73" s="125" t="s">
        <v>5</v>
      </c>
      <c r="B73" s="143"/>
      <c r="C73" s="126">
        <f>D73+E73+F73+G73</f>
        <v>0</v>
      </c>
      <c r="D73" s="126"/>
      <c r="E73" s="126"/>
      <c r="F73" s="126"/>
      <c r="G73" s="127"/>
      <c r="H73" s="349"/>
      <c r="I73" s="349"/>
      <c r="J73" s="126"/>
      <c r="K73" s="126"/>
      <c r="L73" s="126"/>
      <c r="M73" s="126"/>
      <c r="N73" s="351"/>
      <c r="O73" s="398"/>
    </row>
    <row r="74" spans="1:15" ht="15" hidden="1">
      <c r="A74" s="125" t="s">
        <v>6</v>
      </c>
      <c r="B74" s="143"/>
      <c r="C74" s="126">
        <f>D74+E74+F74+G74</f>
        <v>0</v>
      </c>
      <c r="D74" s="126"/>
      <c r="E74" s="126"/>
      <c r="F74" s="126"/>
      <c r="G74" s="127"/>
      <c r="H74" s="349"/>
      <c r="I74" s="349"/>
      <c r="J74" s="126"/>
      <c r="K74" s="126"/>
      <c r="L74" s="126"/>
      <c r="M74" s="126"/>
      <c r="N74" s="351"/>
      <c r="O74" s="398"/>
    </row>
    <row r="75" spans="1:15" ht="15">
      <c r="A75" s="132" t="s">
        <v>7</v>
      </c>
      <c r="B75" s="143"/>
      <c r="C75" s="126"/>
      <c r="D75" s="126"/>
      <c r="E75" s="126"/>
      <c r="F75" s="126"/>
      <c r="G75" s="127"/>
      <c r="H75" s="349"/>
      <c r="I75" s="349"/>
      <c r="J75" s="152">
        <f>K75</f>
        <v>0</v>
      </c>
      <c r="K75" s="152">
        <f>L75</f>
        <v>0</v>
      </c>
      <c r="L75" s="152">
        <v>0</v>
      </c>
      <c r="M75" s="126"/>
      <c r="N75" s="351"/>
      <c r="O75" s="398"/>
    </row>
    <row r="76" spans="1:14" ht="15">
      <c r="A76" s="134" t="s">
        <v>8</v>
      </c>
      <c r="B76" s="143"/>
      <c r="C76" s="126"/>
      <c r="D76" s="126"/>
      <c r="E76" s="126"/>
      <c r="F76" s="126"/>
      <c r="G76" s="127"/>
      <c r="H76" s="349"/>
      <c r="I76" s="349"/>
      <c r="J76" s="126"/>
      <c r="K76" s="126"/>
      <c r="L76" s="126"/>
      <c r="M76" s="126"/>
      <c r="N76" s="351"/>
    </row>
    <row r="77" spans="1:14" ht="15">
      <c r="A77" s="141" t="s">
        <v>26</v>
      </c>
      <c r="B77" s="153" t="s">
        <v>30</v>
      </c>
      <c r="C77" s="138">
        <v>2729467</v>
      </c>
      <c r="D77" s="138">
        <v>800812</v>
      </c>
      <c r="E77" s="138"/>
      <c r="F77" s="138"/>
      <c r="G77" s="151"/>
      <c r="H77" s="349"/>
      <c r="I77" s="349"/>
      <c r="J77" s="138">
        <v>469368</v>
      </c>
      <c r="K77" s="138">
        <v>469368</v>
      </c>
      <c r="L77" s="138">
        <v>469368</v>
      </c>
      <c r="M77" s="138">
        <f>J77-L77</f>
        <v>0</v>
      </c>
      <c r="N77" s="352">
        <f>L77/C77</f>
        <v>0.17196324410590053</v>
      </c>
    </row>
    <row r="78" spans="1:14" ht="15">
      <c r="A78" s="141" t="s">
        <v>207</v>
      </c>
      <c r="B78" s="137" t="s">
        <v>211</v>
      </c>
      <c r="C78" s="138">
        <v>556120</v>
      </c>
      <c r="D78" s="138">
        <v>158302</v>
      </c>
      <c r="E78" s="138"/>
      <c r="F78" s="138"/>
      <c r="G78" s="151"/>
      <c r="H78" s="402"/>
      <c r="I78" s="403"/>
      <c r="J78" s="138">
        <v>91991</v>
      </c>
      <c r="K78" s="138">
        <v>91991</v>
      </c>
      <c r="L78" s="138">
        <v>91991</v>
      </c>
      <c r="M78" s="138">
        <f aca="true" t="shared" si="18" ref="M78:M85">J78-L78</f>
        <v>0</v>
      </c>
      <c r="N78" s="352">
        <f aca="true" t="shared" si="19" ref="N78:N84">L78/C78</f>
        <v>0.16541573761058764</v>
      </c>
    </row>
    <row r="79" spans="1:14" ht="15">
      <c r="A79" s="6" t="s">
        <v>249</v>
      </c>
      <c r="B79" s="137" t="s">
        <v>191</v>
      </c>
      <c r="C79" s="138">
        <v>5237233</v>
      </c>
      <c r="D79" s="138">
        <v>1268528</v>
      </c>
      <c r="E79" s="138"/>
      <c r="F79" s="138"/>
      <c r="G79" s="151"/>
      <c r="H79" s="130"/>
      <c r="I79" s="135"/>
      <c r="J79" s="138">
        <v>959660</v>
      </c>
      <c r="K79" s="138">
        <v>959660</v>
      </c>
      <c r="L79" s="138">
        <v>959660</v>
      </c>
      <c r="M79" s="138">
        <f t="shared" si="18"/>
        <v>0</v>
      </c>
      <c r="N79" s="352">
        <f t="shared" si="19"/>
        <v>0.18323798081926085</v>
      </c>
    </row>
    <row r="80" spans="1:14" ht="15">
      <c r="A80" s="5" t="s">
        <v>250</v>
      </c>
      <c r="B80" s="137" t="s">
        <v>31</v>
      </c>
      <c r="C80" s="138">
        <v>13043530</v>
      </c>
      <c r="D80" s="138">
        <v>2838532</v>
      </c>
      <c r="E80" s="138"/>
      <c r="F80" s="138"/>
      <c r="G80" s="138"/>
      <c r="H80" s="131"/>
      <c r="I80" s="135"/>
      <c r="J80" s="138">
        <v>2195508</v>
      </c>
      <c r="K80" s="138">
        <v>2195508</v>
      </c>
      <c r="L80" s="138">
        <v>2195508</v>
      </c>
      <c r="M80" s="138">
        <f t="shared" si="18"/>
        <v>0</v>
      </c>
      <c r="N80" s="352">
        <f t="shared" si="19"/>
        <v>0.16832161232427112</v>
      </c>
    </row>
    <row r="81" spans="1:14" ht="15">
      <c r="A81" s="136" t="s">
        <v>208</v>
      </c>
      <c r="B81" s="137" t="s">
        <v>212</v>
      </c>
      <c r="C81" s="138"/>
      <c r="D81" s="138"/>
      <c r="E81" s="138"/>
      <c r="F81" s="138"/>
      <c r="G81" s="138"/>
      <c r="H81" s="131"/>
      <c r="I81" s="135"/>
      <c r="J81" s="138"/>
      <c r="K81" s="138"/>
      <c r="L81" s="138"/>
      <c r="M81" s="138">
        <f t="shared" si="18"/>
        <v>0</v>
      </c>
      <c r="N81" s="352"/>
    </row>
    <row r="82" spans="1:14" ht="15" hidden="1">
      <c r="A82" s="136" t="s">
        <v>209</v>
      </c>
      <c r="B82" s="137" t="s">
        <v>213</v>
      </c>
      <c r="C82" s="138"/>
      <c r="D82" s="138"/>
      <c r="E82" s="138"/>
      <c r="F82" s="138"/>
      <c r="G82" s="138"/>
      <c r="H82" s="131"/>
      <c r="I82" s="135"/>
      <c r="J82" s="138"/>
      <c r="K82" s="138"/>
      <c r="L82" s="138"/>
      <c r="M82" s="138">
        <f t="shared" si="18"/>
        <v>0</v>
      </c>
      <c r="N82" s="352" t="e">
        <f t="shared" si="19"/>
        <v>#DIV/0!</v>
      </c>
    </row>
    <row r="83" spans="1:14" ht="15" hidden="1">
      <c r="A83" s="136" t="s">
        <v>210</v>
      </c>
      <c r="B83" s="137" t="s">
        <v>214</v>
      </c>
      <c r="C83" s="138"/>
      <c r="D83" s="138"/>
      <c r="E83" s="138"/>
      <c r="F83" s="138"/>
      <c r="G83" s="138"/>
      <c r="H83" s="131"/>
      <c r="I83" s="135"/>
      <c r="J83" s="138"/>
      <c r="K83" s="138"/>
      <c r="L83" s="138"/>
      <c r="M83" s="138">
        <f t="shared" si="18"/>
        <v>0</v>
      </c>
      <c r="N83" s="352" t="e">
        <f t="shared" si="19"/>
        <v>#DIV/0!</v>
      </c>
    </row>
    <row r="84" spans="1:14" ht="15">
      <c r="A84" s="136" t="s">
        <v>130</v>
      </c>
      <c r="B84" s="137" t="s">
        <v>32</v>
      </c>
      <c r="C84" s="138">
        <v>185650</v>
      </c>
      <c r="D84" s="138">
        <v>168650</v>
      </c>
      <c r="E84" s="138"/>
      <c r="F84" s="138"/>
      <c r="G84" s="138"/>
      <c r="H84" s="131"/>
      <c r="I84" s="135"/>
      <c r="J84" s="138">
        <v>167800</v>
      </c>
      <c r="K84" s="138">
        <v>167800</v>
      </c>
      <c r="L84" s="138">
        <v>167800</v>
      </c>
      <c r="M84" s="138">
        <f t="shared" si="18"/>
        <v>0</v>
      </c>
      <c r="N84" s="352">
        <f t="shared" si="19"/>
        <v>0.903851333153784</v>
      </c>
    </row>
    <row r="85" spans="1:14" ht="15.75" thickBot="1">
      <c r="A85" s="304" t="s">
        <v>7</v>
      </c>
      <c r="B85" s="187"/>
      <c r="C85" s="177"/>
      <c r="D85" s="177"/>
      <c r="E85" s="177"/>
      <c r="F85" s="177"/>
      <c r="G85" s="177"/>
      <c r="H85" s="310"/>
      <c r="I85" s="311"/>
      <c r="J85" s="177"/>
      <c r="K85" s="177"/>
      <c r="L85" s="177"/>
      <c r="M85" s="177">
        <f t="shared" si="18"/>
        <v>0</v>
      </c>
      <c r="N85" s="357"/>
    </row>
    <row r="86" spans="1:14" ht="24.75" customHeight="1" thickBot="1">
      <c r="A86" s="300" t="s">
        <v>27</v>
      </c>
      <c r="B86" s="301" t="s">
        <v>164</v>
      </c>
      <c r="C86" s="302">
        <f>C87+C90+C102+C99</f>
        <v>8261600</v>
      </c>
      <c r="D86" s="302">
        <f aca="true" t="shared" si="20" ref="D86:M86">D87+D90+D102+D99</f>
        <v>2103000</v>
      </c>
      <c r="E86" s="302">
        <f t="shared" si="20"/>
        <v>0</v>
      </c>
      <c r="F86" s="302">
        <f t="shared" si="20"/>
        <v>0</v>
      </c>
      <c r="G86" s="302">
        <f t="shared" si="20"/>
        <v>0</v>
      </c>
      <c r="H86" s="302">
        <f t="shared" si="20"/>
        <v>0</v>
      </c>
      <c r="I86" s="302">
        <f t="shared" si="20"/>
        <v>0</v>
      </c>
      <c r="J86" s="302">
        <f t="shared" si="20"/>
        <v>1576579</v>
      </c>
      <c r="K86" s="302">
        <f t="shared" si="20"/>
        <v>1576579</v>
      </c>
      <c r="L86" s="302">
        <f t="shared" si="20"/>
        <v>1294809</v>
      </c>
      <c r="M86" s="302">
        <f t="shared" si="20"/>
        <v>281770</v>
      </c>
      <c r="N86" s="303">
        <f>L86/C86</f>
        <v>0.15672617894838772</v>
      </c>
    </row>
    <row r="87" spans="1:14" ht="15">
      <c r="A87" s="379" t="s">
        <v>266</v>
      </c>
      <c r="B87" s="313"/>
      <c r="C87" s="314">
        <f>C88+C89</f>
        <v>7559600</v>
      </c>
      <c r="D87" s="314">
        <f aca="true" t="shared" si="21" ref="D87:M87">D88+D89</f>
        <v>1960000</v>
      </c>
      <c r="E87" s="314">
        <f t="shared" si="21"/>
        <v>0</v>
      </c>
      <c r="F87" s="314">
        <f t="shared" si="21"/>
        <v>0</v>
      </c>
      <c r="G87" s="314">
        <f t="shared" si="21"/>
        <v>0</v>
      </c>
      <c r="H87" s="314">
        <f t="shared" si="21"/>
        <v>0</v>
      </c>
      <c r="I87" s="314">
        <f t="shared" si="21"/>
        <v>0</v>
      </c>
      <c r="J87" s="314">
        <f t="shared" si="21"/>
        <v>1490000</v>
      </c>
      <c r="K87" s="314">
        <f t="shared" si="21"/>
        <v>1490000</v>
      </c>
      <c r="L87" s="314">
        <f t="shared" si="21"/>
        <v>1245444</v>
      </c>
      <c r="M87" s="314">
        <f t="shared" si="21"/>
        <v>244556</v>
      </c>
      <c r="N87" s="358">
        <f>L87/C87</f>
        <v>0.16474998677178687</v>
      </c>
    </row>
    <row r="88" spans="1:14" ht="15">
      <c r="A88" s="381" t="s">
        <v>267</v>
      </c>
      <c r="B88" s="380" t="s">
        <v>29</v>
      </c>
      <c r="C88" s="309">
        <v>4559600</v>
      </c>
      <c r="D88" s="309">
        <v>1490000</v>
      </c>
      <c r="E88" s="309"/>
      <c r="F88" s="309"/>
      <c r="G88" s="309"/>
      <c r="H88" s="309"/>
      <c r="I88" s="309"/>
      <c r="J88" s="309">
        <v>1490000</v>
      </c>
      <c r="K88" s="309">
        <v>1490000</v>
      </c>
      <c r="L88" s="309">
        <v>1245444</v>
      </c>
      <c r="M88" s="309">
        <f>J88-L88</f>
        <v>244556</v>
      </c>
      <c r="N88" s="378">
        <f>L88/C88</f>
        <v>0.27314764453022194</v>
      </c>
    </row>
    <row r="89" spans="1:14" ht="15">
      <c r="A89" s="381" t="s">
        <v>268</v>
      </c>
      <c r="B89" s="380" t="s">
        <v>264</v>
      </c>
      <c r="C89" s="309">
        <v>3000000</v>
      </c>
      <c r="D89" s="309">
        <v>470000</v>
      </c>
      <c r="E89" s="309"/>
      <c r="F89" s="309"/>
      <c r="G89" s="309"/>
      <c r="H89" s="309"/>
      <c r="I89" s="309"/>
      <c r="J89" s="309"/>
      <c r="K89" s="309"/>
      <c r="L89" s="309"/>
      <c r="M89" s="309"/>
      <c r="N89" s="378"/>
    </row>
    <row r="90" spans="1:14" ht="14.25">
      <c r="A90" s="377" t="s">
        <v>269</v>
      </c>
      <c r="B90" s="155"/>
      <c r="C90" s="157">
        <f>C91+C92</f>
        <v>680000</v>
      </c>
      <c r="D90" s="157">
        <f aca="true" t="shared" si="22" ref="D90:M90">D91+D92</f>
        <v>135000</v>
      </c>
      <c r="E90" s="157">
        <f t="shared" si="22"/>
        <v>0</v>
      </c>
      <c r="F90" s="157">
        <f t="shared" si="22"/>
        <v>0</v>
      </c>
      <c r="G90" s="157">
        <f t="shared" si="22"/>
        <v>0</v>
      </c>
      <c r="H90" s="157">
        <f t="shared" si="22"/>
        <v>0</v>
      </c>
      <c r="I90" s="157">
        <f t="shared" si="22"/>
        <v>0</v>
      </c>
      <c r="J90" s="157">
        <f t="shared" si="22"/>
        <v>80457</v>
      </c>
      <c r="K90" s="157">
        <f t="shared" si="22"/>
        <v>80457</v>
      </c>
      <c r="L90" s="157">
        <f t="shared" si="22"/>
        <v>43243</v>
      </c>
      <c r="M90" s="157">
        <f t="shared" si="22"/>
        <v>37214</v>
      </c>
      <c r="N90" s="396">
        <f>L90/D90</f>
        <v>0.3203185185185185</v>
      </c>
    </row>
    <row r="91" spans="1:14" ht="15">
      <c r="A91" s="381" t="s">
        <v>267</v>
      </c>
      <c r="B91" s="242" t="s">
        <v>29</v>
      </c>
      <c r="C91" s="384">
        <v>130000</v>
      </c>
      <c r="D91" s="384">
        <v>5000</v>
      </c>
      <c r="E91" s="384"/>
      <c r="F91" s="384"/>
      <c r="G91" s="385"/>
      <c r="H91" s="386"/>
      <c r="I91" s="386"/>
      <c r="J91" s="384">
        <v>450</v>
      </c>
      <c r="K91" s="384">
        <v>450</v>
      </c>
      <c r="L91" s="384">
        <v>450</v>
      </c>
      <c r="M91" s="126">
        <f aca="true" t="shared" si="23" ref="M91:M101">J91-L91</f>
        <v>0</v>
      </c>
      <c r="N91" s="360">
        <f aca="true" t="shared" si="24" ref="N91:N98">L91/C91</f>
        <v>0.0034615384615384616</v>
      </c>
    </row>
    <row r="92" spans="1:14" ht="15">
      <c r="A92" s="381" t="s">
        <v>268</v>
      </c>
      <c r="B92" s="276" t="s">
        <v>264</v>
      </c>
      <c r="C92" s="126">
        <v>550000</v>
      </c>
      <c r="D92" s="126">
        <v>130000</v>
      </c>
      <c r="E92" s="126"/>
      <c r="F92" s="126"/>
      <c r="G92" s="127"/>
      <c r="H92" s="349"/>
      <c r="I92" s="349"/>
      <c r="J92" s="126">
        <v>80007</v>
      </c>
      <c r="K92" s="126">
        <v>80007</v>
      </c>
      <c r="L92" s="126">
        <f>43243-450</f>
        <v>42793</v>
      </c>
      <c r="M92" s="126">
        <f t="shared" si="23"/>
        <v>37214</v>
      </c>
      <c r="N92" s="360">
        <f t="shared" si="24"/>
        <v>0.07780545454545454</v>
      </c>
    </row>
    <row r="93" spans="1:14" ht="15" hidden="1">
      <c r="A93" s="150"/>
      <c r="B93" s="129"/>
      <c r="C93" s="126"/>
      <c r="D93" s="126"/>
      <c r="E93" s="126">
        <v>2000</v>
      </c>
      <c r="F93" s="126">
        <v>2000</v>
      </c>
      <c r="G93" s="127"/>
      <c r="H93" s="402" t="s">
        <v>114</v>
      </c>
      <c r="I93" s="403"/>
      <c r="J93" s="126"/>
      <c r="K93" s="126"/>
      <c r="L93" s="126"/>
      <c r="M93" s="126">
        <f t="shared" si="23"/>
        <v>0</v>
      </c>
      <c r="N93" s="359" t="e">
        <f t="shared" si="24"/>
        <v>#DIV/0!</v>
      </c>
    </row>
    <row r="94" spans="1:14" ht="15" hidden="1">
      <c r="A94" s="125" t="s">
        <v>0</v>
      </c>
      <c r="B94" s="129"/>
      <c r="C94" s="126">
        <f aca="true" t="shared" si="25" ref="C94:C101">D94+E94+F94+G94</f>
        <v>0</v>
      </c>
      <c r="D94" s="126"/>
      <c r="E94" s="126"/>
      <c r="F94" s="126"/>
      <c r="G94" s="127"/>
      <c r="H94" s="130"/>
      <c r="I94" s="131"/>
      <c r="J94" s="126"/>
      <c r="K94" s="126"/>
      <c r="L94" s="126"/>
      <c r="M94" s="126">
        <f t="shared" si="23"/>
        <v>0</v>
      </c>
      <c r="N94" s="359" t="e">
        <f t="shared" si="24"/>
        <v>#DIV/0!</v>
      </c>
    </row>
    <row r="95" spans="1:14" ht="15" hidden="1">
      <c r="A95" s="125" t="s">
        <v>1</v>
      </c>
      <c r="B95" s="129"/>
      <c r="C95" s="126">
        <f t="shared" si="25"/>
        <v>0</v>
      </c>
      <c r="D95" s="126"/>
      <c r="E95" s="126"/>
      <c r="F95" s="126"/>
      <c r="G95" s="127"/>
      <c r="H95" s="130"/>
      <c r="I95" s="131"/>
      <c r="J95" s="126"/>
      <c r="K95" s="126"/>
      <c r="L95" s="126"/>
      <c r="M95" s="126">
        <f t="shared" si="23"/>
        <v>0</v>
      </c>
      <c r="N95" s="359" t="e">
        <f t="shared" si="24"/>
        <v>#DIV/0!</v>
      </c>
    </row>
    <row r="96" spans="1:14" ht="15" hidden="1">
      <c r="A96" s="125" t="s">
        <v>151</v>
      </c>
      <c r="B96" s="129"/>
      <c r="C96" s="126">
        <f t="shared" si="25"/>
        <v>0</v>
      </c>
      <c r="D96" s="126"/>
      <c r="E96" s="126"/>
      <c r="F96" s="126"/>
      <c r="G96" s="127"/>
      <c r="H96" s="130"/>
      <c r="I96" s="131"/>
      <c r="J96" s="126"/>
      <c r="K96" s="126"/>
      <c r="L96" s="126"/>
      <c r="M96" s="126">
        <f t="shared" si="23"/>
        <v>0</v>
      </c>
      <c r="N96" s="359" t="e">
        <f t="shared" si="24"/>
        <v>#DIV/0!</v>
      </c>
    </row>
    <row r="97" spans="1:14" ht="15" hidden="1">
      <c r="A97" s="125" t="s">
        <v>2</v>
      </c>
      <c r="B97" s="129"/>
      <c r="C97" s="126">
        <f t="shared" si="25"/>
        <v>0</v>
      </c>
      <c r="D97" s="126"/>
      <c r="E97" s="126"/>
      <c r="F97" s="126"/>
      <c r="G97" s="127"/>
      <c r="H97" s="130"/>
      <c r="I97" s="131"/>
      <c r="J97" s="126"/>
      <c r="K97" s="126"/>
      <c r="L97" s="126"/>
      <c r="M97" s="126">
        <f t="shared" si="23"/>
        <v>0</v>
      </c>
      <c r="N97" s="359" t="e">
        <f t="shared" si="24"/>
        <v>#DIV/0!</v>
      </c>
    </row>
    <row r="98" spans="1:14" ht="15" hidden="1">
      <c r="A98" s="125" t="s">
        <v>3</v>
      </c>
      <c r="B98" s="129"/>
      <c r="C98" s="126">
        <f t="shared" si="25"/>
        <v>0</v>
      </c>
      <c r="D98" s="126"/>
      <c r="E98" s="126"/>
      <c r="F98" s="126"/>
      <c r="G98" s="127"/>
      <c r="H98" s="130"/>
      <c r="I98" s="131"/>
      <c r="J98" s="126"/>
      <c r="K98" s="126"/>
      <c r="L98" s="126"/>
      <c r="M98" s="126">
        <f t="shared" si="23"/>
        <v>0</v>
      </c>
      <c r="N98" s="359" t="e">
        <f t="shared" si="24"/>
        <v>#DIV/0!</v>
      </c>
    </row>
    <row r="99" spans="1:14" ht="14.25">
      <c r="A99" s="377" t="s">
        <v>270</v>
      </c>
      <c r="B99" s="382" t="s">
        <v>29</v>
      </c>
      <c r="C99" s="157">
        <v>22000</v>
      </c>
      <c r="D99" s="157">
        <v>8000</v>
      </c>
      <c r="E99" s="157"/>
      <c r="F99" s="157"/>
      <c r="G99" s="157"/>
      <c r="H99" s="157"/>
      <c r="I99" s="157"/>
      <c r="J99" s="157">
        <v>6122</v>
      </c>
      <c r="K99" s="157">
        <v>6122</v>
      </c>
      <c r="L99" s="157">
        <v>6122</v>
      </c>
      <c r="M99" s="157">
        <f t="shared" si="23"/>
        <v>0</v>
      </c>
      <c r="N99" s="396">
        <f>L99/C99</f>
        <v>0.2782727272727273</v>
      </c>
    </row>
    <row r="100" spans="1:14" ht="15" hidden="1">
      <c r="A100" s="125" t="s">
        <v>5</v>
      </c>
      <c r="B100" s="129"/>
      <c r="C100" s="126">
        <f t="shared" si="25"/>
        <v>0</v>
      </c>
      <c r="D100" s="126"/>
      <c r="E100" s="126"/>
      <c r="F100" s="126"/>
      <c r="G100" s="127"/>
      <c r="H100" s="130"/>
      <c r="I100" s="131"/>
      <c r="J100" s="126"/>
      <c r="K100" s="126"/>
      <c r="L100" s="126"/>
      <c r="M100" s="126">
        <f t="shared" si="23"/>
        <v>0</v>
      </c>
      <c r="N100" s="351"/>
    </row>
    <row r="101" spans="1:14" ht="15" hidden="1">
      <c r="A101" s="125" t="s">
        <v>6</v>
      </c>
      <c r="B101" s="129"/>
      <c r="C101" s="126">
        <f t="shared" si="25"/>
        <v>0</v>
      </c>
      <c r="D101" s="126"/>
      <c r="E101" s="126"/>
      <c r="F101" s="126"/>
      <c r="G101" s="127"/>
      <c r="H101" s="130"/>
      <c r="I101" s="131"/>
      <c r="J101" s="126"/>
      <c r="K101" s="126"/>
      <c r="L101" s="126"/>
      <c r="M101" s="126">
        <f t="shared" si="23"/>
        <v>0</v>
      </c>
      <c r="N101" s="351"/>
    </row>
    <row r="102" spans="1:14" ht="15">
      <c r="A102" s="132" t="s">
        <v>7</v>
      </c>
      <c r="B102" s="129"/>
      <c r="C102" s="126"/>
      <c r="D102" s="126"/>
      <c r="E102" s="126"/>
      <c r="F102" s="126"/>
      <c r="G102" s="127"/>
      <c r="H102" s="130"/>
      <c r="I102" s="131"/>
      <c r="J102" s="126"/>
      <c r="K102" s="126"/>
      <c r="L102" s="126"/>
      <c r="M102" s="126"/>
      <c r="N102" s="351"/>
    </row>
    <row r="103" spans="1:14" ht="15">
      <c r="A103" s="134" t="s">
        <v>8</v>
      </c>
      <c r="B103" s="129"/>
      <c r="C103" s="126"/>
      <c r="D103" s="126"/>
      <c r="E103" s="126"/>
      <c r="F103" s="126"/>
      <c r="G103" s="127"/>
      <c r="H103" s="130" t="s">
        <v>107</v>
      </c>
      <c r="I103" s="135">
        <f>C87+C90</f>
        <v>8239600</v>
      </c>
      <c r="J103" s="126"/>
      <c r="K103" s="126"/>
      <c r="L103" s="126"/>
      <c r="M103" s="126"/>
      <c r="N103" s="351"/>
    </row>
    <row r="104" spans="1:14" ht="14.25">
      <c r="A104" s="5" t="s">
        <v>271</v>
      </c>
      <c r="B104" s="383" t="s">
        <v>264</v>
      </c>
      <c r="C104" s="138">
        <f>C92+C89</f>
        <v>3550000</v>
      </c>
      <c r="D104" s="138">
        <f aca="true" t="shared" si="26" ref="D104:N104">D92+D89</f>
        <v>600000</v>
      </c>
      <c r="E104" s="138">
        <f t="shared" si="26"/>
        <v>0</v>
      </c>
      <c r="F104" s="138">
        <f t="shared" si="26"/>
        <v>0</v>
      </c>
      <c r="G104" s="138">
        <f t="shared" si="26"/>
        <v>0</v>
      </c>
      <c r="H104" s="138">
        <f t="shared" si="26"/>
        <v>0</v>
      </c>
      <c r="I104" s="138">
        <f t="shared" si="26"/>
        <v>0</v>
      </c>
      <c r="J104" s="138">
        <f t="shared" si="26"/>
        <v>80007</v>
      </c>
      <c r="K104" s="138">
        <f t="shared" si="26"/>
        <v>80007</v>
      </c>
      <c r="L104" s="138">
        <f t="shared" si="26"/>
        <v>42793</v>
      </c>
      <c r="M104" s="138">
        <f t="shared" si="26"/>
        <v>37214</v>
      </c>
      <c r="N104" s="397">
        <f t="shared" si="26"/>
        <v>0.07780545454545454</v>
      </c>
    </row>
    <row r="105" spans="1:14" ht="14.25">
      <c r="A105" s="136" t="s">
        <v>28</v>
      </c>
      <c r="B105" s="137" t="s">
        <v>29</v>
      </c>
      <c r="C105" s="138">
        <f>C99+C91+C88</f>
        <v>4711600</v>
      </c>
      <c r="D105" s="138">
        <f aca="true" t="shared" si="27" ref="D105:N105">D99+D91+D88</f>
        <v>1503000</v>
      </c>
      <c r="E105" s="138">
        <f t="shared" si="27"/>
        <v>0</v>
      </c>
      <c r="F105" s="138">
        <f t="shared" si="27"/>
        <v>0</v>
      </c>
      <c r="G105" s="138">
        <f t="shared" si="27"/>
        <v>0</v>
      </c>
      <c r="H105" s="138">
        <f t="shared" si="27"/>
        <v>0</v>
      </c>
      <c r="I105" s="138">
        <f t="shared" si="27"/>
        <v>0</v>
      </c>
      <c r="J105" s="138">
        <f t="shared" si="27"/>
        <v>1496572</v>
      </c>
      <c r="K105" s="138">
        <f t="shared" si="27"/>
        <v>1496572</v>
      </c>
      <c r="L105" s="138">
        <f t="shared" si="27"/>
        <v>1252016</v>
      </c>
      <c r="M105" s="138">
        <f t="shared" si="27"/>
        <v>244556</v>
      </c>
      <c r="N105" s="397">
        <f t="shared" si="27"/>
        <v>0.5548819102644877</v>
      </c>
    </row>
    <row r="106" spans="1:14" ht="15.75" thickBot="1">
      <c r="A106" s="304" t="s">
        <v>7</v>
      </c>
      <c r="B106" s="187"/>
      <c r="C106" s="175"/>
      <c r="D106" s="175"/>
      <c r="E106" s="175"/>
      <c r="F106" s="175"/>
      <c r="G106" s="175"/>
      <c r="H106" s="305"/>
      <c r="I106" s="190"/>
      <c r="J106" s="175">
        <f>J102</f>
        <v>0</v>
      </c>
      <c r="K106" s="175">
        <f>K102</f>
        <v>0</v>
      </c>
      <c r="L106" s="175">
        <f>L102</f>
        <v>0</v>
      </c>
      <c r="M106" s="175"/>
      <c r="N106" s="353"/>
    </row>
    <row r="107" spans="1:14" ht="24.75" customHeight="1" thickBot="1">
      <c r="A107" s="300" t="s">
        <v>33</v>
      </c>
      <c r="B107" s="301" t="s">
        <v>164</v>
      </c>
      <c r="C107" s="302">
        <f>C108+C113+C124+C133</f>
        <v>30030000</v>
      </c>
      <c r="D107" s="302">
        <f aca="true" t="shared" si="28" ref="D107:M107">D108+D113+D124+D133</f>
        <v>7044600</v>
      </c>
      <c r="E107" s="302">
        <f t="shared" si="28"/>
        <v>300000</v>
      </c>
      <c r="F107" s="302">
        <f t="shared" si="28"/>
        <v>300000</v>
      </c>
      <c r="G107" s="302">
        <f t="shared" si="28"/>
        <v>300000</v>
      </c>
      <c r="H107" s="302">
        <f t="shared" si="28"/>
        <v>300000</v>
      </c>
      <c r="I107" s="302">
        <f t="shared" si="28"/>
        <v>300000</v>
      </c>
      <c r="J107" s="302">
        <f>J108+J113+J124+J133+J138</f>
        <v>6839698</v>
      </c>
      <c r="K107" s="302">
        <f>K108+K113+K124+K133+K138</f>
        <v>6839698</v>
      </c>
      <c r="L107" s="302">
        <f>L108+L113+L124+L133+L138</f>
        <v>6696689</v>
      </c>
      <c r="M107" s="302">
        <f t="shared" si="28"/>
        <v>143009</v>
      </c>
      <c r="N107" s="303">
        <f>L107/C107</f>
        <v>0.2229999666999667</v>
      </c>
    </row>
    <row r="108" spans="1:14" ht="15" hidden="1">
      <c r="A108" s="312" t="s">
        <v>152</v>
      </c>
      <c r="B108" s="315"/>
      <c r="C108" s="314">
        <f>C109+C110+C111+C112</f>
        <v>0</v>
      </c>
      <c r="D108" s="314">
        <f aca="true" t="shared" si="29" ref="D108:M108">D109+D110+D111+D112</f>
        <v>0</v>
      </c>
      <c r="E108" s="314">
        <f t="shared" si="29"/>
        <v>0</v>
      </c>
      <c r="F108" s="314">
        <f t="shared" si="29"/>
        <v>0</v>
      </c>
      <c r="G108" s="314">
        <f t="shared" si="29"/>
        <v>0</v>
      </c>
      <c r="H108" s="314">
        <f t="shared" si="29"/>
        <v>0</v>
      </c>
      <c r="I108" s="314">
        <f t="shared" si="29"/>
        <v>0</v>
      </c>
      <c r="J108" s="314">
        <f t="shared" si="29"/>
        <v>0</v>
      </c>
      <c r="K108" s="314">
        <f t="shared" si="29"/>
        <v>0</v>
      </c>
      <c r="L108" s="314">
        <f t="shared" si="29"/>
        <v>0</v>
      </c>
      <c r="M108" s="314">
        <f t="shared" si="29"/>
        <v>0</v>
      </c>
      <c r="N108" s="358" t="e">
        <f>L108/C108</f>
        <v>#DIV/0!</v>
      </c>
    </row>
    <row r="109" spans="1:14" ht="15" hidden="1">
      <c r="A109" s="158" t="s">
        <v>204</v>
      </c>
      <c r="B109" s="148" t="s">
        <v>35</v>
      </c>
      <c r="C109" s="126"/>
      <c r="D109" s="126"/>
      <c r="E109" s="126"/>
      <c r="F109" s="126"/>
      <c r="G109" s="159"/>
      <c r="H109" s="349"/>
      <c r="I109" s="349"/>
      <c r="J109" s="128"/>
      <c r="K109" s="128"/>
      <c r="L109" s="128"/>
      <c r="M109" s="126">
        <f>J109-L109</f>
        <v>0</v>
      </c>
      <c r="N109" s="351"/>
    </row>
    <row r="110" spans="1:14" ht="15" hidden="1">
      <c r="A110" s="158" t="s">
        <v>205</v>
      </c>
      <c r="B110" s="148" t="s">
        <v>36</v>
      </c>
      <c r="C110" s="126"/>
      <c r="D110" s="126"/>
      <c r="E110" s="126"/>
      <c r="F110" s="126"/>
      <c r="G110" s="159"/>
      <c r="H110" s="349"/>
      <c r="I110" s="349"/>
      <c r="J110" s="126"/>
      <c r="K110" s="126"/>
      <c r="L110" s="126"/>
      <c r="M110" s="126">
        <f>J110-L110</f>
        <v>0</v>
      </c>
      <c r="N110" s="351" t="e">
        <f>L110/C110</f>
        <v>#DIV/0!</v>
      </c>
    </row>
    <row r="111" spans="1:14" ht="15" hidden="1">
      <c r="A111" s="158" t="s">
        <v>206</v>
      </c>
      <c r="B111" s="148" t="s">
        <v>37</v>
      </c>
      <c r="C111" s="126"/>
      <c r="D111" s="126"/>
      <c r="E111" s="126"/>
      <c r="F111" s="126"/>
      <c r="G111" s="159"/>
      <c r="H111" s="349"/>
      <c r="I111" s="349"/>
      <c r="J111" s="126"/>
      <c r="K111" s="126"/>
      <c r="L111" s="126"/>
      <c r="M111" s="126">
        <f>J111-L111</f>
        <v>0</v>
      </c>
      <c r="N111" s="351"/>
    </row>
    <row r="112" spans="1:14" ht="15" hidden="1">
      <c r="A112" s="244" t="s">
        <v>247</v>
      </c>
      <c r="B112" s="148" t="s">
        <v>37</v>
      </c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>
        <f>J112-L112</f>
        <v>0</v>
      </c>
      <c r="N112" s="351"/>
    </row>
    <row r="113" spans="1:14" ht="15">
      <c r="A113" s="377" t="s">
        <v>167</v>
      </c>
      <c r="B113" s="160"/>
      <c r="C113" s="156">
        <f>C114+C115+C116+C117+C118+C119+C120</f>
        <v>7950000</v>
      </c>
      <c r="D113" s="156">
        <f aca="true" t="shared" si="30" ref="D113:M113">D114+D115+D116+D117+D118+D119+D120</f>
        <v>1555000</v>
      </c>
      <c r="E113" s="156">
        <f t="shared" si="30"/>
        <v>0</v>
      </c>
      <c r="F113" s="156">
        <f t="shared" si="30"/>
        <v>0</v>
      </c>
      <c r="G113" s="156">
        <f t="shared" si="30"/>
        <v>0</v>
      </c>
      <c r="H113" s="156">
        <f t="shared" si="30"/>
        <v>0</v>
      </c>
      <c r="I113" s="156">
        <f t="shared" si="30"/>
        <v>0</v>
      </c>
      <c r="J113" s="156">
        <f t="shared" si="30"/>
        <v>1385563</v>
      </c>
      <c r="K113" s="156">
        <f t="shared" si="30"/>
        <v>1385563</v>
      </c>
      <c r="L113" s="156">
        <f t="shared" si="30"/>
        <v>1247554</v>
      </c>
      <c r="M113" s="156">
        <f t="shared" si="30"/>
        <v>138009</v>
      </c>
      <c r="N113" s="361">
        <f>L113/C113</f>
        <v>0.15692503144654088</v>
      </c>
    </row>
    <row r="114" spans="1:14" ht="15" hidden="1">
      <c r="A114" s="158" t="s">
        <v>204</v>
      </c>
      <c r="B114" s="161" t="s">
        <v>35</v>
      </c>
      <c r="C114" s="128"/>
      <c r="D114" s="128"/>
      <c r="E114" s="128"/>
      <c r="F114" s="128"/>
      <c r="G114" s="162"/>
      <c r="H114" s="163"/>
      <c r="I114" s="163"/>
      <c r="J114" s="128"/>
      <c r="K114" s="128"/>
      <c r="L114" s="128"/>
      <c r="M114" s="128">
        <f>J114-L114</f>
        <v>0</v>
      </c>
      <c r="N114" s="360"/>
    </row>
    <row r="115" spans="1:14" ht="15" hidden="1">
      <c r="A115" s="158" t="s">
        <v>205</v>
      </c>
      <c r="B115" s="161" t="s">
        <v>36</v>
      </c>
      <c r="C115" s="128"/>
      <c r="D115" s="128"/>
      <c r="E115" s="128"/>
      <c r="F115" s="128"/>
      <c r="G115" s="162"/>
      <c r="H115" s="163"/>
      <c r="I115" s="163"/>
      <c r="J115" s="128"/>
      <c r="K115" s="128"/>
      <c r="L115" s="128"/>
      <c r="M115" s="128">
        <f>J115-L115</f>
        <v>0</v>
      </c>
      <c r="N115" s="360" t="e">
        <f>L115/C115</f>
        <v>#DIV/0!</v>
      </c>
    </row>
    <row r="116" spans="1:14" ht="15" hidden="1">
      <c r="A116" s="158" t="s">
        <v>206</v>
      </c>
      <c r="B116" s="161" t="s">
        <v>37</v>
      </c>
      <c r="C116" s="128"/>
      <c r="D116" s="128"/>
      <c r="E116" s="128"/>
      <c r="F116" s="128"/>
      <c r="G116" s="162"/>
      <c r="H116" s="163"/>
      <c r="I116" s="163"/>
      <c r="J116" s="128"/>
      <c r="K116" s="128"/>
      <c r="L116" s="128"/>
      <c r="M116" s="128">
        <f>J116-L116</f>
        <v>0</v>
      </c>
      <c r="N116" s="360"/>
    </row>
    <row r="117" spans="1:14" ht="15" hidden="1">
      <c r="A117" s="244" t="s">
        <v>246</v>
      </c>
      <c r="B117" s="161" t="s">
        <v>37</v>
      </c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>
        <f>J117-L117</f>
        <v>0</v>
      </c>
      <c r="N117" s="360"/>
    </row>
    <row r="118" spans="1:14" ht="15">
      <c r="A118" s="158" t="s">
        <v>34</v>
      </c>
      <c r="B118" s="161" t="s">
        <v>60</v>
      </c>
      <c r="C118" s="128">
        <v>7800000</v>
      </c>
      <c r="D118" s="128">
        <v>1548000</v>
      </c>
      <c r="E118" s="128"/>
      <c r="F118" s="128"/>
      <c r="G118" s="164"/>
      <c r="H118" s="349"/>
      <c r="I118" s="349"/>
      <c r="J118" s="128">
        <v>1383717</v>
      </c>
      <c r="K118" s="128">
        <v>1383717</v>
      </c>
      <c r="L118" s="128">
        <v>1245708</v>
      </c>
      <c r="M118" s="128">
        <f aca="true" t="shared" si="31" ref="M118:M138">J118-L118</f>
        <v>138009</v>
      </c>
      <c r="N118" s="360">
        <f>L118/C118</f>
        <v>0.15970615384615386</v>
      </c>
    </row>
    <row r="119" spans="1:14" ht="15">
      <c r="A119" s="158" t="s">
        <v>234</v>
      </c>
      <c r="B119" s="161" t="s">
        <v>53</v>
      </c>
      <c r="C119" s="128">
        <v>150000</v>
      </c>
      <c r="D119" s="128">
        <v>7000</v>
      </c>
      <c r="E119" s="128"/>
      <c r="F119" s="128"/>
      <c r="G119" s="164"/>
      <c r="H119" s="349"/>
      <c r="I119" s="349"/>
      <c r="J119" s="128">
        <v>1846</v>
      </c>
      <c r="K119" s="128">
        <v>1846</v>
      </c>
      <c r="L119" s="128">
        <v>1846</v>
      </c>
      <c r="M119" s="128">
        <f t="shared" si="31"/>
        <v>0</v>
      </c>
      <c r="N119" s="360">
        <f>L119/C119</f>
        <v>0.012306666666666667</v>
      </c>
    </row>
    <row r="120" spans="1:14" ht="15" hidden="1">
      <c r="A120" s="158" t="s">
        <v>235</v>
      </c>
      <c r="B120" s="161" t="s">
        <v>36</v>
      </c>
      <c r="C120" s="128">
        <v>0</v>
      </c>
      <c r="D120" s="128">
        <v>0</v>
      </c>
      <c r="E120" s="128"/>
      <c r="F120" s="128"/>
      <c r="G120" s="164"/>
      <c r="H120" s="349"/>
      <c r="I120" s="349"/>
      <c r="J120" s="128">
        <v>0</v>
      </c>
      <c r="K120" s="128">
        <v>0</v>
      </c>
      <c r="L120" s="128">
        <v>0</v>
      </c>
      <c r="M120" s="128">
        <f t="shared" si="31"/>
        <v>0</v>
      </c>
      <c r="N120" s="360"/>
    </row>
    <row r="121" spans="1:14" ht="15" hidden="1">
      <c r="A121" s="165" t="s">
        <v>0</v>
      </c>
      <c r="B121" s="166"/>
      <c r="C121" s="128">
        <f>D121+E121+F121+G121</f>
        <v>0</v>
      </c>
      <c r="D121" s="128"/>
      <c r="E121" s="128"/>
      <c r="F121" s="128"/>
      <c r="G121" s="164"/>
      <c r="H121" s="349"/>
      <c r="I121" s="349"/>
      <c r="J121" s="128"/>
      <c r="K121" s="128"/>
      <c r="L121" s="128"/>
      <c r="M121" s="128">
        <f t="shared" si="31"/>
        <v>0</v>
      </c>
      <c r="N121" s="360"/>
    </row>
    <row r="122" spans="1:14" ht="15" hidden="1">
      <c r="A122" s="165" t="s">
        <v>1</v>
      </c>
      <c r="B122" s="166"/>
      <c r="C122" s="128">
        <f>D122+E122+F122+G122</f>
        <v>0</v>
      </c>
      <c r="D122" s="128"/>
      <c r="E122" s="128"/>
      <c r="F122" s="128"/>
      <c r="G122" s="164"/>
      <c r="H122" s="349"/>
      <c r="I122" s="349"/>
      <c r="J122" s="128"/>
      <c r="K122" s="128"/>
      <c r="L122" s="128"/>
      <c r="M122" s="128">
        <f t="shared" si="31"/>
        <v>0</v>
      </c>
      <c r="N122" s="360"/>
    </row>
    <row r="123" spans="1:14" ht="15" hidden="1">
      <c r="A123" s="158" t="s">
        <v>178</v>
      </c>
      <c r="B123" s="166" t="s">
        <v>62</v>
      </c>
      <c r="C123" s="128"/>
      <c r="D123" s="128"/>
      <c r="E123" s="128"/>
      <c r="F123" s="128"/>
      <c r="G123" s="162"/>
      <c r="H123" s="349"/>
      <c r="I123" s="349"/>
      <c r="J123" s="128"/>
      <c r="K123" s="128"/>
      <c r="L123" s="128"/>
      <c r="M123" s="128">
        <f t="shared" si="31"/>
        <v>0</v>
      </c>
      <c r="N123" s="360"/>
    </row>
    <row r="124" spans="1:14" ht="15">
      <c r="A124" s="167" t="s">
        <v>154</v>
      </c>
      <c r="B124" s="155"/>
      <c r="C124" s="156">
        <f>C126+C127+C125</f>
        <v>21900000</v>
      </c>
      <c r="D124" s="156">
        <f aca="true" t="shared" si="32" ref="D124:M124">D126+D127+D125</f>
        <v>5454600</v>
      </c>
      <c r="E124" s="156">
        <f t="shared" si="32"/>
        <v>0</v>
      </c>
      <c r="F124" s="156">
        <f t="shared" si="32"/>
        <v>0</v>
      </c>
      <c r="G124" s="156">
        <f t="shared" si="32"/>
        <v>0</v>
      </c>
      <c r="H124" s="156">
        <f t="shared" si="32"/>
        <v>0</v>
      </c>
      <c r="I124" s="156">
        <f t="shared" si="32"/>
        <v>0</v>
      </c>
      <c r="J124" s="156">
        <f t="shared" si="32"/>
        <v>5419800</v>
      </c>
      <c r="K124" s="156">
        <f t="shared" si="32"/>
        <v>5419800</v>
      </c>
      <c r="L124" s="156">
        <f t="shared" si="32"/>
        <v>5419800</v>
      </c>
      <c r="M124" s="156">
        <f t="shared" si="32"/>
        <v>0</v>
      </c>
      <c r="N124" s="395">
        <f>L124/C124</f>
        <v>0.24747945205479452</v>
      </c>
    </row>
    <row r="125" spans="1:14" ht="15">
      <c r="A125" s="244" t="s">
        <v>205</v>
      </c>
      <c r="B125" s="242" t="s">
        <v>36</v>
      </c>
      <c r="C125" s="128">
        <v>4500000</v>
      </c>
      <c r="D125" s="128">
        <v>1560000</v>
      </c>
      <c r="E125" s="128"/>
      <c r="F125" s="128"/>
      <c r="G125" s="162"/>
      <c r="H125" s="163"/>
      <c r="I125" s="163"/>
      <c r="J125" s="128">
        <v>1560000</v>
      </c>
      <c r="K125" s="128">
        <v>1560000</v>
      </c>
      <c r="L125" s="128">
        <v>1560000</v>
      </c>
      <c r="M125" s="128"/>
      <c r="N125" s="360">
        <f>L125:L126/C125</f>
        <v>0.3466666666666667</v>
      </c>
    </row>
    <row r="126" spans="1:14" ht="15">
      <c r="A126" s="158" t="s">
        <v>206</v>
      </c>
      <c r="B126" s="161" t="s">
        <v>37</v>
      </c>
      <c r="C126" s="128">
        <v>14400000</v>
      </c>
      <c r="D126" s="128">
        <v>3434600</v>
      </c>
      <c r="E126" s="128"/>
      <c r="F126" s="128"/>
      <c r="G126" s="162"/>
      <c r="H126" s="163"/>
      <c r="I126" s="163"/>
      <c r="J126" s="128">
        <v>3433800</v>
      </c>
      <c r="K126" s="128">
        <v>3433800</v>
      </c>
      <c r="L126" s="128">
        <v>3433800</v>
      </c>
      <c r="M126" s="128">
        <f t="shared" si="31"/>
        <v>0</v>
      </c>
      <c r="N126" s="360">
        <f>L126/C126</f>
        <v>0.23845833333333333</v>
      </c>
    </row>
    <row r="127" spans="1:14" ht="15">
      <c r="A127" s="158" t="s">
        <v>204</v>
      </c>
      <c r="B127" s="161" t="s">
        <v>35</v>
      </c>
      <c r="C127" s="128">
        <v>3000000</v>
      </c>
      <c r="D127" s="128">
        <v>460000</v>
      </c>
      <c r="E127" s="128"/>
      <c r="F127" s="128"/>
      <c r="G127" s="164"/>
      <c r="H127" s="349"/>
      <c r="I127" s="349"/>
      <c r="J127" s="128">
        <v>426000</v>
      </c>
      <c r="K127" s="128">
        <v>426000</v>
      </c>
      <c r="L127" s="128">
        <v>426000</v>
      </c>
      <c r="M127" s="128">
        <f t="shared" si="31"/>
        <v>0</v>
      </c>
      <c r="N127" s="360">
        <f>L127/C127</f>
        <v>0.142</v>
      </c>
    </row>
    <row r="128" spans="1:14" ht="15" hidden="1">
      <c r="A128" s="158"/>
      <c r="B128" s="166"/>
      <c r="C128" s="128"/>
      <c r="D128" s="128"/>
      <c r="E128" s="128"/>
      <c r="F128" s="128"/>
      <c r="G128" s="164"/>
      <c r="H128" s="349"/>
      <c r="I128" s="349"/>
      <c r="J128" s="128"/>
      <c r="K128" s="128"/>
      <c r="L128" s="128"/>
      <c r="M128" s="128">
        <f t="shared" si="31"/>
        <v>0</v>
      </c>
      <c r="N128" s="360"/>
    </row>
    <row r="129" spans="1:14" ht="15" hidden="1">
      <c r="A129" s="158"/>
      <c r="B129" s="166"/>
      <c r="C129" s="128"/>
      <c r="D129" s="128"/>
      <c r="E129" s="128"/>
      <c r="F129" s="128"/>
      <c r="G129" s="164"/>
      <c r="H129" s="349"/>
      <c r="I129" s="349"/>
      <c r="J129" s="128"/>
      <c r="K129" s="128"/>
      <c r="L129" s="128"/>
      <c r="M129" s="128">
        <f t="shared" si="31"/>
        <v>0</v>
      </c>
      <c r="N129" s="360"/>
    </row>
    <row r="130" spans="1:14" ht="15" hidden="1">
      <c r="A130" s="158"/>
      <c r="B130" s="166"/>
      <c r="C130" s="128"/>
      <c r="D130" s="128"/>
      <c r="E130" s="128"/>
      <c r="F130" s="128"/>
      <c r="G130" s="164"/>
      <c r="H130" s="349"/>
      <c r="I130" s="349"/>
      <c r="J130" s="128"/>
      <c r="K130" s="128"/>
      <c r="L130" s="128"/>
      <c r="M130" s="128">
        <f t="shared" si="31"/>
        <v>0</v>
      </c>
      <c r="N130" s="360"/>
    </row>
    <row r="131" spans="1:14" ht="15" hidden="1">
      <c r="A131" s="158"/>
      <c r="B131" s="166"/>
      <c r="C131" s="128"/>
      <c r="D131" s="128"/>
      <c r="E131" s="128"/>
      <c r="F131" s="128"/>
      <c r="G131" s="164"/>
      <c r="H131" s="349"/>
      <c r="I131" s="349"/>
      <c r="J131" s="128"/>
      <c r="K131" s="128"/>
      <c r="L131" s="128"/>
      <c r="M131" s="128">
        <f t="shared" si="31"/>
        <v>0</v>
      </c>
      <c r="N131" s="360"/>
    </row>
    <row r="132" spans="1:14" ht="15" hidden="1">
      <c r="A132" s="165" t="s">
        <v>3</v>
      </c>
      <c r="B132" s="166"/>
      <c r="C132" s="128">
        <f>D132+E132+F132+G132</f>
        <v>0</v>
      </c>
      <c r="D132" s="128"/>
      <c r="E132" s="128"/>
      <c r="F132" s="128"/>
      <c r="G132" s="164"/>
      <c r="H132" s="349"/>
      <c r="I132" s="349"/>
      <c r="J132" s="128"/>
      <c r="K132" s="128">
        <f>J132</f>
        <v>0</v>
      </c>
      <c r="L132" s="128"/>
      <c r="M132" s="128">
        <f t="shared" si="31"/>
        <v>0</v>
      </c>
      <c r="N132" s="360"/>
    </row>
    <row r="133" spans="1:14" ht="15">
      <c r="A133" s="167" t="s">
        <v>4</v>
      </c>
      <c r="B133" s="155"/>
      <c r="C133" s="156">
        <f>C134+C135+C136+C137</f>
        <v>180000</v>
      </c>
      <c r="D133" s="156">
        <f aca="true" t="shared" si="33" ref="D133:M133">D134+D135+D136+D137</f>
        <v>35000</v>
      </c>
      <c r="E133" s="156">
        <f t="shared" si="33"/>
        <v>300000</v>
      </c>
      <c r="F133" s="156">
        <f t="shared" si="33"/>
        <v>300000</v>
      </c>
      <c r="G133" s="156">
        <f t="shared" si="33"/>
        <v>300000</v>
      </c>
      <c r="H133" s="156">
        <f t="shared" si="33"/>
        <v>300000</v>
      </c>
      <c r="I133" s="156">
        <f t="shared" si="33"/>
        <v>300000</v>
      </c>
      <c r="J133" s="156">
        <f t="shared" si="33"/>
        <v>35000</v>
      </c>
      <c r="K133" s="156">
        <f t="shared" si="33"/>
        <v>35000</v>
      </c>
      <c r="L133" s="156">
        <f t="shared" si="33"/>
        <v>30000</v>
      </c>
      <c r="M133" s="156">
        <f t="shared" si="33"/>
        <v>5000</v>
      </c>
      <c r="N133" s="361">
        <f>L133/C133</f>
        <v>0.16666666666666666</v>
      </c>
    </row>
    <row r="134" spans="1:14" ht="15">
      <c r="A134" s="168" t="s">
        <v>46</v>
      </c>
      <c r="B134" s="161" t="s">
        <v>53</v>
      </c>
      <c r="C134" s="128">
        <v>180000</v>
      </c>
      <c r="D134" s="128">
        <v>35000</v>
      </c>
      <c r="E134" s="128"/>
      <c r="F134" s="128"/>
      <c r="G134" s="164"/>
      <c r="H134" s="349"/>
      <c r="I134" s="349"/>
      <c r="J134" s="128">
        <v>35000</v>
      </c>
      <c r="K134" s="128">
        <v>35000</v>
      </c>
      <c r="L134" s="128">
        <v>30000</v>
      </c>
      <c r="M134" s="128">
        <f t="shared" si="31"/>
        <v>5000</v>
      </c>
      <c r="N134" s="360">
        <f>L134/C134</f>
        <v>0.16666666666666666</v>
      </c>
    </row>
    <row r="135" spans="1:14" ht="15" hidden="1">
      <c r="A135" s="165"/>
      <c r="B135" s="161" t="s">
        <v>36</v>
      </c>
      <c r="C135" s="128"/>
      <c r="D135" s="128"/>
      <c r="E135" s="128">
        <v>300000</v>
      </c>
      <c r="F135" s="128">
        <v>300000</v>
      </c>
      <c r="G135" s="128">
        <v>300000</v>
      </c>
      <c r="H135" s="128">
        <v>300000</v>
      </c>
      <c r="I135" s="128">
        <v>300000</v>
      </c>
      <c r="J135" s="128"/>
      <c r="K135" s="128"/>
      <c r="L135" s="128"/>
      <c r="M135" s="128">
        <f t="shared" si="31"/>
        <v>0</v>
      </c>
      <c r="N135" s="360"/>
    </row>
    <row r="136" spans="1:14" ht="15" hidden="1">
      <c r="A136" s="125"/>
      <c r="B136" s="148" t="s">
        <v>37</v>
      </c>
      <c r="C136" s="126"/>
      <c r="D136" s="126"/>
      <c r="E136" s="126"/>
      <c r="F136" s="126"/>
      <c r="G136" s="127"/>
      <c r="H136" s="349"/>
      <c r="I136" s="349"/>
      <c r="J136" s="126"/>
      <c r="K136" s="126"/>
      <c r="L136" s="126"/>
      <c r="M136" s="128">
        <f t="shared" si="31"/>
        <v>0</v>
      </c>
      <c r="N136" s="360"/>
    </row>
    <row r="137" spans="1:14" ht="15" hidden="1">
      <c r="A137" s="125"/>
      <c r="B137" s="148" t="s">
        <v>35</v>
      </c>
      <c r="C137" s="126"/>
      <c r="D137" s="126"/>
      <c r="E137" s="126"/>
      <c r="F137" s="126"/>
      <c r="G137" s="127"/>
      <c r="H137" s="349"/>
      <c r="I137" s="349"/>
      <c r="J137" s="126"/>
      <c r="K137" s="126"/>
      <c r="L137" s="126"/>
      <c r="M137" s="128">
        <f t="shared" si="31"/>
        <v>0</v>
      </c>
      <c r="N137" s="360"/>
    </row>
    <row r="138" spans="1:14" ht="15">
      <c r="A138" s="169" t="s">
        <v>7</v>
      </c>
      <c r="B138" s="129"/>
      <c r="C138" s="126"/>
      <c r="D138" s="126"/>
      <c r="E138" s="126"/>
      <c r="F138" s="126"/>
      <c r="G138" s="127"/>
      <c r="H138" s="349"/>
      <c r="I138" s="349"/>
      <c r="J138" s="133">
        <f>K138</f>
        <v>-665</v>
      </c>
      <c r="K138" s="133">
        <v>-665</v>
      </c>
      <c r="L138" s="133">
        <v>-665</v>
      </c>
      <c r="M138" s="126">
        <f t="shared" si="31"/>
        <v>0</v>
      </c>
      <c r="N138" s="351"/>
    </row>
    <row r="139" spans="1:14" ht="15">
      <c r="A139" s="134" t="s">
        <v>8</v>
      </c>
      <c r="B139" s="129"/>
      <c r="C139" s="126"/>
      <c r="D139" s="126"/>
      <c r="E139" s="126"/>
      <c r="F139" s="126"/>
      <c r="G139" s="127"/>
      <c r="H139" s="349"/>
      <c r="I139" s="349"/>
      <c r="J139" s="126"/>
      <c r="K139" s="126"/>
      <c r="L139" s="126"/>
      <c r="M139" s="126"/>
      <c r="N139" s="351"/>
    </row>
    <row r="140" spans="1:14" ht="15">
      <c r="A140" s="170" t="s">
        <v>38</v>
      </c>
      <c r="B140" s="171" t="s">
        <v>47</v>
      </c>
      <c r="C140" s="138">
        <f>D140+E140+F140+G140</f>
        <v>0</v>
      </c>
      <c r="D140" s="138"/>
      <c r="E140" s="138"/>
      <c r="F140" s="138"/>
      <c r="G140" s="151"/>
      <c r="H140" s="349"/>
      <c r="I140" s="349"/>
      <c r="J140" s="138"/>
      <c r="K140" s="138"/>
      <c r="L140" s="138"/>
      <c r="M140" s="138">
        <f>J140-L140</f>
        <v>0</v>
      </c>
      <c r="N140" s="352"/>
    </row>
    <row r="141" spans="1:14" ht="15">
      <c r="A141" s="172" t="s">
        <v>39</v>
      </c>
      <c r="B141" s="171" t="s">
        <v>48</v>
      </c>
      <c r="C141" s="138">
        <f aca="true" t="shared" si="34" ref="C141:C152">D141+E141+F141+G141</f>
        <v>0</v>
      </c>
      <c r="D141" s="138"/>
      <c r="E141" s="138"/>
      <c r="F141" s="138"/>
      <c r="G141" s="151"/>
      <c r="H141" s="349"/>
      <c r="I141" s="349"/>
      <c r="J141" s="138"/>
      <c r="K141" s="138"/>
      <c r="L141" s="138"/>
      <c r="M141" s="138">
        <f aca="true" t="shared" si="35" ref="M141:M153">J141-L141</f>
        <v>0</v>
      </c>
      <c r="N141" s="352"/>
    </row>
    <row r="142" spans="1:14" ht="14.25">
      <c r="A142" s="170" t="s">
        <v>40</v>
      </c>
      <c r="B142" s="171" t="s">
        <v>37</v>
      </c>
      <c r="C142" s="138">
        <f>C136+C117+C116+C112+C111+C126</f>
        <v>14400000</v>
      </c>
      <c r="D142" s="138">
        <f aca="true" t="shared" si="36" ref="D142:M142">D136+D117+D116+D112+D111+D126</f>
        <v>3434600</v>
      </c>
      <c r="E142" s="138">
        <f t="shared" si="36"/>
        <v>0</v>
      </c>
      <c r="F142" s="138">
        <f t="shared" si="36"/>
        <v>0</v>
      </c>
      <c r="G142" s="138">
        <f t="shared" si="36"/>
        <v>0</v>
      </c>
      <c r="H142" s="138">
        <f t="shared" si="36"/>
        <v>0</v>
      </c>
      <c r="I142" s="138">
        <f t="shared" si="36"/>
        <v>0</v>
      </c>
      <c r="J142" s="138">
        <f t="shared" si="36"/>
        <v>3433800</v>
      </c>
      <c r="K142" s="138">
        <f t="shared" si="36"/>
        <v>3433800</v>
      </c>
      <c r="L142" s="138">
        <f t="shared" si="36"/>
        <v>3433800</v>
      </c>
      <c r="M142" s="138">
        <f t="shared" si="36"/>
        <v>0</v>
      </c>
      <c r="N142" s="352">
        <f>L142/C142</f>
        <v>0.23845833333333333</v>
      </c>
    </row>
    <row r="143" spans="1:14" ht="15">
      <c r="A143" s="172" t="s">
        <v>41</v>
      </c>
      <c r="B143" s="171" t="s">
        <v>49</v>
      </c>
      <c r="C143" s="138">
        <f t="shared" si="34"/>
        <v>0</v>
      </c>
      <c r="D143" s="138"/>
      <c r="E143" s="138"/>
      <c r="F143" s="138"/>
      <c r="G143" s="151"/>
      <c r="H143" s="349"/>
      <c r="I143" s="349"/>
      <c r="J143" s="138"/>
      <c r="K143" s="138"/>
      <c r="L143" s="138"/>
      <c r="M143" s="138">
        <f t="shared" si="35"/>
        <v>0</v>
      </c>
      <c r="N143" s="352"/>
    </row>
    <row r="144" spans="1:14" ht="14.25">
      <c r="A144" s="172" t="s">
        <v>42</v>
      </c>
      <c r="B144" s="171" t="s">
        <v>35</v>
      </c>
      <c r="C144" s="138">
        <f>C137+C127+C114+C109</f>
        <v>3000000</v>
      </c>
      <c r="D144" s="138">
        <f aca="true" t="shared" si="37" ref="D144:M144">D137+D127+D114+D109</f>
        <v>460000</v>
      </c>
      <c r="E144" s="138">
        <f t="shared" si="37"/>
        <v>0</v>
      </c>
      <c r="F144" s="138">
        <f t="shared" si="37"/>
        <v>0</v>
      </c>
      <c r="G144" s="138">
        <f t="shared" si="37"/>
        <v>0</v>
      </c>
      <c r="H144" s="138">
        <f t="shared" si="37"/>
        <v>0</v>
      </c>
      <c r="I144" s="138">
        <f t="shared" si="37"/>
        <v>0</v>
      </c>
      <c r="J144" s="138">
        <f t="shared" si="37"/>
        <v>426000</v>
      </c>
      <c r="K144" s="138">
        <f t="shared" si="37"/>
        <v>426000</v>
      </c>
      <c r="L144" s="138">
        <f t="shared" si="37"/>
        <v>426000</v>
      </c>
      <c r="M144" s="138">
        <f t="shared" si="37"/>
        <v>0</v>
      </c>
      <c r="N144" s="352">
        <f aca="true" t="shared" si="38" ref="N144:N151">L144/C144</f>
        <v>0.142</v>
      </c>
    </row>
    <row r="145" spans="1:14" ht="15">
      <c r="A145" s="172" t="s">
        <v>43</v>
      </c>
      <c r="B145" s="171" t="s">
        <v>50</v>
      </c>
      <c r="C145" s="138">
        <f t="shared" si="34"/>
        <v>0</v>
      </c>
      <c r="D145" s="138"/>
      <c r="E145" s="138"/>
      <c r="F145" s="138"/>
      <c r="G145" s="151"/>
      <c r="H145" s="349"/>
      <c r="I145" s="349"/>
      <c r="J145" s="138"/>
      <c r="K145" s="138"/>
      <c r="L145" s="138"/>
      <c r="M145" s="138">
        <f t="shared" si="35"/>
        <v>0</v>
      </c>
      <c r="N145" s="352"/>
    </row>
    <row r="146" spans="1:14" ht="15">
      <c r="A146" s="172" t="s">
        <v>44</v>
      </c>
      <c r="B146" s="171" t="s">
        <v>51</v>
      </c>
      <c r="C146" s="138">
        <f t="shared" si="34"/>
        <v>0</v>
      </c>
      <c r="D146" s="138"/>
      <c r="E146" s="138"/>
      <c r="F146" s="138"/>
      <c r="G146" s="151"/>
      <c r="H146" s="349"/>
      <c r="I146" s="349"/>
      <c r="J146" s="138"/>
      <c r="K146" s="138"/>
      <c r="L146" s="138"/>
      <c r="M146" s="138">
        <f t="shared" si="35"/>
        <v>0</v>
      </c>
      <c r="N146" s="352"/>
    </row>
    <row r="147" spans="1:14" ht="15">
      <c r="A147" s="172" t="s">
        <v>45</v>
      </c>
      <c r="B147" s="171" t="s">
        <v>52</v>
      </c>
      <c r="C147" s="138">
        <f t="shared" si="34"/>
        <v>0</v>
      </c>
      <c r="D147" s="138"/>
      <c r="E147" s="138"/>
      <c r="F147" s="138"/>
      <c r="G147" s="151"/>
      <c r="H147" s="349"/>
      <c r="I147" s="349"/>
      <c r="J147" s="138"/>
      <c r="K147" s="138"/>
      <c r="L147" s="138"/>
      <c r="M147" s="138">
        <f t="shared" si="35"/>
        <v>0</v>
      </c>
      <c r="N147" s="352"/>
    </row>
    <row r="148" spans="1:14" ht="14.25">
      <c r="A148" s="170" t="s">
        <v>46</v>
      </c>
      <c r="B148" s="171" t="s">
        <v>53</v>
      </c>
      <c r="C148" s="138">
        <f>C134+C119</f>
        <v>330000</v>
      </c>
      <c r="D148" s="138">
        <f aca="true" t="shared" si="39" ref="D148:M148">D134+D119</f>
        <v>42000</v>
      </c>
      <c r="E148" s="138">
        <f t="shared" si="39"/>
        <v>0</v>
      </c>
      <c r="F148" s="138">
        <f t="shared" si="39"/>
        <v>0</v>
      </c>
      <c r="G148" s="138">
        <f t="shared" si="39"/>
        <v>0</v>
      </c>
      <c r="H148" s="138">
        <f t="shared" si="39"/>
        <v>0</v>
      </c>
      <c r="I148" s="138">
        <f t="shared" si="39"/>
        <v>0</v>
      </c>
      <c r="J148" s="138">
        <f t="shared" si="39"/>
        <v>36846</v>
      </c>
      <c r="K148" s="138">
        <f t="shared" si="39"/>
        <v>36846</v>
      </c>
      <c r="L148" s="138">
        <f t="shared" si="39"/>
        <v>31846</v>
      </c>
      <c r="M148" s="138">
        <f t="shared" si="39"/>
        <v>5000</v>
      </c>
      <c r="N148" s="352">
        <f t="shared" si="38"/>
        <v>0.0965030303030303</v>
      </c>
    </row>
    <row r="149" spans="1:14" ht="14.25">
      <c r="A149" s="170" t="s">
        <v>54</v>
      </c>
      <c r="B149" s="171" t="s">
        <v>36</v>
      </c>
      <c r="C149" s="138">
        <f>C125</f>
        <v>4500000</v>
      </c>
      <c r="D149" s="138">
        <f aca="true" t="shared" si="40" ref="D149:L149">D125</f>
        <v>1560000</v>
      </c>
      <c r="E149" s="138">
        <f t="shared" si="40"/>
        <v>0</v>
      </c>
      <c r="F149" s="138">
        <f t="shared" si="40"/>
        <v>0</v>
      </c>
      <c r="G149" s="138">
        <f t="shared" si="40"/>
        <v>0</v>
      </c>
      <c r="H149" s="138">
        <f t="shared" si="40"/>
        <v>0</v>
      </c>
      <c r="I149" s="138">
        <f t="shared" si="40"/>
        <v>0</v>
      </c>
      <c r="J149" s="138">
        <f t="shared" si="40"/>
        <v>1560000</v>
      </c>
      <c r="K149" s="138">
        <f t="shared" si="40"/>
        <v>1560000</v>
      </c>
      <c r="L149" s="138">
        <f t="shared" si="40"/>
        <v>1560000</v>
      </c>
      <c r="M149" s="138">
        <f>M135+M120+M115+M110</f>
        <v>0</v>
      </c>
      <c r="N149" s="352">
        <f t="shared" si="38"/>
        <v>0.3466666666666667</v>
      </c>
    </row>
    <row r="150" spans="1:14" ht="15">
      <c r="A150" s="170" t="s">
        <v>55</v>
      </c>
      <c r="B150" s="171" t="s">
        <v>59</v>
      </c>
      <c r="C150" s="138">
        <f t="shared" si="34"/>
        <v>0</v>
      </c>
      <c r="D150" s="138"/>
      <c r="E150" s="138"/>
      <c r="F150" s="138"/>
      <c r="G150" s="151"/>
      <c r="H150" s="349"/>
      <c r="I150" s="349"/>
      <c r="J150" s="138"/>
      <c r="K150" s="138"/>
      <c r="L150" s="138"/>
      <c r="M150" s="138">
        <f t="shared" si="35"/>
        <v>0</v>
      </c>
      <c r="N150" s="352"/>
    </row>
    <row r="151" spans="1:14" ht="26.25">
      <c r="A151" s="172" t="s">
        <v>56</v>
      </c>
      <c r="B151" s="171" t="s">
        <v>60</v>
      </c>
      <c r="C151" s="138">
        <f>C118</f>
        <v>7800000</v>
      </c>
      <c r="D151" s="138">
        <f>D118</f>
        <v>1548000</v>
      </c>
      <c r="E151" s="138">
        <f>E118</f>
        <v>0</v>
      </c>
      <c r="F151" s="138">
        <f>F118</f>
        <v>0</v>
      </c>
      <c r="G151" s="151">
        <f>G118</f>
        <v>0</v>
      </c>
      <c r="H151" s="402" t="s">
        <v>113</v>
      </c>
      <c r="I151" s="403"/>
      <c r="J151" s="138">
        <f>J118</f>
        <v>1383717</v>
      </c>
      <c r="K151" s="138">
        <f>K118</f>
        <v>1383717</v>
      </c>
      <c r="L151" s="138">
        <f>L118</f>
        <v>1245708</v>
      </c>
      <c r="M151" s="138">
        <f t="shared" si="35"/>
        <v>138009</v>
      </c>
      <c r="N151" s="352">
        <f t="shared" si="38"/>
        <v>0.15970615384615386</v>
      </c>
    </row>
    <row r="152" spans="1:14" ht="15">
      <c r="A152" s="170" t="s">
        <v>57</v>
      </c>
      <c r="B152" s="171" t="s">
        <v>61</v>
      </c>
      <c r="C152" s="138">
        <f t="shared" si="34"/>
        <v>0</v>
      </c>
      <c r="D152" s="138"/>
      <c r="E152" s="138"/>
      <c r="F152" s="138"/>
      <c r="G152" s="151"/>
      <c r="H152" s="130" t="s">
        <v>107</v>
      </c>
      <c r="I152" s="135">
        <f>C113+C124+C133</f>
        <v>30030000</v>
      </c>
      <c r="J152" s="138"/>
      <c r="K152" s="138"/>
      <c r="L152" s="138"/>
      <c r="M152" s="138">
        <f t="shared" si="35"/>
        <v>0</v>
      </c>
      <c r="N152" s="352"/>
    </row>
    <row r="153" spans="1:14" ht="14.25">
      <c r="A153" s="173" t="s">
        <v>58</v>
      </c>
      <c r="B153" s="174" t="s">
        <v>62</v>
      </c>
      <c r="C153" s="175">
        <f>C131</f>
        <v>0</v>
      </c>
      <c r="D153" s="175">
        <f aca="true" t="shared" si="41" ref="D153:L153">D131</f>
        <v>0</v>
      </c>
      <c r="E153" s="175">
        <f t="shared" si="41"/>
        <v>0</v>
      </c>
      <c r="F153" s="175">
        <f t="shared" si="41"/>
        <v>0</v>
      </c>
      <c r="G153" s="175">
        <f t="shared" si="41"/>
        <v>0</v>
      </c>
      <c r="H153" s="175">
        <f t="shared" si="41"/>
        <v>0</v>
      </c>
      <c r="I153" s="175">
        <f t="shared" si="41"/>
        <v>0</v>
      </c>
      <c r="J153" s="175">
        <f t="shared" si="41"/>
        <v>0</v>
      </c>
      <c r="K153" s="175">
        <f t="shared" si="41"/>
        <v>0</v>
      </c>
      <c r="L153" s="175">
        <f t="shared" si="41"/>
        <v>0</v>
      </c>
      <c r="M153" s="138">
        <f t="shared" si="35"/>
        <v>0</v>
      </c>
      <c r="N153" s="352"/>
    </row>
    <row r="154" spans="1:14" ht="15" thickBot="1">
      <c r="A154" s="316" t="s">
        <v>7</v>
      </c>
      <c r="B154" s="176" t="s">
        <v>62</v>
      </c>
      <c r="C154" s="175"/>
      <c r="D154" s="177">
        <f aca="true" t="shared" si="42" ref="D154:I154">D138</f>
        <v>0</v>
      </c>
      <c r="E154" s="177">
        <f t="shared" si="42"/>
        <v>0</v>
      </c>
      <c r="F154" s="177">
        <f t="shared" si="42"/>
        <v>0</v>
      </c>
      <c r="G154" s="177">
        <f t="shared" si="42"/>
        <v>0</v>
      </c>
      <c r="H154" s="177">
        <f t="shared" si="42"/>
        <v>0</v>
      </c>
      <c r="I154" s="177">
        <f t="shared" si="42"/>
        <v>0</v>
      </c>
      <c r="J154" s="177">
        <f>J138</f>
        <v>-665</v>
      </c>
      <c r="K154" s="177">
        <f>K138</f>
        <v>-665</v>
      </c>
      <c r="L154" s="177">
        <f>L138</f>
        <v>-665</v>
      </c>
      <c r="M154" s="175"/>
      <c r="N154" s="353"/>
    </row>
    <row r="155" spans="1:14" ht="24.75" customHeight="1" thickBot="1">
      <c r="A155" s="300" t="s">
        <v>63</v>
      </c>
      <c r="B155" s="301" t="s">
        <v>164</v>
      </c>
      <c r="C155" s="302">
        <f>C156+C160+C166+C169+C174+C181</f>
        <v>41962100</v>
      </c>
      <c r="D155" s="302">
        <f aca="true" t="shared" si="43" ref="D155:M155">D156+D160+D166+D169+D174+D181</f>
        <v>10639000</v>
      </c>
      <c r="E155" s="302">
        <f t="shared" si="43"/>
        <v>0</v>
      </c>
      <c r="F155" s="302">
        <f t="shared" si="43"/>
        <v>0</v>
      </c>
      <c r="G155" s="302">
        <f t="shared" si="43"/>
        <v>0</v>
      </c>
      <c r="H155" s="302">
        <f t="shared" si="43"/>
        <v>0</v>
      </c>
      <c r="I155" s="302">
        <f t="shared" si="43"/>
        <v>0</v>
      </c>
      <c r="J155" s="302">
        <f t="shared" si="43"/>
        <v>10027367</v>
      </c>
      <c r="K155" s="302">
        <f t="shared" si="43"/>
        <v>10027367</v>
      </c>
      <c r="L155" s="302">
        <f t="shared" si="43"/>
        <v>9774056</v>
      </c>
      <c r="M155" s="302">
        <f t="shared" si="43"/>
        <v>253311</v>
      </c>
      <c r="N155" s="303">
        <f aca="true" t="shared" si="44" ref="N155:N162">L155/C155</f>
        <v>0.23292580685904662</v>
      </c>
    </row>
    <row r="156" spans="1:14" ht="15">
      <c r="A156" s="312" t="s">
        <v>155</v>
      </c>
      <c r="B156" s="315"/>
      <c r="C156" s="314">
        <f>C157+C158+C159</f>
        <v>19610100</v>
      </c>
      <c r="D156" s="314">
        <f aca="true" t="shared" si="45" ref="D156:M156">D157+D158+D159</f>
        <v>4990000</v>
      </c>
      <c r="E156" s="314">
        <f t="shared" si="45"/>
        <v>0</v>
      </c>
      <c r="F156" s="314">
        <f t="shared" si="45"/>
        <v>0</v>
      </c>
      <c r="G156" s="314">
        <f t="shared" si="45"/>
        <v>0</v>
      </c>
      <c r="H156" s="314">
        <f t="shared" si="45"/>
        <v>0</v>
      </c>
      <c r="I156" s="314">
        <f t="shared" si="45"/>
        <v>0</v>
      </c>
      <c r="J156" s="314">
        <f t="shared" si="45"/>
        <v>4990000</v>
      </c>
      <c r="K156" s="314">
        <f t="shared" si="45"/>
        <v>4990000</v>
      </c>
      <c r="L156" s="314">
        <f t="shared" si="45"/>
        <v>4736689</v>
      </c>
      <c r="M156" s="314">
        <f t="shared" si="45"/>
        <v>253311</v>
      </c>
      <c r="N156" s="358">
        <f t="shared" si="44"/>
        <v>0.24154333736186964</v>
      </c>
    </row>
    <row r="157" spans="1:14" ht="15">
      <c r="A157" s="247" t="s">
        <v>248</v>
      </c>
      <c r="B157" s="178" t="s">
        <v>220</v>
      </c>
      <c r="C157" s="128">
        <v>5010100</v>
      </c>
      <c r="D157" s="126">
        <v>1310000</v>
      </c>
      <c r="E157" s="126"/>
      <c r="F157" s="126"/>
      <c r="G157" s="126"/>
      <c r="H157" s="126"/>
      <c r="I157" s="126"/>
      <c r="J157" s="126">
        <v>1310000</v>
      </c>
      <c r="K157" s="126">
        <v>1310000</v>
      </c>
      <c r="L157" s="126">
        <v>1222149</v>
      </c>
      <c r="M157" s="126">
        <f>J157-L157</f>
        <v>87851</v>
      </c>
      <c r="N157" s="351">
        <f t="shared" si="44"/>
        <v>0.24393704716472725</v>
      </c>
    </row>
    <row r="158" spans="1:14" ht="15">
      <c r="A158" s="150" t="s">
        <v>64</v>
      </c>
      <c r="B158" s="178" t="s">
        <v>70</v>
      </c>
      <c r="C158" s="128">
        <v>4100000</v>
      </c>
      <c r="D158" s="126">
        <v>950000</v>
      </c>
      <c r="E158" s="126"/>
      <c r="F158" s="126"/>
      <c r="G158" s="126"/>
      <c r="H158" s="126"/>
      <c r="I158" s="126"/>
      <c r="J158" s="126">
        <v>950000</v>
      </c>
      <c r="K158" s="126">
        <v>950000</v>
      </c>
      <c r="L158" s="126">
        <v>863953</v>
      </c>
      <c r="M158" s="126">
        <f>J158-L158</f>
        <v>86047</v>
      </c>
      <c r="N158" s="351">
        <f t="shared" si="44"/>
        <v>0.21072024390243901</v>
      </c>
    </row>
    <row r="159" spans="1:14" ht="15">
      <c r="A159" s="150" t="s">
        <v>65</v>
      </c>
      <c r="B159" s="178" t="s">
        <v>177</v>
      </c>
      <c r="C159" s="128">
        <v>10500000</v>
      </c>
      <c r="D159" s="126">
        <v>2730000</v>
      </c>
      <c r="E159" s="126"/>
      <c r="F159" s="126"/>
      <c r="G159" s="126"/>
      <c r="H159" s="126"/>
      <c r="I159" s="126"/>
      <c r="J159" s="126">
        <v>2730000</v>
      </c>
      <c r="K159" s="126">
        <v>2730000</v>
      </c>
      <c r="L159" s="126">
        <v>2650587</v>
      </c>
      <c r="M159" s="126">
        <f>J159-L159</f>
        <v>79413</v>
      </c>
      <c r="N159" s="351">
        <f t="shared" si="44"/>
        <v>0.25243685714285713</v>
      </c>
    </row>
    <row r="160" spans="1:14" ht="15">
      <c r="A160" s="154" t="s">
        <v>156</v>
      </c>
      <c r="B160" s="160"/>
      <c r="C160" s="156">
        <f>C161+C162+C163</f>
        <v>1880000</v>
      </c>
      <c r="D160" s="156">
        <f aca="true" t="shared" si="46" ref="D160:M160">D161+D162+D163</f>
        <v>640000</v>
      </c>
      <c r="E160" s="156">
        <f t="shared" si="46"/>
        <v>0</v>
      </c>
      <c r="F160" s="156">
        <f t="shared" si="46"/>
        <v>0</v>
      </c>
      <c r="G160" s="156">
        <f t="shared" si="46"/>
        <v>0</v>
      </c>
      <c r="H160" s="156">
        <f t="shared" si="46"/>
        <v>0</v>
      </c>
      <c r="I160" s="156">
        <f t="shared" si="46"/>
        <v>0</v>
      </c>
      <c r="J160" s="156">
        <f>J161+J162+J163</f>
        <v>366240</v>
      </c>
      <c r="K160" s="156">
        <f>K161+K162+K163</f>
        <v>366240</v>
      </c>
      <c r="L160" s="156">
        <f t="shared" si="46"/>
        <v>366240</v>
      </c>
      <c r="M160" s="156">
        <f t="shared" si="46"/>
        <v>0</v>
      </c>
      <c r="N160" s="361">
        <f t="shared" si="44"/>
        <v>0.19480851063829788</v>
      </c>
    </row>
    <row r="161" spans="1:14" ht="15">
      <c r="A161" s="247" t="s">
        <v>248</v>
      </c>
      <c r="B161" s="178" t="s">
        <v>220</v>
      </c>
      <c r="C161" s="126">
        <v>1130000</v>
      </c>
      <c r="D161" s="126">
        <v>340000</v>
      </c>
      <c r="E161" s="126"/>
      <c r="F161" s="126"/>
      <c r="G161" s="126"/>
      <c r="H161" s="126"/>
      <c r="I161" s="126"/>
      <c r="J161" s="126">
        <v>159905</v>
      </c>
      <c r="K161" s="126">
        <v>159905</v>
      </c>
      <c r="L161" s="126">
        <v>159905</v>
      </c>
      <c r="M161" s="126">
        <f>J161-L161</f>
        <v>0</v>
      </c>
      <c r="N161" s="351">
        <f t="shared" si="44"/>
        <v>0.14150884955752213</v>
      </c>
    </row>
    <row r="162" spans="1:14" ht="15">
      <c r="A162" s="150" t="s">
        <v>64</v>
      </c>
      <c r="B162" s="178" t="s">
        <v>70</v>
      </c>
      <c r="C162" s="126">
        <v>750000</v>
      </c>
      <c r="D162" s="126">
        <v>300000</v>
      </c>
      <c r="E162" s="126"/>
      <c r="F162" s="126"/>
      <c r="G162" s="127"/>
      <c r="H162" s="349"/>
      <c r="I162" s="349"/>
      <c r="J162" s="126">
        <v>206335</v>
      </c>
      <c r="K162" s="126">
        <v>206335</v>
      </c>
      <c r="L162" s="126">
        <v>206335</v>
      </c>
      <c r="M162" s="126">
        <f>J162-L162</f>
        <v>0</v>
      </c>
      <c r="N162" s="351">
        <f t="shared" si="44"/>
        <v>0.2751133333333333</v>
      </c>
    </row>
    <row r="163" spans="1:14" ht="15" hidden="1">
      <c r="A163" s="150" t="s">
        <v>203</v>
      </c>
      <c r="B163" s="178" t="s">
        <v>69</v>
      </c>
      <c r="C163" s="126"/>
      <c r="D163" s="126"/>
      <c r="E163" s="126"/>
      <c r="F163" s="126"/>
      <c r="G163" s="127"/>
      <c r="H163" s="349"/>
      <c r="I163" s="349"/>
      <c r="J163" s="126"/>
      <c r="K163" s="126"/>
      <c r="L163" s="126"/>
      <c r="M163" s="126">
        <f>J163-L163</f>
        <v>0</v>
      </c>
      <c r="N163" s="351"/>
    </row>
    <row r="164" spans="1:14" ht="15" hidden="1">
      <c r="A164" s="125" t="s">
        <v>0</v>
      </c>
      <c r="B164" s="148"/>
      <c r="C164" s="126"/>
      <c r="D164" s="126"/>
      <c r="E164" s="126"/>
      <c r="F164" s="126"/>
      <c r="G164" s="127"/>
      <c r="H164" s="349"/>
      <c r="I164" s="349"/>
      <c r="J164" s="126"/>
      <c r="K164" s="126"/>
      <c r="L164" s="126"/>
      <c r="M164" s="126"/>
      <c r="N164" s="351"/>
    </row>
    <row r="165" spans="1:14" ht="15" hidden="1">
      <c r="A165" s="125" t="s">
        <v>1</v>
      </c>
      <c r="B165" s="148"/>
      <c r="C165" s="126"/>
      <c r="D165" s="126"/>
      <c r="E165" s="126"/>
      <c r="F165" s="126"/>
      <c r="G165" s="127"/>
      <c r="H165" s="349"/>
      <c r="I165" s="349"/>
      <c r="J165" s="126"/>
      <c r="K165" s="126"/>
      <c r="L165" s="126"/>
      <c r="M165" s="126"/>
      <c r="N165" s="351"/>
    </row>
    <row r="166" spans="1:14" ht="15" hidden="1">
      <c r="A166" s="154" t="s">
        <v>154</v>
      </c>
      <c r="B166" s="160"/>
      <c r="C166" s="156">
        <f>C167</f>
        <v>0</v>
      </c>
      <c r="D166" s="156">
        <f aca="true" t="shared" si="47" ref="D166:M166">D167</f>
        <v>0</v>
      </c>
      <c r="E166" s="156">
        <f t="shared" si="47"/>
        <v>0</v>
      </c>
      <c r="F166" s="156">
        <f t="shared" si="47"/>
        <v>0</v>
      </c>
      <c r="G166" s="156">
        <f t="shared" si="47"/>
        <v>0</v>
      </c>
      <c r="H166" s="156">
        <f t="shared" si="47"/>
        <v>0</v>
      </c>
      <c r="I166" s="156">
        <f t="shared" si="47"/>
        <v>0</v>
      </c>
      <c r="J166" s="156">
        <f t="shared" si="47"/>
        <v>0</v>
      </c>
      <c r="K166" s="156">
        <f t="shared" si="47"/>
        <v>0</v>
      </c>
      <c r="L166" s="156">
        <f t="shared" si="47"/>
        <v>0</v>
      </c>
      <c r="M166" s="156">
        <f t="shared" si="47"/>
        <v>0</v>
      </c>
      <c r="N166" s="361"/>
    </row>
    <row r="167" spans="1:14" ht="15" hidden="1">
      <c r="A167" s="150" t="s">
        <v>66</v>
      </c>
      <c r="B167" s="148" t="s">
        <v>71</v>
      </c>
      <c r="C167" s="126">
        <v>0</v>
      </c>
      <c r="D167" s="126"/>
      <c r="E167" s="126"/>
      <c r="F167" s="126"/>
      <c r="G167" s="127"/>
      <c r="H167" s="349"/>
      <c r="I167" s="349"/>
      <c r="J167" s="126"/>
      <c r="K167" s="126"/>
      <c r="L167" s="126"/>
      <c r="M167" s="126">
        <f>J167-L167</f>
        <v>0</v>
      </c>
      <c r="N167" s="351"/>
    </row>
    <row r="168" spans="1:14" ht="15" hidden="1">
      <c r="A168" s="125" t="s">
        <v>2</v>
      </c>
      <c r="B168" s="148"/>
      <c r="C168" s="126"/>
      <c r="D168" s="126"/>
      <c r="E168" s="126"/>
      <c r="F168" s="126"/>
      <c r="G168" s="127"/>
      <c r="H168" s="349"/>
      <c r="I168" s="349"/>
      <c r="J168" s="126"/>
      <c r="K168" s="126"/>
      <c r="L168" s="126"/>
      <c r="M168" s="126"/>
      <c r="N168" s="351"/>
    </row>
    <row r="169" spans="1:14" ht="15">
      <c r="A169" s="154" t="s">
        <v>67</v>
      </c>
      <c r="B169" s="160"/>
      <c r="C169" s="156">
        <f>C171+C172+C173+C170</f>
        <v>18632000</v>
      </c>
      <c r="D169" s="156">
        <f aca="true" t="shared" si="48" ref="D169:M169">D171+D172+D173+D170</f>
        <v>4885000</v>
      </c>
      <c r="E169" s="156">
        <f t="shared" si="48"/>
        <v>0</v>
      </c>
      <c r="F169" s="156">
        <f t="shared" si="48"/>
        <v>0</v>
      </c>
      <c r="G169" s="156">
        <f t="shared" si="48"/>
        <v>0</v>
      </c>
      <c r="H169" s="156">
        <f t="shared" si="48"/>
        <v>0</v>
      </c>
      <c r="I169" s="156">
        <f t="shared" si="48"/>
        <v>0</v>
      </c>
      <c r="J169" s="156">
        <f t="shared" si="48"/>
        <v>4625967</v>
      </c>
      <c r="K169" s="156">
        <f t="shared" si="48"/>
        <v>4625967</v>
      </c>
      <c r="L169" s="156">
        <f t="shared" si="48"/>
        <v>4625967</v>
      </c>
      <c r="M169" s="156">
        <f t="shared" si="48"/>
        <v>0</v>
      </c>
      <c r="N169" s="361">
        <f aca="true" t="shared" si="49" ref="N169:N180">L169/C169</f>
        <v>0.24828075354229284</v>
      </c>
    </row>
    <row r="170" spans="1:14" s="179" customFormat="1" ht="15">
      <c r="A170" s="158" t="s">
        <v>233</v>
      </c>
      <c r="B170" s="161" t="s">
        <v>72</v>
      </c>
      <c r="C170" s="128">
        <v>30000</v>
      </c>
      <c r="D170" s="128">
        <v>3000</v>
      </c>
      <c r="E170" s="128"/>
      <c r="F170" s="128"/>
      <c r="G170" s="128"/>
      <c r="H170" s="128"/>
      <c r="I170" s="128"/>
      <c r="J170" s="128"/>
      <c r="K170" s="128"/>
      <c r="L170" s="128"/>
      <c r="M170" s="128">
        <f>J170-L170</f>
        <v>0</v>
      </c>
      <c r="N170" s="360">
        <f t="shared" si="49"/>
        <v>0</v>
      </c>
    </row>
    <row r="171" spans="1:14" ht="15">
      <c r="A171" s="150" t="s">
        <v>201</v>
      </c>
      <c r="B171" s="148" t="s">
        <v>72</v>
      </c>
      <c r="C171" s="128">
        <v>22000</v>
      </c>
      <c r="D171" s="128">
        <v>12000</v>
      </c>
      <c r="E171" s="128"/>
      <c r="F171" s="128"/>
      <c r="G171" s="128"/>
      <c r="H171" s="128"/>
      <c r="I171" s="128"/>
      <c r="J171" s="128">
        <v>192</v>
      </c>
      <c r="K171" s="128">
        <v>192</v>
      </c>
      <c r="L171" s="128">
        <v>192</v>
      </c>
      <c r="M171" s="128">
        <f>J171-L171</f>
        <v>0</v>
      </c>
      <c r="N171" s="360">
        <f t="shared" si="49"/>
        <v>0.008727272727272728</v>
      </c>
    </row>
    <row r="172" spans="1:14" ht="15">
      <c r="A172" s="150" t="s">
        <v>202</v>
      </c>
      <c r="B172" s="148" t="s">
        <v>220</v>
      </c>
      <c r="C172" s="128">
        <v>80000</v>
      </c>
      <c r="D172" s="128">
        <v>20000</v>
      </c>
      <c r="E172" s="128"/>
      <c r="F172" s="128"/>
      <c r="G172" s="128"/>
      <c r="H172" s="128"/>
      <c r="I172" s="128"/>
      <c r="J172" s="128">
        <v>4875</v>
      </c>
      <c r="K172" s="128">
        <v>4875</v>
      </c>
      <c r="L172" s="128">
        <v>4875</v>
      </c>
      <c r="M172" s="128">
        <f>J172-L172</f>
        <v>0</v>
      </c>
      <c r="N172" s="360">
        <f t="shared" si="49"/>
        <v>0.0609375</v>
      </c>
    </row>
    <row r="173" spans="1:14" ht="15">
      <c r="A173" s="150" t="s">
        <v>68</v>
      </c>
      <c r="B173" s="148" t="s">
        <v>177</v>
      </c>
      <c r="C173" s="126">
        <v>18500000</v>
      </c>
      <c r="D173" s="126">
        <v>4850000</v>
      </c>
      <c r="E173" s="126"/>
      <c r="F173" s="126"/>
      <c r="G173" s="126"/>
      <c r="H173" s="126"/>
      <c r="I173" s="126"/>
      <c r="J173" s="126">
        <v>4620900</v>
      </c>
      <c r="K173" s="126">
        <v>4620900</v>
      </c>
      <c r="L173" s="126">
        <v>4620900</v>
      </c>
      <c r="M173" s="126">
        <f>J173-L173</f>
        <v>0</v>
      </c>
      <c r="N173" s="360">
        <f t="shared" si="49"/>
        <v>0.24977837837837838</v>
      </c>
    </row>
    <row r="174" spans="1:14" ht="15">
      <c r="A174" s="154" t="s">
        <v>4</v>
      </c>
      <c r="B174" s="160"/>
      <c r="C174" s="156">
        <f>C178+C177+C175+C176</f>
        <v>1840000</v>
      </c>
      <c r="D174" s="156">
        <f aca="true" t="shared" si="50" ref="D174:M174">D178+D177+D175+D176</f>
        <v>124000</v>
      </c>
      <c r="E174" s="156">
        <f t="shared" si="50"/>
        <v>0</v>
      </c>
      <c r="F174" s="156">
        <f t="shared" si="50"/>
        <v>0</v>
      </c>
      <c r="G174" s="156">
        <f t="shared" si="50"/>
        <v>0</v>
      </c>
      <c r="H174" s="156">
        <f t="shared" si="50"/>
        <v>0</v>
      </c>
      <c r="I174" s="156">
        <f t="shared" si="50"/>
        <v>0</v>
      </c>
      <c r="J174" s="156">
        <f t="shared" si="50"/>
        <v>112899</v>
      </c>
      <c r="K174" s="156">
        <f t="shared" si="50"/>
        <v>112899</v>
      </c>
      <c r="L174" s="156">
        <f t="shared" si="50"/>
        <v>112899</v>
      </c>
      <c r="M174" s="156">
        <f t="shared" si="50"/>
        <v>0</v>
      </c>
      <c r="N174" s="361">
        <f t="shared" si="49"/>
        <v>0.06135815217391304</v>
      </c>
    </row>
    <row r="175" spans="1:14" ht="15">
      <c r="A175" s="247" t="s">
        <v>255</v>
      </c>
      <c r="B175" s="148" t="s">
        <v>220</v>
      </c>
      <c r="C175" s="128">
        <v>1400000</v>
      </c>
      <c r="D175" s="128"/>
      <c r="E175" s="128"/>
      <c r="F175" s="128"/>
      <c r="G175" s="128"/>
      <c r="H175" s="128"/>
      <c r="I175" s="128"/>
      <c r="J175" s="128"/>
      <c r="K175" s="128"/>
      <c r="L175" s="128"/>
      <c r="M175" s="126">
        <f>J175-L175</f>
        <v>0</v>
      </c>
      <c r="N175" s="351">
        <f t="shared" si="49"/>
        <v>0</v>
      </c>
    </row>
    <row r="176" spans="1:14" ht="15">
      <c r="A176" s="247" t="s">
        <v>256</v>
      </c>
      <c r="B176" s="276" t="s">
        <v>220</v>
      </c>
      <c r="C176" s="128">
        <v>41000</v>
      </c>
      <c r="D176" s="128">
        <v>11000</v>
      </c>
      <c r="E176" s="128"/>
      <c r="F176" s="128"/>
      <c r="G176" s="128"/>
      <c r="H176" s="128"/>
      <c r="I176" s="128"/>
      <c r="J176" s="128">
        <v>8532</v>
      </c>
      <c r="K176" s="128">
        <v>8532</v>
      </c>
      <c r="L176" s="128">
        <v>8532</v>
      </c>
      <c r="M176" s="126">
        <f>J176-L176</f>
        <v>0</v>
      </c>
      <c r="N176" s="351">
        <f t="shared" si="49"/>
        <v>0.20809756097560975</v>
      </c>
    </row>
    <row r="177" spans="1:14" ht="15">
      <c r="A177" s="241" t="s">
        <v>245</v>
      </c>
      <c r="B177" s="242" t="s">
        <v>70</v>
      </c>
      <c r="C177" s="128">
        <v>76000</v>
      </c>
      <c r="D177" s="128">
        <v>18000</v>
      </c>
      <c r="E177" s="128"/>
      <c r="F177" s="128"/>
      <c r="G177" s="128"/>
      <c r="H177" s="128"/>
      <c r="I177" s="128"/>
      <c r="J177" s="128">
        <v>14264</v>
      </c>
      <c r="K177" s="128">
        <v>14264</v>
      </c>
      <c r="L177" s="128">
        <v>14264</v>
      </c>
      <c r="M177" s="126">
        <f>J177-L177</f>
        <v>0</v>
      </c>
      <c r="N177" s="351">
        <f t="shared" si="49"/>
        <v>0.1876842105263158</v>
      </c>
    </row>
    <row r="178" spans="1:14" ht="15">
      <c r="A178" s="240" t="s">
        <v>65</v>
      </c>
      <c r="B178" s="243" t="s">
        <v>177</v>
      </c>
      <c r="C178" s="126">
        <v>323000</v>
      </c>
      <c r="D178" s="126">
        <v>95000</v>
      </c>
      <c r="E178" s="126"/>
      <c r="F178" s="126"/>
      <c r="G178" s="126"/>
      <c r="H178" s="126"/>
      <c r="I178" s="126"/>
      <c r="J178" s="126">
        <v>90103</v>
      </c>
      <c r="K178" s="126">
        <v>90103</v>
      </c>
      <c r="L178" s="126">
        <v>90103</v>
      </c>
      <c r="M178" s="126">
        <f>J178-L178</f>
        <v>0</v>
      </c>
      <c r="N178" s="351">
        <f t="shared" si="49"/>
        <v>0.2789566563467492</v>
      </c>
    </row>
    <row r="179" spans="1:14" ht="15" hidden="1">
      <c r="A179" s="125" t="s">
        <v>5</v>
      </c>
      <c r="B179" s="129"/>
      <c r="C179" s="126"/>
      <c r="D179" s="126"/>
      <c r="E179" s="126"/>
      <c r="F179" s="126"/>
      <c r="G179" s="127"/>
      <c r="H179" s="349"/>
      <c r="I179" s="349"/>
      <c r="J179" s="126"/>
      <c r="K179" s="126"/>
      <c r="L179" s="126"/>
      <c r="M179" s="126"/>
      <c r="N179" s="351" t="e">
        <f t="shared" si="49"/>
        <v>#DIV/0!</v>
      </c>
    </row>
    <row r="180" spans="1:14" ht="15" hidden="1">
      <c r="A180" s="125" t="s">
        <v>6</v>
      </c>
      <c r="B180" s="129"/>
      <c r="C180" s="126"/>
      <c r="D180" s="126"/>
      <c r="E180" s="126"/>
      <c r="F180" s="126"/>
      <c r="G180" s="127"/>
      <c r="H180" s="349"/>
      <c r="I180" s="349"/>
      <c r="J180" s="126"/>
      <c r="K180" s="126"/>
      <c r="L180" s="126"/>
      <c r="M180" s="126"/>
      <c r="N180" s="351" t="e">
        <f t="shared" si="49"/>
        <v>#DIV/0!</v>
      </c>
    </row>
    <row r="181" spans="1:14" ht="15">
      <c r="A181" s="132" t="s">
        <v>7</v>
      </c>
      <c r="B181" s="129"/>
      <c r="C181" s="126"/>
      <c r="D181" s="126"/>
      <c r="E181" s="126"/>
      <c r="F181" s="126"/>
      <c r="G181" s="127"/>
      <c r="H181" s="349"/>
      <c r="I181" s="349"/>
      <c r="J181" s="133">
        <f>K181</f>
        <v>-67739</v>
      </c>
      <c r="K181" s="133">
        <f>L181</f>
        <v>-67739</v>
      </c>
      <c r="L181" s="133">
        <v>-67739</v>
      </c>
      <c r="M181" s="126"/>
      <c r="N181" s="351"/>
    </row>
    <row r="182" spans="1:14" ht="15">
      <c r="A182" s="134" t="s">
        <v>8</v>
      </c>
      <c r="B182" s="129"/>
      <c r="C182" s="126"/>
      <c r="D182" s="126"/>
      <c r="E182" s="126"/>
      <c r="F182" s="126"/>
      <c r="G182" s="127"/>
      <c r="H182" s="349"/>
      <c r="I182" s="349"/>
      <c r="J182" s="126"/>
      <c r="K182" s="126"/>
      <c r="L182" s="126"/>
      <c r="M182" s="126"/>
      <c r="N182" s="351"/>
    </row>
    <row r="183" spans="1:14" ht="14.25">
      <c r="A183" s="170" t="s">
        <v>77</v>
      </c>
      <c r="B183" s="180" t="s">
        <v>177</v>
      </c>
      <c r="C183" s="138">
        <f>C173+C159+C178</f>
        <v>29323000</v>
      </c>
      <c r="D183" s="138">
        <f aca="true" t="shared" si="51" ref="D183:M183">D173+D159+D178</f>
        <v>7675000</v>
      </c>
      <c r="E183" s="138">
        <f t="shared" si="51"/>
        <v>0</v>
      </c>
      <c r="F183" s="138">
        <f t="shared" si="51"/>
        <v>0</v>
      </c>
      <c r="G183" s="138">
        <f t="shared" si="51"/>
        <v>0</v>
      </c>
      <c r="H183" s="138">
        <f t="shared" si="51"/>
        <v>0</v>
      </c>
      <c r="I183" s="138">
        <f t="shared" si="51"/>
        <v>0</v>
      </c>
      <c r="J183" s="138">
        <f t="shared" si="51"/>
        <v>7441003</v>
      </c>
      <c r="K183" s="138">
        <f t="shared" si="51"/>
        <v>7441003</v>
      </c>
      <c r="L183" s="138">
        <f t="shared" si="51"/>
        <v>7361590</v>
      </c>
      <c r="M183" s="138">
        <f t="shared" si="51"/>
        <v>79413</v>
      </c>
      <c r="N183" s="352">
        <f>L183/C183</f>
        <v>0.25105173413361526</v>
      </c>
    </row>
    <row r="184" spans="1:14" ht="14.25">
      <c r="A184" s="170" t="s">
        <v>73</v>
      </c>
      <c r="B184" s="180" t="s">
        <v>71</v>
      </c>
      <c r="C184" s="138">
        <f>C167</f>
        <v>0</v>
      </c>
      <c r="D184" s="138">
        <f aca="true" t="shared" si="52" ref="D184:L184">D167</f>
        <v>0</v>
      </c>
      <c r="E184" s="138">
        <f t="shared" si="52"/>
        <v>0</v>
      </c>
      <c r="F184" s="138">
        <f t="shared" si="52"/>
        <v>0</v>
      </c>
      <c r="G184" s="138">
        <f t="shared" si="52"/>
        <v>0</v>
      </c>
      <c r="H184" s="138">
        <f t="shared" si="52"/>
        <v>0</v>
      </c>
      <c r="I184" s="138">
        <f t="shared" si="52"/>
        <v>0</v>
      </c>
      <c r="J184" s="138">
        <f t="shared" si="52"/>
        <v>0</v>
      </c>
      <c r="K184" s="138">
        <f t="shared" si="52"/>
        <v>0</v>
      </c>
      <c r="L184" s="138">
        <f t="shared" si="52"/>
        <v>0</v>
      </c>
      <c r="M184" s="138">
        <f>J184-L184</f>
        <v>0</v>
      </c>
      <c r="N184" s="352"/>
    </row>
    <row r="185" spans="1:14" ht="15">
      <c r="A185" s="170" t="s">
        <v>74</v>
      </c>
      <c r="B185" s="180" t="s">
        <v>70</v>
      </c>
      <c r="C185" s="138">
        <f>C158+C162+C177</f>
        <v>4926000</v>
      </c>
      <c r="D185" s="138">
        <f>D162+D158+D177</f>
        <v>1268000</v>
      </c>
      <c r="E185" s="138">
        <f>E162+E158</f>
        <v>0</v>
      </c>
      <c r="F185" s="138">
        <f>F162+F158</f>
        <v>0</v>
      </c>
      <c r="G185" s="151">
        <f>G162+G158</f>
        <v>0</v>
      </c>
      <c r="H185" s="402" t="s">
        <v>112</v>
      </c>
      <c r="I185" s="403"/>
      <c r="J185" s="138">
        <f>J158+J162+J177</f>
        <v>1170599</v>
      </c>
      <c r="K185" s="138">
        <f>K158+K162+K177</f>
        <v>1170599</v>
      </c>
      <c r="L185" s="138">
        <f>L158+L162+L177</f>
        <v>1084552</v>
      </c>
      <c r="M185" s="138">
        <f>M158+M162+M177</f>
        <v>86047</v>
      </c>
      <c r="N185" s="352">
        <f>L185/C185</f>
        <v>0.22016889971579376</v>
      </c>
    </row>
    <row r="186" spans="1:14" ht="14.25">
      <c r="A186" s="170" t="s">
        <v>75</v>
      </c>
      <c r="B186" s="180" t="s">
        <v>72</v>
      </c>
      <c r="C186" s="138">
        <f aca="true" t="shared" si="53" ref="C186:I186">C171+C170</f>
        <v>52000</v>
      </c>
      <c r="D186" s="138">
        <f t="shared" si="53"/>
        <v>15000</v>
      </c>
      <c r="E186" s="138">
        <f t="shared" si="53"/>
        <v>0</v>
      </c>
      <c r="F186" s="138">
        <f t="shared" si="53"/>
        <v>0</v>
      </c>
      <c r="G186" s="138">
        <f t="shared" si="53"/>
        <v>0</v>
      </c>
      <c r="H186" s="138">
        <f t="shared" si="53"/>
        <v>0</v>
      </c>
      <c r="I186" s="138">
        <f t="shared" si="53"/>
        <v>0</v>
      </c>
      <c r="J186" s="138">
        <f>J171+J170</f>
        <v>192</v>
      </c>
      <c r="K186" s="138">
        <f>K171+K170</f>
        <v>192</v>
      </c>
      <c r="L186" s="138">
        <f>L171+L170</f>
        <v>192</v>
      </c>
      <c r="M186" s="138">
        <f>J186-L186</f>
        <v>0</v>
      </c>
      <c r="N186" s="352">
        <f>L186/C186</f>
        <v>0.0036923076923076922</v>
      </c>
    </row>
    <row r="187" spans="1:14" ht="14.25">
      <c r="A187" s="173" t="s">
        <v>76</v>
      </c>
      <c r="B187" s="180" t="s">
        <v>220</v>
      </c>
      <c r="C187" s="175">
        <f>C175+C172+C161+C157+C176</f>
        <v>7661100</v>
      </c>
      <c r="D187" s="175">
        <f aca="true" t="shared" si="54" ref="D187:M187">D175+D172+D161+D157+D176</f>
        <v>1681000</v>
      </c>
      <c r="E187" s="175">
        <f t="shared" si="54"/>
        <v>0</v>
      </c>
      <c r="F187" s="175">
        <f t="shared" si="54"/>
        <v>0</v>
      </c>
      <c r="G187" s="175">
        <f t="shared" si="54"/>
        <v>0</v>
      </c>
      <c r="H187" s="175">
        <f t="shared" si="54"/>
        <v>0</v>
      </c>
      <c r="I187" s="175">
        <f t="shared" si="54"/>
        <v>0</v>
      </c>
      <c r="J187" s="175">
        <f t="shared" si="54"/>
        <v>1483312</v>
      </c>
      <c r="K187" s="175">
        <f t="shared" si="54"/>
        <v>1483312</v>
      </c>
      <c r="L187" s="175">
        <f t="shared" si="54"/>
        <v>1395461</v>
      </c>
      <c r="M187" s="175">
        <f t="shared" si="54"/>
        <v>87851</v>
      </c>
      <c r="N187" s="352">
        <f>L187/C187</f>
        <v>0.18214890812024384</v>
      </c>
    </row>
    <row r="188" spans="1:14" ht="15" thickBot="1">
      <c r="A188" s="304" t="s">
        <v>7</v>
      </c>
      <c r="B188" s="181"/>
      <c r="C188" s="175"/>
      <c r="D188" s="175"/>
      <c r="E188" s="175"/>
      <c r="F188" s="175"/>
      <c r="G188" s="175"/>
      <c r="H188" s="175"/>
      <c r="I188" s="175"/>
      <c r="J188" s="177">
        <f>J181</f>
        <v>-67739</v>
      </c>
      <c r="K188" s="177">
        <f>K181</f>
        <v>-67739</v>
      </c>
      <c r="L188" s="177">
        <f>L181</f>
        <v>-67739</v>
      </c>
      <c r="M188" s="175"/>
      <c r="N188" s="353"/>
    </row>
    <row r="189" spans="1:14" ht="24.75" customHeight="1" thickBot="1">
      <c r="A189" s="300" t="s">
        <v>78</v>
      </c>
      <c r="B189" s="301" t="s">
        <v>164</v>
      </c>
      <c r="C189" s="302">
        <f>C191+C196+C201+C203+C204</f>
        <v>20500000</v>
      </c>
      <c r="D189" s="302">
        <f aca="true" t="shared" si="55" ref="D189:M189">D191+D196+D201+D203+D204</f>
        <v>4300000</v>
      </c>
      <c r="E189" s="302">
        <f t="shared" si="55"/>
        <v>0</v>
      </c>
      <c r="F189" s="302">
        <f t="shared" si="55"/>
        <v>0</v>
      </c>
      <c r="G189" s="302">
        <f t="shared" si="55"/>
        <v>0</v>
      </c>
      <c r="H189" s="302">
        <f t="shared" si="55"/>
        <v>0</v>
      </c>
      <c r="I189" s="302">
        <f t="shared" si="55"/>
        <v>0</v>
      </c>
      <c r="J189" s="302">
        <f t="shared" si="55"/>
        <v>3537762</v>
      </c>
      <c r="K189" s="302">
        <f t="shared" si="55"/>
        <v>3537762</v>
      </c>
      <c r="L189" s="302">
        <f t="shared" si="55"/>
        <v>3267079</v>
      </c>
      <c r="M189" s="302">
        <f t="shared" si="55"/>
        <v>270683</v>
      </c>
      <c r="N189" s="303">
        <f>L189/C189</f>
        <v>0.15936970731707317</v>
      </c>
    </row>
    <row r="190" spans="1:14" ht="15" hidden="1">
      <c r="A190" s="297" t="s">
        <v>152</v>
      </c>
      <c r="B190" s="317"/>
      <c r="C190" s="298">
        <f>D190+E190+F190+G190</f>
        <v>0</v>
      </c>
      <c r="D190" s="298"/>
      <c r="E190" s="298"/>
      <c r="F190" s="298"/>
      <c r="G190" s="299"/>
      <c r="H190" s="349"/>
      <c r="I190" s="349"/>
      <c r="J190" s="298"/>
      <c r="K190" s="298"/>
      <c r="L190" s="298"/>
      <c r="M190" s="298"/>
      <c r="N190" s="350"/>
    </row>
    <row r="191" spans="1:14" ht="15">
      <c r="A191" s="154" t="s">
        <v>153</v>
      </c>
      <c r="B191" s="155"/>
      <c r="C191" s="156">
        <f>C192+C193</f>
        <v>17900000</v>
      </c>
      <c r="D191" s="156">
        <f>D192+D193</f>
        <v>4300000</v>
      </c>
      <c r="E191" s="156">
        <f aca="true" t="shared" si="56" ref="E191:M191">E192+E193</f>
        <v>0</v>
      </c>
      <c r="F191" s="156">
        <f t="shared" si="56"/>
        <v>0</v>
      </c>
      <c r="G191" s="156">
        <f t="shared" si="56"/>
        <v>0</v>
      </c>
      <c r="H191" s="156">
        <f t="shared" si="56"/>
        <v>0</v>
      </c>
      <c r="I191" s="156">
        <f t="shared" si="56"/>
        <v>0</v>
      </c>
      <c r="J191" s="156">
        <f t="shared" si="56"/>
        <v>3552482</v>
      </c>
      <c r="K191" s="156">
        <f t="shared" si="56"/>
        <v>3552482</v>
      </c>
      <c r="L191" s="156">
        <f t="shared" si="56"/>
        <v>3281799</v>
      </c>
      <c r="M191" s="156">
        <f t="shared" si="56"/>
        <v>270683</v>
      </c>
      <c r="N191" s="361">
        <f>L191/C191</f>
        <v>0.18334072625698325</v>
      </c>
    </row>
    <row r="192" spans="1:14" ht="15">
      <c r="A192" s="150" t="s">
        <v>79</v>
      </c>
      <c r="B192" s="148" t="s">
        <v>81</v>
      </c>
      <c r="C192" s="126">
        <v>7900000</v>
      </c>
      <c r="D192" s="126">
        <v>2300000</v>
      </c>
      <c r="E192" s="126"/>
      <c r="F192" s="126"/>
      <c r="G192" s="127"/>
      <c r="H192" s="349"/>
      <c r="I192" s="349"/>
      <c r="J192" s="126">
        <v>2169141</v>
      </c>
      <c r="K192" s="126">
        <v>2169141</v>
      </c>
      <c r="L192" s="128">
        <v>1934980</v>
      </c>
      <c r="M192" s="126">
        <f aca="true" t="shared" si="57" ref="M192:M202">J192-L192</f>
        <v>234161</v>
      </c>
      <c r="N192" s="351">
        <f>L192/C192</f>
        <v>0.24493417721518987</v>
      </c>
    </row>
    <row r="193" spans="1:14" ht="15">
      <c r="A193" s="150" t="s">
        <v>80</v>
      </c>
      <c r="B193" s="148" t="s">
        <v>82</v>
      </c>
      <c r="C193" s="126">
        <v>10000000</v>
      </c>
      <c r="D193" s="126">
        <v>2000000</v>
      </c>
      <c r="E193" s="126"/>
      <c r="F193" s="126"/>
      <c r="G193" s="127"/>
      <c r="H193" s="349"/>
      <c r="I193" s="349"/>
      <c r="J193" s="293">
        <v>1383341</v>
      </c>
      <c r="K193" s="293">
        <v>1383341</v>
      </c>
      <c r="L193" s="246">
        <v>1346819</v>
      </c>
      <c r="M193" s="126">
        <f t="shared" si="57"/>
        <v>36522</v>
      </c>
      <c r="N193" s="351">
        <f aca="true" t="shared" si="58" ref="N193:N202">L193/C193</f>
        <v>0.1346819</v>
      </c>
    </row>
    <row r="194" spans="1:14" ht="15" hidden="1">
      <c r="A194" s="125" t="s">
        <v>0</v>
      </c>
      <c r="B194" s="148"/>
      <c r="C194" s="126"/>
      <c r="D194" s="126"/>
      <c r="E194" s="126"/>
      <c r="F194" s="126"/>
      <c r="G194" s="127"/>
      <c r="H194" s="349"/>
      <c r="I194" s="349"/>
      <c r="J194" s="126"/>
      <c r="K194" s="126"/>
      <c r="L194" s="126"/>
      <c r="M194" s="126">
        <f t="shared" si="57"/>
        <v>0</v>
      </c>
      <c r="N194" s="351" t="e">
        <f t="shared" si="58"/>
        <v>#DIV/0!</v>
      </c>
    </row>
    <row r="195" spans="1:14" ht="15" hidden="1">
      <c r="A195" s="125" t="s">
        <v>1</v>
      </c>
      <c r="B195" s="148"/>
      <c r="C195" s="126"/>
      <c r="D195" s="126"/>
      <c r="E195" s="126"/>
      <c r="F195" s="126"/>
      <c r="G195" s="127"/>
      <c r="H195" s="349"/>
      <c r="I195" s="349"/>
      <c r="J195" s="126"/>
      <c r="K195" s="126"/>
      <c r="L195" s="126"/>
      <c r="M195" s="126">
        <f t="shared" si="57"/>
        <v>0</v>
      </c>
      <c r="N195" s="351" t="e">
        <f t="shared" si="58"/>
        <v>#DIV/0!</v>
      </c>
    </row>
    <row r="196" spans="1:14" ht="15" hidden="1">
      <c r="A196" s="125" t="s">
        <v>151</v>
      </c>
      <c r="B196" s="148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26">
        <f t="shared" si="57"/>
        <v>0</v>
      </c>
      <c r="N196" s="351" t="e">
        <f t="shared" si="58"/>
        <v>#DIV/0!</v>
      </c>
    </row>
    <row r="197" spans="1:14" ht="15" hidden="1">
      <c r="A197" s="125" t="s">
        <v>190</v>
      </c>
      <c r="B197" s="148" t="s">
        <v>82</v>
      </c>
      <c r="C197" s="128"/>
      <c r="D197" s="128"/>
      <c r="E197" s="128"/>
      <c r="F197" s="128"/>
      <c r="G197" s="162"/>
      <c r="H197" s="163"/>
      <c r="I197" s="163"/>
      <c r="J197" s="128"/>
      <c r="K197" s="128"/>
      <c r="L197" s="128"/>
      <c r="M197" s="126">
        <f t="shared" si="57"/>
        <v>0</v>
      </c>
      <c r="N197" s="351" t="e">
        <f t="shared" si="58"/>
        <v>#DIV/0!</v>
      </c>
    </row>
    <row r="198" spans="1:14" ht="15.75" customHeight="1" hidden="1">
      <c r="A198" s="182" t="s">
        <v>83</v>
      </c>
      <c r="B198" s="148" t="s">
        <v>105</v>
      </c>
      <c r="C198" s="126"/>
      <c r="D198" s="126"/>
      <c r="E198" s="126"/>
      <c r="F198" s="126"/>
      <c r="G198" s="127"/>
      <c r="H198" s="349"/>
      <c r="I198" s="349"/>
      <c r="J198" s="126"/>
      <c r="K198" s="126"/>
      <c r="L198" s="126"/>
      <c r="M198" s="126">
        <f t="shared" si="57"/>
        <v>0</v>
      </c>
      <c r="N198" s="351" t="e">
        <f t="shared" si="58"/>
        <v>#DIV/0!</v>
      </c>
    </row>
    <row r="199" spans="1:14" ht="15" hidden="1">
      <c r="A199" s="125" t="s">
        <v>2</v>
      </c>
      <c r="B199" s="148"/>
      <c r="C199" s="126"/>
      <c r="D199" s="126"/>
      <c r="E199" s="126"/>
      <c r="F199" s="126"/>
      <c r="G199" s="127"/>
      <c r="H199" s="349"/>
      <c r="I199" s="349"/>
      <c r="J199" s="126"/>
      <c r="K199" s="126"/>
      <c r="L199" s="126"/>
      <c r="M199" s="126">
        <f t="shared" si="57"/>
        <v>0</v>
      </c>
      <c r="N199" s="351" t="e">
        <f t="shared" si="58"/>
        <v>#DIV/0!</v>
      </c>
    </row>
    <row r="200" spans="1:14" ht="15" hidden="1">
      <c r="A200" s="125" t="s">
        <v>3</v>
      </c>
      <c r="B200" s="148"/>
      <c r="C200" s="126"/>
      <c r="D200" s="126"/>
      <c r="E200" s="126"/>
      <c r="F200" s="126"/>
      <c r="G200" s="127"/>
      <c r="H200" s="349"/>
      <c r="I200" s="349"/>
      <c r="J200" s="126"/>
      <c r="K200" s="126"/>
      <c r="L200" s="126"/>
      <c r="M200" s="126">
        <f t="shared" si="57"/>
        <v>0</v>
      </c>
      <c r="N200" s="351" t="e">
        <f t="shared" si="58"/>
        <v>#DIV/0!</v>
      </c>
    </row>
    <row r="201" spans="1:14" ht="15" hidden="1">
      <c r="A201" s="125" t="s">
        <v>239</v>
      </c>
      <c r="B201" s="148" t="s">
        <v>82</v>
      </c>
      <c r="C201" s="126"/>
      <c r="D201" s="126"/>
      <c r="E201" s="126"/>
      <c r="F201" s="126"/>
      <c r="G201" s="127"/>
      <c r="H201" s="349"/>
      <c r="I201" s="349"/>
      <c r="J201" s="126"/>
      <c r="K201" s="126"/>
      <c r="L201" s="126"/>
      <c r="M201" s="126">
        <f t="shared" si="57"/>
        <v>0</v>
      </c>
      <c r="N201" s="351" t="e">
        <f t="shared" si="58"/>
        <v>#DIV/0!</v>
      </c>
    </row>
    <row r="202" spans="1:14" ht="15" hidden="1">
      <c r="A202" s="125" t="s">
        <v>5</v>
      </c>
      <c r="B202" s="148"/>
      <c r="C202" s="126"/>
      <c r="D202" s="126"/>
      <c r="E202" s="126"/>
      <c r="F202" s="126"/>
      <c r="G202" s="127"/>
      <c r="H202" s="349"/>
      <c r="I202" s="349"/>
      <c r="J202" s="126"/>
      <c r="K202" s="126"/>
      <c r="L202" s="126"/>
      <c r="M202" s="126">
        <f t="shared" si="57"/>
        <v>0</v>
      </c>
      <c r="N202" s="351" t="e">
        <f t="shared" si="58"/>
        <v>#DIV/0!</v>
      </c>
    </row>
    <row r="203" spans="1:14" ht="15">
      <c r="A203" s="150" t="s">
        <v>106</v>
      </c>
      <c r="B203" s="148" t="s">
        <v>88</v>
      </c>
      <c r="C203" s="126">
        <v>2600000</v>
      </c>
      <c r="D203" s="126"/>
      <c r="E203" s="126"/>
      <c r="F203" s="126"/>
      <c r="G203" s="127"/>
      <c r="H203" s="349"/>
      <c r="I203" s="349"/>
      <c r="J203" s="126"/>
      <c r="K203" s="126"/>
      <c r="L203" s="126"/>
      <c r="M203" s="126">
        <f>J203-L203</f>
        <v>0</v>
      </c>
      <c r="N203" s="351"/>
    </row>
    <row r="204" spans="1:14" ht="15">
      <c r="A204" s="132" t="s">
        <v>7</v>
      </c>
      <c r="B204" s="129"/>
      <c r="C204" s="126"/>
      <c r="D204" s="126"/>
      <c r="E204" s="126"/>
      <c r="F204" s="126"/>
      <c r="G204" s="127"/>
      <c r="H204" s="349"/>
      <c r="I204" s="349"/>
      <c r="J204" s="133">
        <f>K204</f>
        <v>-14720</v>
      </c>
      <c r="K204" s="133">
        <f>L204</f>
        <v>-14720</v>
      </c>
      <c r="L204" s="133">
        <v>-14720</v>
      </c>
      <c r="M204" s="126"/>
      <c r="N204" s="351"/>
    </row>
    <row r="205" spans="1:14" ht="15">
      <c r="A205" s="134" t="s">
        <v>8</v>
      </c>
      <c r="B205" s="129"/>
      <c r="C205" s="126"/>
      <c r="D205" s="126"/>
      <c r="E205" s="126"/>
      <c r="F205" s="126"/>
      <c r="G205" s="127"/>
      <c r="H205" s="349"/>
      <c r="I205" s="349"/>
      <c r="J205" s="126"/>
      <c r="K205" s="126"/>
      <c r="L205" s="126"/>
      <c r="M205" s="126"/>
      <c r="N205" s="351"/>
    </row>
    <row r="206" spans="1:14" ht="14.25">
      <c r="A206" s="172" t="s">
        <v>84</v>
      </c>
      <c r="B206" s="137" t="s">
        <v>105</v>
      </c>
      <c r="C206" s="138">
        <f>C198</f>
        <v>0</v>
      </c>
      <c r="D206" s="138">
        <f aca="true" t="shared" si="59" ref="D206:L206">D198</f>
        <v>0</v>
      </c>
      <c r="E206" s="138">
        <f t="shared" si="59"/>
        <v>0</v>
      </c>
      <c r="F206" s="138">
        <f t="shared" si="59"/>
        <v>0</v>
      </c>
      <c r="G206" s="138">
        <f t="shared" si="59"/>
        <v>0</v>
      </c>
      <c r="H206" s="138">
        <f t="shared" si="59"/>
        <v>0</v>
      </c>
      <c r="I206" s="138">
        <f t="shared" si="59"/>
        <v>0</v>
      </c>
      <c r="J206" s="138">
        <f t="shared" si="59"/>
        <v>0</v>
      </c>
      <c r="K206" s="138">
        <f t="shared" si="59"/>
        <v>0</v>
      </c>
      <c r="L206" s="138">
        <f t="shared" si="59"/>
        <v>0</v>
      </c>
      <c r="M206" s="138">
        <f>J206-L206</f>
        <v>0</v>
      </c>
      <c r="N206" s="352"/>
    </row>
    <row r="207" spans="1:14" ht="15">
      <c r="A207" s="170" t="s">
        <v>85</v>
      </c>
      <c r="B207" s="137" t="s">
        <v>88</v>
      </c>
      <c r="C207" s="138">
        <f>C203</f>
        <v>2600000</v>
      </c>
      <c r="D207" s="138">
        <f>D203</f>
        <v>0</v>
      </c>
      <c r="E207" s="138">
        <f>E203</f>
        <v>0</v>
      </c>
      <c r="F207" s="138">
        <f>F203</f>
        <v>0</v>
      </c>
      <c r="G207" s="151">
        <f>G203</f>
        <v>0</v>
      </c>
      <c r="H207" s="403" t="s">
        <v>111</v>
      </c>
      <c r="I207" s="407"/>
      <c r="J207" s="138">
        <f>J203</f>
        <v>0</v>
      </c>
      <c r="K207" s="138">
        <f>K203</f>
        <v>0</v>
      </c>
      <c r="L207" s="138">
        <f>L203</f>
        <v>0</v>
      </c>
      <c r="M207" s="138">
        <f>J207-L207</f>
        <v>0</v>
      </c>
      <c r="N207" s="352"/>
    </row>
    <row r="208" spans="1:14" ht="14.25">
      <c r="A208" s="170" t="s">
        <v>86</v>
      </c>
      <c r="B208" s="180" t="s">
        <v>81</v>
      </c>
      <c r="C208" s="138">
        <f>C192</f>
        <v>7900000</v>
      </c>
      <c r="D208" s="138">
        <f aca="true" t="shared" si="60" ref="D208:M208">D192</f>
        <v>2300000</v>
      </c>
      <c r="E208" s="138">
        <f t="shared" si="60"/>
        <v>0</v>
      </c>
      <c r="F208" s="138">
        <f t="shared" si="60"/>
        <v>0</v>
      </c>
      <c r="G208" s="138">
        <f t="shared" si="60"/>
        <v>0</v>
      </c>
      <c r="H208" s="138">
        <f t="shared" si="60"/>
        <v>0</v>
      </c>
      <c r="I208" s="138">
        <f t="shared" si="60"/>
        <v>0</v>
      </c>
      <c r="J208" s="138">
        <f t="shared" si="60"/>
        <v>2169141</v>
      </c>
      <c r="K208" s="138">
        <f t="shared" si="60"/>
        <v>2169141</v>
      </c>
      <c r="L208" s="138">
        <f t="shared" si="60"/>
        <v>1934980</v>
      </c>
      <c r="M208" s="138">
        <f t="shared" si="60"/>
        <v>234161</v>
      </c>
      <c r="N208" s="352">
        <f>L208/C208</f>
        <v>0.24493417721518987</v>
      </c>
    </row>
    <row r="209" spans="1:14" ht="14.25">
      <c r="A209" s="183" t="s">
        <v>87</v>
      </c>
      <c r="B209" s="180" t="s">
        <v>82</v>
      </c>
      <c r="C209" s="138">
        <f>C197+C193</f>
        <v>10000000</v>
      </c>
      <c r="D209" s="138">
        <f aca="true" t="shared" si="61" ref="D209:L209">D197+D193</f>
        <v>2000000</v>
      </c>
      <c r="E209" s="138">
        <f t="shared" si="61"/>
        <v>0</v>
      </c>
      <c r="F209" s="138">
        <f t="shared" si="61"/>
        <v>0</v>
      </c>
      <c r="G209" s="138">
        <f t="shared" si="61"/>
        <v>0</v>
      </c>
      <c r="H209" s="138">
        <f t="shared" si="61"/>
        <v>0</v>
      </c>
      <c r="I209" s="138">
        <f t="shared" si="61"/>
        <v>0</v>
      </c>
      <c r="J209" s="138">
        <f>J197+J192</f>
        <v>2169141</v>
      </c>
      <c r="K209" s="138">
        <f>K197+K192</f>
        <v>2169141</v>
      </c>
      <c r="L209" s="138">
        <f t="shared" si="61"/>
        <v>1346819</v>
      </c>
      <c r="M209" s="138">
        <f>J209-L209</f>
        <v>822322</v>
      </c>
      <c r="N209" s="352">
        <f>L209/C209</f>
        <v>0.1346819</v>
      </c>
    </row>
    <row r="210" spans="1:14" ht="15" thickBot="1">
      <c r="A210" s="304" t="s">
        <v>7</v>
      </c>
      <c r="B210" s="318"/>
      <c r="C210" s="175"/>
      <c r="D210" s="175">
        <f aca="true" t="shared" si="62" ref="D210:K210">D204</f>
        <v>0</v>
      </c>
      <c r="E210" s="175">
        <f t="shared" si="62"/>
        <v>0</v>
      </c>
      <c r="F210" s="175">
        <f t="shared" si="62"/>
        <v>0</v>
      </c>
      <c r="G210" s="175">
        <f t="shared" si="62"/>
        <v>0</v>
      </c>
      <c r="H210" s="175">
        <f t="shared" si="62"/>
        <v>0</v>
      </c>
      <c r="I210" s="175">
        <f t="shared" si="62"/>
        <v>0</v>
      </c>
      <c r="J210" s="177">
        <f t="shared" si="62"/>
        <v>-14720</v>
      </c>
      <c r="K210" s="177">
        <f t="shared" si="62"/>
        <v>-14720</v>
      </c>
      <c r="L210" s="177">
        <f>L204</f>
        <v>-14720</v>
      </c>
      <c r="M210" s="175"/>
      <c r="N210" s="353"/>
    </row>
    <row r="211" spans="1:14" ht="24.75" customHeight="1" thickBot="1">
      <c r="A211" s="300" t="s">
        <v>89</v>
      </c>
      <c r="B211" s="301" t="s">
        <v>164</v>
      </c>
      <c r="C211" s="302">
        <f>C213+C222</f>
        <v>6700000</v>
      </c>
      <c r="D211" s="302">
        <f aca="true" t="shared" si="63" ref="D211:M211">D213+D222</f>
        <v>2882000</v>
      </c>
      <c r="E211" s="302">
        <f t="shared" si="63"/>
        <v>0</v>
      </c>
      <c r="F211" s="302">
        <f t="shared" si="63"/>
        <v>0</v>
      </c>
      <c r="G211" s="302">
        <f t="shared" si="63"/>
        <v>0</v>
      </c>
      <c r="H211" s="302">
        <f t="shared" si="63"/>
        <v>0</v>
      </c>
      <c r="I211" s="302">
        <f t="shared" si="63"/>
        <v>0</v>
      </c>
      <c r="J211" s="302">
        <f t="shared" si="63"/>
        <v>2811106</v>
      </c>
      <c r="K211" s="302">
        <f t="shared" si="63"/>
        <v>2811106</v>
      </c>
      <c r="L211" s="302">
        <f t="shared" si="63"/>
        <v>2736401</v>
      </c>
      <c r="M211" s="302">
        <f t="shared" si="63"/>
        <v>74705</v>
      </c>
      <c r="N211" s="303">
        <f>L211/C211</f>
        <v>0.40841805970149253</v>
      </c>
    </row>
    <row r="212" spans="1:14" ht="15" customHeight="1" hidden="1">
      <c r="A212" s="297" t="s">
        <v>152</v>
      </c>
      <c r="B212" s="306"/>
      <c r="C212" s="319">
        <f>D212+E212+F212+G212</f>
        <v>0</v>
      </c>
      <c r="D212" s="320"/>
      <c r="E212" s="320"/>
      <c r="F212" s="320"/>
      <c r="G212" s="321"/>
      <c r="H212" s="349"/>
      <c r="I212" s="349"/>
      <c r="J212" s="320"/>
      <c r="K212" s="320"/>
      <c r="L212" s="320"/>
      <c r="M212" s="320"/>
      <c r="N212" s="350"/>
    </row>
    <row r="213" spans="1:14" ht="15">
      <c r="A213" s="154" t="s">
        <v>153</v>
      </c>
      <c r="B213" s="160" t="s">
        <v>91</v>
      </c>
      <c r="C213" s="156">
        <v>6700000</v>
      </c>
      <c r="D213" s="156">
        <v>2882000</v>
      </c>
      <c r="E213" s="156"/>
      <c r="F213" s="156"/>
      <c r="G213" s="185"/>
      <c r="H213" s="406"/>
      <c r="I213" s="404"/>
      <c r="J213" s="156">
        <v>2811106</v>
      </c>
      <c r="K213" s="156">
        <v>2811106</v>
      </c>
      <c r="L213" s="156">
        <v>2736401</v>
      </c>
      <c r="M213" s="156">
        <f>J213-L213</f>
        <v>74705</v>
      </c>
      <c r="N213" s="361">
        <f>L213/C213</f>
        <v>0.40841805970149253</v>
      </c>
    </row>
    <row r="214" spans="1:14" ht="15" customHeight="1" hidden="1">
      <c r="A214" s="125" t="s">
        <v>0</v>
      </c>
      <c r="B214" s="129"/>
      <c r="C214" s="128">
        <f aca="true" t="shared" si="64" ref="C214:C221">D214+E214+F214+G214</f>
        <v>0</v>
      </c>
      <c r="D214" s="126"/>
      <c r="E214" s="126"/>
      <c r="F214" s="126"/>
      <c r="G214" s="127"/>
      <c r="H214" s="130" t="s">
        <v>107</v>
      </c>
      <c r="I214" s="135">
        <f>C209+C203+C201</f>
        <v>12600000</v>
      </c>
      <c r="J214" s="126"/>
      <c r="K214" s="126"/>
      <c r="L214" s="126"/>
      <c r="M214" s="126"/>
      <c r="N214" s="351"/>
    </row>
    <row r="215" spans="1:14" ht="15" customHeight="1" hidden="1">
      <c r="A215" s="125" t="s">
        <v>1</v>
      </c>
      <c r="B215" s="129"/>
      <c r="C215" s="128">
        <f t="shared" si="64"/>
        <v>0</v>
      </c>
      <c r="D215" s="126"/>
      <c r="E215" s="126"/>
      <c r="F215" s="126"/>
      <c r="G215" s="127"/>
      <c r="H215" s="130" t="s">
        <v>108</v>
      </c>
      <c r="I215" s="135">
        <f>C215+C214+C213</f>
        <v>6700000</v>
      </c>
      <c r="J215" s="126"/>
      <c r="K215" s="126"/>
      <c r="L215" s="126"/>
      <c r="M215" s="126"/>
      <c r="N215" s="351"/>
    </row>
    <row r="216" spans="1:14" ht="15" customHeight="1" hidden="1">
      <c r="A216" s="125" t="s">
        <v>151</v>
      </c>
      <c r="B216" s="129"/>
      <c r="C216" s="128">
        <f t="shared" si="64"/>
        <v>0</v>
      </c>
      <c r="D216" s="126"/>
      <c r="E216" s="126"/>
      <c r="F216" s="126"/>
      <c r="G216" s="127"/>
      <c r="H216" s="349"/>
      <c r="I216" s="349"/>
      <c r="J216" s="126"/>
      <c r="K216" s="126"/>
      <c r="L216" s="126"/>
      <c r="M216" s="126"/>
      <c r="N216" s="351"/>
    </row>
    <row r="217" spans="1:14" ht="15" customHeight="1" hidden="1">
      <c r="A217" s="125" t="s">
        <v>2</v>
      </c>
      <c r="B217" s="129"/>
      <c r="C217" s="128">
        <f t="shared" si="64"/>
        <v>0</v>
      </c>
      <c r="D217" s="126"/>
      <c r="E217" s="126"/>
      <c r="F217" s="126"/>
      <c r="G217" s="127"/>
      <c r="H217" s="349"/>
      <c r="I217" s="349"/>
      <c r="J217" s="126"/>
      <c r="K217" s="126"/>
      <c r="L217" s="126"/>
      <c r="M217" s="126"/>
      <c r="N217" s="351"/>
    </row>
    <row r="218" spans="1:14" ht="15" customHeight="1" hidden="1">
      <c r="A218" s="125" t="s">
        <v>3</v>
      </c>
      <c r="B218" s="129"/>
      <c r="C218" s="128">
        <f t="shared" si="64"/>
        <v>0</v>
      </c>
      <c r="D218" s="126"/>
      <c r="E218" s="126"/>
      <c r="F218" s="126"/>
      <c r="G218" s="127"/>
      <c r="H218" s="349"/>
      <c r="I218" s="349"/>
      <c r="J218" s="126"/>
      <c r="K218" s="126"/>
      <c r="L218" s="126"/>
      <c r="M218" s="126"/>
      <c r="N218" s="351"/>
    </row>
    <row r="219" spans="1:14" ht="15" customHeight="1" hidden="1">
      <c r="A219" s="125" t="s">
        <v>4</v>
      </c>
      <c r="B219" s="129"/>
      <c r="C219" s="128">
        <f t="shared" si="64"/>
        <v>0</v>
      </c>
      <c r="D219" s="126"/>
      <c r="E219" s="126"/>
      <c r="F219" s="126"/>
      <c r="G219" s="127"/>
      <c r="H219" s="349"/>
      <c r="I219" s="349"/>
      <c r="J219" s="126"/>
      <c r="K219" s="126"/>
      <c r="L219" s="126"/>
      <c r="M219" s="126"/>
      <c r="N219" s="351"/>
    </row>
    <row r="220" spans="1:14" ht="15" hidden="1">
      <c r="A220" s="125" t="s">
        <v>5</v>
      </c>
      <c r="B220" s="129"/>
      <c r="C220" s="128">
        <f t="shared" si="64"/>
        <v>0</v>
      </c>
      <c r="D220" s="126"/>
      <c r="E220" s="126"/>
      <c r="F220" s="126"/>
      <c r="G220" s="127"/>
      <c r="H220" s="349"/>
      <c r="I220" s="349"/>
      <c r="J220" s="126"/>
      <c r="K220" s="126"/>
      <c r="L220" s="126"/>
      <c r="M220" s="126"/>
      <c r="N220" s="351"/>
    </row>
    <row r="221" spans="1:14" ht="15" hidden="1">
      <c r="A221" s="125" t="s">
        <v>6</v>
      </c>
      <c r="B221" s="129"/>
      <c r="C221" s="128">
        <f t="shared" si="64"/>
        <v>0</v>
      </c>
      <c r="D221" s="126"/>
      <c r="E221" s="126"/>
      <c r="F221" s="126"/>
      <c r="G221" s="127"/>
      <c r="H221" s="349"/>
      <c r="I221" s="349"/>
      <c r="J221" s="126"/>
      <c r="K221" s="126"/>
      <c r="L221" s="126"/>
      <c r="M221" s="126"/>
      <c r="N221" s="351"/>
    </row>
    <row r="222" spans="1:14" ht="15">
      <c r="A222" s="132" t="s">
        <v>7</v>
      </c>
      <c r="B222" s="129"/>
      <c r="C222" s="128"/>
      <c r="D222" s="126"/>
      <c r="E222" s="126"/>
      <c r="F222" s="126"/>
      <c r="G222" s="127"/>
      <c r="H222" s="349"/>
      <c r="I222" s="349"/>
      <c r="J222" s="126"/>
      <c r="K222" s="126"/>
      <c r="L222" s="126"/>
      <c r="M222" s="126"/>
      <c r="N222" s="351"/>
    </row>
    <row r="223" spans="1:14" ht="15">
      <c r="A223" s="186" t="s">
        <v>8</v>
      </c>
      <c r="B223" s="129"/>
      <c r="C223" s="126"/>
      <c r="D223" s="126"/>
      <c r="E223" s="126"/>
      <c r="F223" s="126"/>
      <c r="G223" s="127"/>
      <c r="H223" s="130" t="s">
        <v>107</v>
      </c>
      <c r="I223" s="135">
        <f>C213</f>
        <v>6700000</v>
      </c>
      <c r="J223" s="126"/>
      <c r="K223" s="126"/>
      <c r="L223" s="126"/>
      <c r="M223" s="126"/>
      <c r="N223" s="351"/>
    </row>
    <row r="224" spans="1:14" ht="14.25">
      <c r="A224" s="173" t="s">
        <v>90</v>
      </c>
      <c r="B224" s="137" t="s">
        <v>91</v>
      </c>
      <c r="C224" s="138">
        <f>C213</f>
        <v>6700000</v>
      </c>
      <c r="D224" s="138">
        <f>D213</f>
        <v>2882000</v>
      </c>
      <c r="E224" s="138">
        <f aca="true" t="shared" si="65" ref="E224:M224">E213</f>
        <v>0</v>
      </c>
      <c r="F224" s="138">
        <f t="shared" si="65"/>
        <v>0</v>
      </c>
      <c r="G224" s="138">
        <f t="shared" si="65"/>
        <v>0</v>
      </c>
      <c r="H224" s="138">
        <f t="shared" si="65"/>
        <v>0</v>
      </c>
      <c r="I224" s="138">
        <f t="shared" si="65"/>
        <v>0</v>
      </c>
      <c r="J224" s="138">
        <f t="shared" si="65"/>
        <v>2811106</v>
      </c>
      <c r="K224" s="138">
        <f t="shared" si="65"/>
        <v>2811106</v>
      </c>
      <c r="L224" s="138">
        <f>L213</f>
        <v>2736401</v>
      </c>
      <c r="M224" s="138">
        <f t="shared" si="65"/>
        <v>74705</v>
      </c>
      <c r="N224" s="352">
        <f>L224/C224</f>
        <v>0.40841805970149253</v>
      </c>
    </row>
    <row r="225" spans="1:14" ht="15" thickBot="1">
      <c r="A225" s="304" t="s">
        <v>7</v>
      </c>
      <c r="B225" s="187"/>
      <c r="C225" s="175"/>
      <c r="D225" s="175"/>
      <c r="E225" s="175"/>
      <c r="F225" s="175"/>
      <c r="G225" s="175"/>
      <c r="H225" s="175"/>
      <c r="I225" s="175"/>
      <c r="J225" s="175">
        <f>J222</f>
        <v>0</v>
      </c>
      <c r="K225" s="175">
        <f>K222</f>
        <v>0</v>
      </c>
      <c r="L225" s="175">
        <f>L222</f>
        <v>0</v>
      </c>
      <c r="M225" s="175"/>
      <c r="N225" s="353"/>
    </row>
    <row r="226" spans="1:14" ht="24.75" customHeight="1" thickBot="1">
      <c r="A226" s="300" t="s">
        <v>92</v>
      </c>
      <c r="B226" s="301" t="s">
        <v>164</v>
      </c>
      <c r="C226" s="302">
        <f>C228+C237</f>
        <v>850000</v>
      </c>
      <c r="D226" s="302">
        <f aca="true" t="shared" si="66" ref="D226:M226">D228+D237</f>
        <v>750000</v>
      </c>
      <c r="E226" s="302">
        <f t="shared" si="66"/>
        <v>0</v>
      </c>
      <c r="F226" s="302">
        <f t="shared" si="66"/>
        <v>0</v>
      </c>
      <c r="G226" s="302">
        <f t="shared" si="66"/>
        <v>0</v>
      </c>
      <c r="H226" s="302">
        <f t="shared" si="66"/>
        <v>0</v>
      </c>
      <c r="I226" s="302">
        <f t="shared" si="66"/>
        <v>0</v>
      </c>
      <c r="J226" s="302">
        <f t="shared" si="66"/>
        <v>300712</v>
      </c>
      <c r="K226" s="302">
        <f t="shared" si="66"/>
        <v>300712</v>
      </c>
      <c r="L226" s="302">
        <f t="shared" si="66"/>
        <v>265616</v>
      </c>
      <c r="M226" s="302">
        <f t="shared" si="66"/>
        <v>35096</v>
      </c>
      <c r="N226" s="303">
        <f>L226/C226</f>
        <v>0.3124894117647059</v>
      </c>
    </row>
    <row r="227" spans="1:14" ht="15" hidden="1">
      <c r="A227" s="297" t="s">
        <v>152</v>
      </c>
      <c r="B227" s="306"/>
      <c r="C227" s="320">
        <f>D227+E227+F227+G227</f>
        <v>0</v>
      </c>
      <c r="D227" s="320"/>
      <c r="E227" s="320"/>
      <c r="F227" s="320"/>
      <c r="G227" s="321"/>
      <c r="H227" s="349"/>
      <c r="I227" s="349"/>
      <c r="J227" s="320"/>
      <c r="K227" s="320"/>
      <c r="L227" s="320"/>
      <c r="M227" s="320"/>
      <c r="N227" s="350"/>
    </row>
    <row r="228" spans="1:14" ht="15">
      <c r="A228" s="154" t="s">
        <v>153</v>
      </c>
      <c r="B228" s="160" t="s">
        <v>94</v>
      </c>
      <c r="C228" s="156">
        <v>850000</v>
      </c>
      <c r="D228" s="156">
        <v>750000</v>
      </c>
      <c r="E228" s="156"/>
      <c r="F228" s="156"/>
      <c r="G228" s="185"/>
      <c r="H228" s="404"/>
      <c r="I228" s="405"/>
      <c r="J228" s="156">
        <v>300712</v>
      </c>
      <c r="K228" s="156">
        <v>300712</v>
      </c>
      <c r="L228" s="156">
        <v>265616</v>
      </c>
      <c r="M228" s="156">
        <f>J228-L228</f>
        <v>35096</v>
      </c>
      <c r="N228" s="361">
        <f>L228/C228</f>
        <v>0.3124894117647059</v>
      </c>
    </row>
    <row r="229" spans="1:14" ht="15" hidden="1">
      <c r="A229" s="125" t="s">
        <v>0</v>
      </c>
      <c r="B229" s="129"/>
      <c r="C229" s="126">
        <f aca="true" t="shared" si="67" ref="C229:C236">D229+E229+F229+G229</f>
        <v>0</v>
      </c>
      <c r="D229" s="126"/>
      <c r="E229" s="126"/>
      <c r="F229" s="126"/>
      <c r="G229" s="127"/>
      <c r="H229" s="130" t="s">
        <v>107</v>
      </c>
      <c r="I229" s="135">
        <f>C224+C218+C216</f>
        <v>6700000</v>
      </c>
      <c r="J229" s="126"/>
      <c r="K229" s="126"/>
      <c r="L229" s="126"/>
      <c r="M229" s="126"/>
      <c r="N229" s="351"/>
    </row>
    <row r="230" spans="1:14" ht="15" hidden="1">
      <c r="A230" s="125" t="s">
        <v>1</v>
      </c>
      <c r="B230" s="129"/>
      <c r="C230" s="126">
        <f t="shared" si="67"/>
        <v>0</v>
      </c>
      <c r="D230" s="126"/>
      <c r="E230" s="126"/>
      <c r="F230" s="126"/>
      <c r="G230" s="127"/>
      <c r="H230" s="130" t="s">
        <v>108</v>
      </c>
      <c r="I230" s="135">
        <f>C230+C229+C228</f>
        <v>850000</v>
      </c>
      <c r="J230" s="126"/>
      <c r="K230" s="126"/>
      <c r="L230" s="126"/>
      <c r="M230" s="126"/>
      <c r="N230" s="351"/>
    </row>
    <row r="231" spans="1:14" ht="15" hidden="1">
      <c r="A231" s="125" t="s">
        <v>151</v>
      </c>
      <c r="B231" s="129"/>
      <c r="C231" s="126">
        <f t="shared" si="67"/>
        <v>0</v>
      </c>
      <c r="D231" s="126"/>
      <c r="E231" s="126"/>
      <c r="F231" s="126"/>
      <c r="G231" s="127"/>
      <c r="H231" s="349"/>
      <c r="I231" s="349"/>
      <c r="J231" s="126"/>
      <c r="K231" s="126"/>
      <c r="L231" s="126"/>
      <c r="M231" s="126"/>
      <c r="N231" s="351"/>
    </row>
    <row r="232" spans="1:14" ht="15" hidden="1">
      <c r="A232" s="125" t="s">
        <v>2</v>
      </c>
      <c r="B232" s="129"/>
      <c r="C232" s="126">
        <f t="shared" si="67"/>
        <v>0</v>
      </c>
      <c r="D232" s="126"/>
      <c r="E232" s="126"/>
      <c r="F232" s="126"/>
      <c r="G232" s="127"/>
      <c r="H232" s="349"/>
      <c r="I232" s="349"/>
      <c r="J232" s="126"/>
      <c r="K232" s="126"/>
      <c r="L232" s="126"/>
      <c r="M232" s="126"/>
      <c r="N232" s="351"/>
    </row>
    <row r="233" spans="1:14" ht="15" hidden="1">
      <c r="A233" s="125" t="s">
        <v>3</v>
      </c>
      <c r="B233" s="129"/>
      <c r="C233" s="126">
        <f t="shared" si="67"/>
        <v>0</v>
      </c>
      <c r="D233" s="126"/>
      <c r="E233" s="126"/>
      <c r="F233" s="126"/>
      <c r="G233" s="127"/>
      <c r="H233" s="349"/>
      <c r="I233" s="349"/>
      <c r="J233" s="126"/>
      <c r="K233" s="126"/>
      <c r="L233" s="126"/>
      <c r="M233" s="126"/>
      <c r="N233" s="351"/>
    </row>
    <row r="234" spans="1:14" ht="15" hidden="1">
      <c r="A234" s="125" t="s">
        <v>4</v>
      </c>
      <c r="B234" s="129"/>
      <c r="C234" s="126">
        <f t="shared" si="67"/>
        <v>0</v>
      </c>
      <c r="D234" s="126"/>
      <c r="E234" s="126"/>
      <c r="F234" s="126"/>
      <c r="G234" s="127"/>
      <c r="H234" s="349"/>
      <c r="I234" s="349"/>
      <c r="J234" s="126"/>
      <c r="K234" s="126"/>
      <c r="L234" s="126"/>
      <c r="M234" s="126"/>
      <c r="N234" s="351"/>
    </row>
    <row r="235" spans="1:14" ht="15" hidden="1">
      <c r="A235" s="125" t="s">
        <v>5</v>
      </c>
      <c r="B235" s="129"/>
      <c r="C235" s="126">
        <f t="shared" si="67"/>
        <v>0</v>
      </c>
      <c r="D235" s="126"/>
      <c r="E235" s="126"/>
      <c r="F235" s="126"/>
      <c r="G235" s="127"/>
      <c r="H235" s="349"/>
      <c r="I235" s="349"/>
      <c r="J235" s="126"/>
      <c r="K235" s="126"/>
      <c r="L235" s="126"/>
      <c r="M235" s="126"/>
      <c r="N235" s="351"/>
    </row>
    <row r="236" spans="1:14" ht="15" hidden="1">
      <c r="A236" s="125" t="s">
        <v>6</v>
      </c>
      <c r="B236" s="129"/>
      <c r="C236" s="126">
        <f t="shared" si="67"/>
        <v>0</v>
      </c>
      <c r="D236" s="126"/>
      <c r="E236" s="126"/>
      <c r="F236" s="126"/>
      <c r="G236" s="127"/>
      <c r="H236" s="349"/>
      <c r="I236" s="349"/>
      <c r="J236" s="126"/>
      <c r="K236" s="126"/>
      <c r="L236" s="126"/>
      <c r="M236" s="126"/>
      <c r="N236" s="351"/>
    </row>
    <row r="237" spans="1:14" ht="15">
      <c r="A237" s="132" t="s">
        <v>7</v>
      </c>
      <c r="B237" s="129"/>
      <c r="C237" s="126"/>
      <c r="D237" s="126"/>
      <c r="E237" s="126"/>
      <c r="F237" s="126"/>
      <c r="G237" s="127"/>
      <c r="H237" s="349"/>
      <c r="I237" s="349"/>
      <c r="J237" s="126"/>
      <c r="K237" s="126"/>
      <c r="L237" s="126"/>
      <c r="M237" s="126"/>
      <c r="N237" s="351"/>
    </row>
    <row r="238" spans="1:14" ht="15">
      <c r="A238" s="125" t="s">
        <v>8</v>
      </c>
      <c r="B238" s="129"/>
      <c r="C238" s="126"/>
      <c r="D238" s="126"/>
      <c r="E238" s="126"/>
      <c r="F238" s="126"/>
      <c r="G238" s="127"/>
      <c r="H238" s="130" t="s">
        <v>107</v>
      </c>
      <c r="I238" s="135">
        <f>C228</f>
        <v>850000</v>
      </c>
      <c r="J238" s="126"/>
      <c r="K238" s="126"/>
      <c r="L238" s="126"/>
      <c r="M238" s="126"/>
      <c r="N238" s="351"/>
    </row>
    <row r="239" spans="1:14" ht="14.25">
      <c r="A239" s="173" t="s">
        <v>93</v>
      </c>
      <c r="B239" s="137" t="s">
        <v>94</v>
      </c>
      <c r="C239" s="138">
        <f>C228</f>
        <v>850000</v>
      </c>
      <c r="D239" s="138">
        <f>D228</f>
        <v>750000</v>
      </c>
      <c r="E239" s="138">
        <f aca="true" t="shared" si="68" ref="E239:K239">E228</f>
        <v>0</v>
      </c>
      <c r="F239" s="138">
        <f t="shared" si="68"/>
        <v>0</v>
      </c>
      <c r="G239" s="138">
        <f t="shared" si="68"/>
        <v>0</v>
      </c>
      <c r="H239" s="138">
        <f t="shared" si="68"/>
        <v>0</v>
      </c>
      <c r="I239" s="138">
        <f t="shared" si="68"/>
        <v>0</v>
      </c>
      <c r="J239" s="138">
        <f t="shared" si="68"/>
        <v>300712</v>
      </c>
      <c r="K239" s="138">
        <f t="shared" si="68"/>
        <v>300712</v>
      </c>
      <c r="L239" s="138">
        <f>L228</f>
        <v>265616</v>
      </c>
      <c r="M239" s="138">
        <f>M237+M236+M235+M234+M233+M232+M231+M230+M229+M228+M227</f>
        <v>35096</v>
      </c>
      <c r="N239" s="352">
        <f>L239/C239</f>
        <v>0.3124894117647059</v>
      </c>
    </row>
    <row r="240" spans="1:14" ht="15" thickBot="1">
      <c r="A240" s="304" t="s">
        <v>7</v>
      </c>
      <c r="B240" s="187"/>
      <c r="C240" s="175"/>
      <c r="D240" s="175"/>
      <c r="E240" s="175"/>
      <c r="F240" s="175"/>
      <c r="G240" s="175"/>
      <c r="H240" s="175"/>
      <c r="I240" s="175"/>
      <c r="J240" s="175">
        <f>J237</f>
        <v>0</v>
      </c>
      <c r="K240" s="175">
        <f>K237</f>
        <v>0</v>
      </c>
      <c r="L240" s="175">
        <f>L237</f>
        <v>0</v>
      </c>
      <c r="M240" s="175"/>
      <c r="N240" s="353"/>
    </row>
    <row r="241" spans="1:14" ht="24.75" customHeight="1" thickBot="1">
      <c r="A241" s="300" t="s">
        <v>95</v>
      </c>
      <c r="B241" s="301" t="s">
        <v>164</v>
      </c>
      <c r="C241" s="302">
        <f>C243+C245+C251+C252</f>
        <v>43166028</v>
      </c>
      <c r="D241" s="302">
        <f aca="true" t="shared" si="69" ref="D241:M241">D243+D245+D251+D252</f>
        <v>8377000</v>
      </c>
      <c r="E241" s="302">
        <f t="shared" si="69"/>
        <v>0</v>
      </c>
      <c r="F241" s="302">
        <f t="shared" si="69"/>
        <v>0</v>
      </c>
      <c r="G241" s="302">
        <f t="shared" si="69"/>
        <v>0</v>
      </c>
      <c r="H241" s="302">
        <f t="shared" si="69"/>
        <v>0</v>
      </c>
      <c r="I241" s="302">
        <f t="shared" si="69"/>
        <v>0</v>
      </c>
      <c r="J241" s="302">
        <f t="shared" si="69"/>
        <v>7460815</v>
      </c>
      <c r="K241" s="302">
        <f t="shared" si="69"/>
        <v>7460815</v>
      </c>
      <c r="L241" s="302">
        <f t="shared" si="69"/>
        <v>6333284</v>
      </c>
      <c r="M241" s="302">
        <f t="shared" si="69"/>
        <v>1127531</v>
      </c>
      <c r="N241" s="303">
        <f>L241/C241</f>
        <v>0.14671917462500836</v>
      </c>
    </row>
    <row r="242" spans="1:14" ht="15" hidden="1">
      <c r="A242" s="297" t="s">
        <v>152</v>
      </c>
      <c r="B242" s="306"/>
      <c r="C242" s="320">
        <f>D242+E242+F242+G242</f>
        <v>0</v>
      </c>
      <c r="D242" s="320"/>
      <c r="E242" s="320"/>
      <c r="F242" s="320"/>
      <c r="G242" s="321"/>
      <c r="H242" s="349"/>
      <c r="I242" s="349"/>
      <c r="J242" s="320"/>
      <c r="K242" s="320"/>
      <c r="L242" s="320"/>
      <c r="M242" s="320"/>
      <c r="N242" s="350"/>
    </row>
    <row r="243" spans="1:14" ht="15">
      <c r="A243" s="154" t="s">
        <v>153</v>
      </c>
      <c r="B243" s="160" t="s">
        <v>100</v>
      </c>
      <c r="C243" s="156">
        <v>17766028</v>
      </c>
      <c r="D243" s="156">
        <v>1227000</v>
      </c>
      <c r="E243" s="156"/>
      <c r="F243" s="156"/>
      <c r="G243" s="185"/>
      <c r="H243" s="362"/>
      <c r="I243" s="362"/>
      <c r="J243" s="156">
        <v>315815</v>
      </c>
      <c r="K243" s="156">
        <v>315815</v>
      </c>
      <c r="L243" s="156">
        <v>315815</v>
      </c>
      <c r="M243" s="156">
        <f>J243-L243</f>
        <v>0</v>
      </c>
      <c r="N243" s="361">
        <f>L243/C243</f>
        <v>0.01777634257921917</v>
      </c>
    </row>
    <row r="244" spans="1:14" ht="15" hidden="1">
      <c r="A244" s="154" t="s">
        <v>0</v>
      </c>
      <c r="B244" s="160"/>
      <c r="C244" s="156"/>
      <c r="D244" s="156"/>
      <c r="E244" s="156"/>
      <c r="F244" s="156"/>
      <c r="G244" s="185"/>
      <c r="H244" s="362"/>
      <c r="I244" s="362"/>
      <c r="J244" s="156"/>
      <c r="K244" s="156"/>
      <c r="L244" s="156"/>
      <c r="M244" s="156">
        <f aca="true" t="shared" si="70" ref="M244:M251">J244-L244</f>
        <v>0</v>
      </c>
      <c r="N244" s="361" t="e">
        <f aca="true" t="shared" si="71" ref="N244:N251">L244/C244</f>
        <v>#DIV/0!</v>
      </c>
    </row>
    <row r="245" spans="1:14" ht="15">
      <c r="A245" s="154" t="s">
        <v>1</v>
      </c>
      <c r="B245" s="160" t="s">
        <v>99</v>
      </c>
      <c r="C245" s="156">
        <v>16200000</v>
      </c>
      <c r="D245" s="156">
        <v>4675000</v>
      </c>
      <c r="E245" s="156"/>
      <c r="F245" s="156"/>
      <c r="G245" s="185"/>
      <c r="H245" s="362"/>
      <c r="I245" s="362"/>
      <c r="J245" s="156">
        <v>4675000</v>
      </c>
      <c r="K245" s="156">
        <v>4675000</v>
      </c>
      <c r="L245" s="156">
        <v>3547469</v>
      </c>
      <c r="M245" s="156">
        <f t="shared" si="70"/>
        <v>1127531</v>
      </c>
      <c r="N245" s="361">
        <f t="shared" si="71"/>
        <v>0.21897956790123457</v>
      </c>
    </row>
    <row r="246" spans="1:14" ht="15" hidden="1">
      <c r="A246" s="154" t="s">
        <v>151</v>
      </c>
      <c r="B246" s="160"/>
      <c r="C246" s="156"/>
      <c r="D246" s="156"/>
      <c r="E246" s="156"/>
      <c r="F246" s="156"/>
      <c r="G246" s="185"/>
      <c r="H246" s="362"/>
      <c r="I246" s="362"/>
      <c r="J246" s="156"/>
      <c r="K246" s="156"/>
      <c r="L246" s="156"/>
      <c r="M246" s="156">
        <f t="shared" si="70"/>
        <v>0</v>
      </c>
      <c r="N246" s="361" t="e">
        <f t="shared" si="71"/>
        <v>#DIV/0!</v>
      </c>
    </row>
    <row r="247" spans="1:14" ht="15" hidden="1">
      <c r="A247" s="154" t="s">
        <v>2</v>
      </c>
      <c r="B247" s="160"/>
      <c r="C247" s="156"/>
      <c r="D247" s="156"/>
      <c r="E247" s="156"/>
      <c r="F247" s="156"/>
      <c r="G247" s="185"/>
      <c r="H247" s="362"/>
      <c r="I247" s="362"/>
      <c r="J247" s="156"/>
      <c r="K247" s="156"/>
      <c r="L247" s="156"/>
      <c r="M247" s="156">
        <f t="shared" si="70"/>
        <v>0</v>
      </c>
      <c r="N247" s="361" t="e">
        <f t="shared" si="71"/>
        <v>#DIV/0!</v>
      </c>
    </row>
    <row r="248" spans="1:14" ht="15" hidden="1">
      <c r="A248" s="154" t="s">
        <v>3</v>
      </c>
      <c r="B248" s="160"/>
      <c r="C248" s="156"/>
      <c r="D248" s="156"/>
      <c r="E248" s="156"/>
      <c r="F248" s="156"/>
      <c r="G248" s="185"/>
      <c r="H248" s="362"/>
      <c r="I248" s="362"/>
      <c r="J248" s="156"/>
      <c r="K248" s="156"/>
      <c r="L248" s="156"/>
      <c r="M248" s="156">
        <f t="shared" si="70"/>
        <v>0</v>
      </c>
      <c r="N248" s="361" t="e">
        <f t="shared" si="71"/>
        <v>#DIV/0!</v>
      </c>
    </row>
    <row r="249" spans="1:14" ht="15" hidden="1">
      <c r="A249" s="154" t="s">
        <v>4</v>
      </c>
      <c r="B249" s="160"/>
      <c r="C249" s="156"/>
      <c r="D249" s="156"/>
      <c r="E249" s="156"/>
      <c r="F249" s="156"/>
      <c r="G249" s="185"/>
      <c r="H249" s="362"/>
      <c r="I249" s="362"/>
      <c r="J249" s="156"/>
      <c r="K249" s="156"/>
      <c r="L249" s="156"/>
      <c r="M249" s="156">
        <f t="shared" si="70"/>
        <v>0</v>
      </c>
      <c r="N249" s="361" t="e">
        <f t="shared" si="71"/>
        <v>#DIV/0!</v>
      </c>
    </row>
    <row r="250" spans="1:14" ht="15" hidden="1">
      <c r="A250" s="154" t="s">
        <v>5</v>
      </c>
      <c r="B250" s="160"/>
      <c r="C250" s="156"/>
      <c r="D250" s="156"/>
      <c r="E250" s="156"/>
      <c r="F250" s="156"/>
      <c r="G250" s="185"/>
      <c r="H250" s="362"/>
      <c r="I250" s="362"/>
      <c r="J250" s="156"/>
      <c r="K250" s="156"/>
      <c r="L250" s="156"/>
      <c r="M250" s="156">
        <f t="shared" si="70"/>
        <v>0</v>
      </c>
      <c r="N250" s="361" t="e">
        <f t="shared" si="71"/>
        <v>#DIV/0!</v>
      </c>
    </row>
    <row r="251" spans="1:14" ht="15">
      <c r="A251" s="154" t="s">
        <v>6</v>
      </c>
      <c r="B251" s="160" t="s">
        <v>100</v>
      </c>
      <c r="C251" s="156">
        <v>9200000</v>
      </c>
      <c r="D251" s="156">
        <v>2475000</v>
      </c>
      <c r="E251" s="156"/>
      <c r="F251" s="156"/>
      <c r="G251" s="185"/>
      <c r="H251" s="362"/>
      <c r="I251" s="362"/>
      <c r="J251" s="156">
        <v>2470000</v>
      </c>
      <c r="K251" s="156">
        <v>2470000</v>
      </c>
      <c r="L251" s="156">
        <v>2470000</v>
      </c>
      <c r="M251" s="156">
        <f t="shared" si="70"/>
        <v>0</v>
      </c>
      <c r="N251" s="361">
        <f t="shared" si="71"/>
        <v>0.2684782608695652</v>
      </c>
    </row>
    <row r="252" spans="1:17" ht="15">
      <c r="A252" s="132" t="s">
        <v>7</v>
      </c>
      <c r="B252" s="129"/>
      <c r="C252" s="126"/>
      <c r="D252" s="126"/>
      <c r="E252" s="126"/>
      <c r="F252" s="126"/>
      <c r="G252" s="127"/>
      <c r="H252" s="349"/>
      <c r="I252" s="349"/>
      <c r="J252" s="133">
        <f>L252</f>
        <v>0</v>
      </c>
      <c r="K252" s="133">
        <f>L252</f>
        <v>0</v>
      </c>
      <c r="L252" s="133"/>
      <c r="M252" s="126"/>
      <c r="N252" s="351"/>
      <c r="Q252" s="199"/>
    </row>
    <row r="253" spans="1:14" ht="15">
      <c r="A253" s="134" t="s">
        <v>8</v>
      </c>
      <c r="B253" s="129"/>
      <c r="C253" s="126"/>
      <c r="D253" s="126"/>
      <c r="E253" s="126"/>
      <c r="F253" s="126"/>
      <c r="G253" s="127"/>
      <c r="H253" s="349"/>
      <c r="I253" s="349"/>
      <c r="J253" s="126"/>
      <c r="K253" s="126"/>
      <c r="L253" s="126"/>
      <c r="M253" s="126"/>
      <c r="N253" s="351"/>
    </row>
    <row r="254" spans="1:14" ht="15">
      <c r="A254" s="170" t="s">
        <v>96</v>
      </c>
      <c r="B254" s="137" t="s">
        <v>99</v>
      </c>
      <c r="C254" s="138">
        <f>C245</f>
        <v>16200000</v>
      </c>
      <c r="D254" s="138">
        <f>D245</f>
        <v>4675000</v>
      </c>
      <c r="E254" s="138">
        <f>E245</f>
        <v>0</v>
      </c>
      <c r="F254" s="138">
        <f>F245</f>
        <v>0</v>
      </c>
      <c r="G254" s="151">
        <f>G245</f>
        <v>0</v>
      </c>
      <c r="H254" s="403" t="s">
        <v>110</v>
      </c>
      <c r="I254" s="407"/>
      <c r="J254" s="138">
        <f>J245</f>
        <v>4675000</v>
      </c>
      <c r="K254" s="138">
        <f>K245</f>
        <v>4675000</v>
      </c>
      <c r="L254" s="138">
        <f>L245</f>
        <v>3547469</v>
      </c>
      <c r="M254" s="138">
        <f>M245</f>
        <v>1127531</v>
      </c>
      <c r="N254" s="352">
        <f>L254/C254</f>
        <v>0.21897956790123457</v>
      </c>
    </row>
    <row r="255" spans="1:14" ht="14.25">
      <c r="A255" s="170" t="s">
        <v>97</v>
      </c>
      <c r="B255" s="137" t="s">
        <v>100</v>
      </c>
      <c r="C255" s="138">
        <f>C243+C251</f>
        <v>26966028</v>
      </c>
      <c r="D255" s="138">
        <f>D243+D251</f>
        <v>3702000</v>
      </c>
      <c r="E255" s="138">
        <f aca="true" t="shared" si="72" ref="E255:M255">E243+E251</f>
        <v>0</v>
      </c>
      <c r="F255" s="138">
        <f t="shared" si="72"/>
        <v>0</v>
      </c>
      <c r="G255" s="138">
        <f t="shared" si="72"/>
        <v>0</v>
      </c>
      <c r="H255" s="138">
        <f t="shared" si="72"/>
        <v>0</v>
      </c>
      <c r="I255" s="138">
        <f t="shared" si="72"/>
        <v>0</v>
      </c>
      <c r="J255" s="138">
        <f t="shared" si="72"/>
        <v>2785815</v>
      </c>
      <c r="K255" s="138">
        <f t="shared" si="72"/>
        <v>2785815</v>
      </c>
      <c r="L255" s="138">
        <f t="shared" si="72"/>
        <v>2785815</v>
      </c>
      <c r="M255" s="138">
        <f t="shared" si="72"/>
        <v>0</v>
      </c>
      <c r="N255" s="352">
        <f>L255/C255</f>
        <v>0.10330831815497633</v>
      </c>
    </row>
    <row r="256" spans="1:14" ht="15.75" thickBot="1">
      <c r="A256" s="173" t="s">
        <v>98</v>
      </c>
      <c r="B256" s="187" t="s">
        <v>101</v>
      </c>
      <c r="C256" s="175">
        <f>D256+E256+F256+G256</f>
        <v>0</v>
      </c>
      <c r="D256" s="175"/>
      <c r="E256" s="175"/>
      <c r="F256" s="175"/>
      <c r="G256" s="188"/>
      <c r="H256" s="189" t="s">
        <v>108</v>
      </c>
      <c r="I256" s="190">
        <f>C256+C255+C254</f>
        <v>43166028</v>
      </c>
      <c r="J256" s="175"/>
      <c r="K256" s="175"/>
      <c r="L256" s="175"/>
      <c r="M256" s="175"/>
      <c r="N256" s="353"/>
    </row>
    <row r="257" spans="1:16" ht="15.75" thickBot="1">
      <c r="A257" s="191" t="s">
        <v>7</v>
      </c>
      <c r="B257" s="192"/>
      <c r="C257" s="193"/>
      <c r="D257" s="193"/>
      <c r="E257" s="193"/>
      <c r="F257" s="193"/>
      <c r="G257" s="194"/>
      <c r="H257" s="195"/>
      <c r="I257" s="196"/>
      <c r="J257" s="197">
        <f>J252</f>
        <v>0</v>
      </c>
      <c r="K257" s="197">
        <f>K252</f>
        <v>0</v>
      </c>
      <c r="L257" s="197">
        <f>L252</f>
        <v>0</v>
      </c>
      <c r="M257" s="198"/>
      <c r="N257" s="248"/>
      <c r="P257" s="199"/>
    </row>
    <row r="258" spans="1:13" ht="24.75" customHeight="1" hidden="1">
      <c r="A258" s="123" t="s">
        <v>102</v>
      </c>
      <c r="B258" s="124" t="s">
        <v>164</v>
      </c>
      <c r="C258" s="200">
        <f>C266+C269</f>
        <v>0</v>
      </c>
      <c r="D258" s="200">
        <f aca="true" t="shared" si="73" ref="D258:M258">D266+D269</f>
        <v>0</v>
      </c>
      <c r="E258" s="200">
        <f t="shared" si="73"/>
        <v>6300</v>
      </c>
      <c r="F258" s="200">
        <f t="shared" si="73"/>
        <v>6300</v>
      </c>
      <c r="G258" s="200">
        <f t="shared" si="73"/>
        <v>20600</v>
      </c>
      <c r="H258" s="200" t="e">
        <f t="shared" si="73"/>
        <v>#VALUE!</v>
      </c>
      <c r="I258" s="200">
        <f t="shared" si="73"/>
        <v>0</v>
      </c>
      <c r="J258" s="200">
        <f t="shared" si="73"/>
        <v>0</v>
      </c>
      <c r="K258" s="200">
        <f t="shared" si="73"/>
        <v>0</v>
      </c>
      <c r="L258" s="200">
        <f t="shared" si="73"/>
        <v>0</v>
      </c>
      <c r="M258" s="200">
        <f t="shared" si="73"/>
        <v>0</v>
      </c>
    </row>
    <row r="259" spans="1:13" ht="15" customHeight="1" hidden="1">
      <c r="A259" s="125" t="s">
        <v>152</v>
      </c>
      <c r="B259" s="143"/>
      <c r="C259" s="184">
        <f>D259+E259+F259+G259</f>
        <v>0</v>
      </c>
      <c r="D259" s="201"/>
      <c r="E259" s="201"/>
      <c r="F259" s="201"/>
      <c r="G259" s="202"/>
      <c r="H259" s="203" t="s">
        <v>107</v>
      </c>
      <c r="I259" s="204">
        <f>C254</f>
        <v>16200000</v>
      </c>
      <c r="J259" s="201"/>
      <c r="K259" s="201"/>
      <c r="L259" s="201"/>
      <c r="M259" s="201"/>
    </row>
    <row r="260" spans="1:13" ht="15" customHeight="1" hidden="1">
      <c r="A260" s="125" t="s">
        <v>153</v>
      </c>
      <c r="B260" s="143"/>
      <c r="C260" s="184">
        <f aca="true" t="shared" si="74" ref="C260:C268">D260+E260+F260+G260</f>
        <v>0</v>
      </c>
      <c r="D260" s="201"/>
      <c r="E260" s="201"/>
      <c r="F260" s="201"/>
      <c r="G260" s="202"/>
      <c r="H260" s="203" t="s">
        <v>108</v>
      </c>
      <c r="I260" s="204">
        <f>C260</f>
        <v>0</v>
      </c>
      <c r="J260" s="201"/>
      <c r="K260" s="201"/>
      <c r="L260" s="201"/>
      <c r="M260" s="201"/>
    </row>
    <row r="261" spans="1:13" ht="15" hidden="1">
      <c r="A261" s="125" t="s">
        <v>0</v>
      </c>
      <c r="B261" s="143"/>
      <c r="C261" s="184">
        <f t="shared" si="74"/>
        <v>0</v>
      </c>
      <c r="D261" s="201"/>
      <c r="E261" s="201"/>
      <c r="F261" s="201"/>
      <c r="G261" s="202"/>
      <c r="J261" s="201"/>
      <c r="K261" s="201"/>
      <c r="L261" s="201"/>
      <c r="M261" s="201"/>
    </row>
    <row r="262" spans="1:13" ht="15" hidden="1">
      <c r="A262" s="125" t="s">
        <v>1</v>
      </c>
      <c r="B262" s="143"/>
      <c r="C262" s="184">
        <f t="shared" si="74"/>
        <v>0</v>
      </c>
      <c r="D262" s="201"/>
      <c r="E262" s="201"/>
      <c r="F262" s="201"/>
      <c r="G262" s="202"/>
      <c r="J262" s="201"/>
      <c r="K262" s="201"/>
      <c r="L262" s="201"/>
      <c r="M262" s="201"/>
    </row>
    <row r="263" spans="1:13" ht="15" hidden="1">
      <c r="A263" s="125" t="s">
        <v>151</v>
      </c>
      <c r="B263" s="143"/>
      <c r="C263" s="184">
        <f t="shared" si="74"/>
        <v>0</v>
      </c>
      <c r="D263" s="201"/>
      <c r="E263" s="201"/>
      <c r="F263" s="201"/>
      <c r="G263" s="202"/>
      <c r="J263" s="201"/>
      <c r="K263" s="201"/>
      <c r="L263" s="201"/>
      <c r="M263" s="201"/>
    </row>
    <row r="264" spans="1:13" ht="15" hidden="1">
      <c r="A264" s="125" t="s">
        <v>2</v>
      </c>
      <c r="B264" s="143"/>
      <c r="C264" s="184">
        <f t="shared" si="74"/>
        <v>0</v>
      </c>
      <c r="D264" s="201"/>
      <c r="E264" s="201"/>
      <c r="F264" s="201"/>
      <c r="G264" s="202"/>
      <c r="J264" s="201"/>
      <c r="K264" s="201"/>
      <c r="L264" s="201"/>
      <c r="M264" s="201"/>
    </row>
    <row r="265" spans="1:13" ht="15" hidden="1">
      <c r="A265" s="125" t="s">
        <v>3</v>
      </c>
      <c r="B265" s="143"/>
      <c r="C265" s="184">
        <f t="shared" si="74"/>
        <v>0</v>
      </c>
      <c r="D265" s="201"/>
      <c r="E265" s="201"/>
      <c r="F265" s="201"/>
      <c r="G265" s="202"/>
      <c r="J265" s="201"/>
      <c r="K265" s="201"/>
      <c r="L265" s="201"/>
      <c r="M265" s="201"/>
    </row>
    <row r="266" spans="1:13" ht="15" hidden="1">
      <c r="A266" s="125" t="s">
        <v>4</v>
      </c>
      <c r="B266" s="129"/>
      <c r="C266" s="126"/>
      <c r="D266" s="205"/>
      <c r="E266" s="205">
        <v>6300</v>
      </c>
      <c r="F266" s="205">
        <v>6300</v>
      </c>
      <c r="G266" s="206">
        <v>20600</v>
      </c>
      <c r="H266" s="425" t="s">
        <v>109</v>
      </c>
      <c r="I266" s="426"/>
      <c r="J266" s="205"/>
      <c r="K266" s="205"/>
      <c r="L266" s="205"/>
      <c r="M266" s="205">
        <f>J266-L266</f>
        <v>0</v>
      </c>
    </row>
    <row r="267" spans="1:13" ht="15" hidden="1">
      <c r="A267" s="125" t="s">
        <v>5</v>
      </c>
      <c r="B267" s="129"/>
      <c r="C267" s="126">
        <f t="shared" si="74"/>
        <v>0</v>
      </c>
      <c r="D267" s="205"/>
      <c r="E267" s="205"/>
      <c r="F267" s="205"/>
      <c r="G267" s="206"/>
      <c r="H267" s="207"/>
      <c r="I267" s="208"/>
      <c r="J267" s="205"/>
      <c r="K267" s="205"/>
      <c r="L267" s="205"/>
      <c r="M267" s="205"/>
    </row>
    <row r="268" spans="1:13" ht="15" hidden="1">
      <c r="A268" s="125" t="s">
        <v>6</v>
      </c>
      <c r="B268" s="129"/>
      <c r="C268" s="126">
        <f t="shared" si="74"/>
        <v>0</v>
      </c>
      <c r="D268" s="205"/>
      <c r="E268" s="205"/>
      <c r="F268" s="205"/>
      <c r="G268" s="206"/>
      <c r="H268" s="207"/>
      <c r="I268" s="208"/>
      <c r="J268" s="205"/>
      <c r="K268" s="205"/>
      <c r="L268" s="205"/>
      <c r="M268" s="205"/>
    </row>
    <row r="269" spans="1:13" ht="15" hidden="1">
      <c r="A269" s="132" t="s">
        <v>7</v>
      </c>
      <c r="B269" s="129"/>
      <c r="C269" s="126"/>
      <c r="D269" s="205"/>
      <c r="E269" s="205"/>
      <c r="F269" s="205"/>
      <c r="G269" s="206"/>
      <c r="H269" s="207"/>
      <c r="I269" s="208"/>
      <c r="J269" s="205"/>
      <c r="K269" s="205"/>
      <c r="L269" s="205"/>
      <c r="M269" s="205"/>
    </row>
    <row r="270" spans="1:13" ht="12.75" hidden="1">
      <c r="A270" s="134" t="s">
        <v>8</v>
      </c>
      <c r="B270" s="129"/>
      <c r="C270" s="205"/>
      <c r="D270" s="205"/>
      <c r="E270" s="205"/>
      <c r="F270" s="205"/>
      <c r="G270" s="206"/>
      <c r="H270" s="207" t="s">
        <v>107</v>
      </c>
      <c r="I270" s="209">
        <f>C266</f>
        <v>0</v>
      </c>
      <c r="J270" s="205"/>
      <c r="K270" s="205"/>
      <c r="L270" s="205"/>
      <c r="M270" s="205"/>
    </row>
    <row r="271" spans="1:13" ht="15" hidden="1" thickBot="1">
      <c r="A271" s="210" t="s">
        <v>103</v>
      </c>
      <c r="B271" s="137" t="s">
        <v>104</v>
      </c>
      <c r="C271" s="138"/>
      <c r="D271" s="211">
        <f>D266</f>
        <v>0</v>
      </c>
      <c r="E271" s="211">
        <f aca="true" t="shared" si="75" ref="E271:M271">E266</f>
        <v>6300</v>
      </c>
      <c r="F271" s="211">
        <f t="shared" si="75"/>
        <v>6300</v>
      </c>
      <c r="G271" s="211">
        <f t="shared" si="75"/>
        <v>20600</v>
      </c>
      <c r="H271" s="211" t="str">
        <f t="shared" si="75"/>
        <v>TOTAL 87</v>
      </c>
      <c r="I271" s="211">
        <f t="shared" si="75"/>
        <v>0</v>
      </c>
      <c r="J271" s="211">
        <f t="shared" si="75"/>
        <v>0</v>
      </c>
      <c r="K271" s="211">
        <f t="shared" si="75"/>
        <v>0</v>
      </c>
      <c r="L271" s="211">
        <f t="shared" si="75"/>
        <v>0</v>
      </c>
      <c r="M271" s="211">
        <f t="shared" si="75"/>
        <v>0</v>
      </c>
    </row>
    <row r="272" spans="1:13" ht="14.25" hidden="1">
      <c r="A272" s="132" t="s">
        <v>7</v>
      </c>
      <c r="B272" s="137"/>
      <c r="C272" s="138"/>
      <c r="D272" s="211"/>
      <c r="E272" s="211"/>
      <c r="F272" s="211"/>
      <c r="G272" s="211"/>
      <c r="H272" s="211"/>
      <c r="I272" s="211"/>
      <c r="J272" s="211">
        <f>J269</f>
        <v>0</v>
      </c>
      <c r="K272" s="211">
        <f>K269</f>
        <v>0</v>
      </c>
      <c r="L272" s="211">
        <f>L269</f>
        <v>0</v>
      </c>
      <c r="M272" s="211"/>
    </row>
    <row r="274" spans="1:14" ht="34.5" thickBot="1">
      <c r="A274" s="430" t="s">
        <v>168</v>
      </c>
      <c r="B274" s="431"/>
      <c r="C274" s="363" t="s">
        <v>158</v>
      </c>
      <c r="D274" s="363" t="s">
        <v>159</v>
      </c>
      <c r="E274" s="364"/>
      <c r="F274" s="364"/>
      <c r="G274" s="364"/>
      <c r="H274" s="364"/>
      <c r="I274" s="364"/>
      <c r="J274" s="363" t="s">
        <v>160</v>
      </c>
      <c r="K274" s="363" t="s">
        <v>161</v>
      </c>
      <c r="L274" s="363" t="s">
        <v>162</v>
      </c>
      <c r="M274" s="365" t="s">
        <v>163</v>
      </c>
      <c r="N274" s="366" t="s">
        <v>251</v>
      </c>
    </row>
    <row r="275" spans="1:14" ht="19.5" customHeight="1">
      <c r="A275" s="432" t="s">
        <v>152</v>
      </c>
      <c r="B275" s="432"/>
      <c r="C275" s="212">
        <f>C11+C26+C46+C65+C87+C108+C156</f>
        <v>63335400</v>
      </c>
      <c r="D275" s="212">
        <f aca="true" t="shared" si="76" ref="D275:M275">D156+D108+D87+D65+D46+D26+D11</f>
        <v>16120500</v>
      </c>
      <c r="E275" s="212">
        <f t="shared" si="76"/>
        <v>0</v>
      </c>
      <c r="F275" s="212">
        <f t="shared" si="76"/>
        <v>0</v>
      </c>
      <c r="G275" s="212">
        <f t="shared" si="76"/>
        <v>0</v>
      </c>
      <c r="H275" s="212">
        <f t="shared" si="76"/>
        <v>0</v>
      </c>
      <c r="I275" s="212">
        <f t="shared" si="76"/>
        <v>0</v>
      </c>
      <c r="J275" s="212">
        <f t="shared" si="76"/>
        <v>15646085</v>
      </c>
      <c r="K275" s="212">
        <f t="shared" si="76"/>
        <v>15646085</v>
      </c>
      <c r="L275" s="212">
        <f t="shared" si="76"/>
        <v>14757572</v>
      </c>
      <c r="M275" s="213">
        <f t="shared" si="76"/>
        <v>888513</v>
      </c>
      <c r="N275" s="367">
        <f>L275/C275</f>
        <v>0.2330066913605977</v>
      </c>
    </row>
    <row r="276" spans="1:14" ht="19.5" customHeight="1">
      <c r="A276" s="429" t="s">
        <v>153</v>
      </c>
      <c r="B276" s="429"/>
      <c r="C276" s="215">
        <f>C243+C228+C213+C193+C192+C160+C113+C90+C66+C47+C43+C27+C12</f>
        <v>75855028</v>
      </c>
      <c r="D276" s="215">
        <f aca="true" t="shared" si="77" ref="D276:M276">D243+D228+D213+D191+D160+D113+D90+D66+D47+D43+D27+D12</f>
        <v>17167824</v>
      </c>
      <c r="E276" s="215">
        <f t="shared" si="77"/>
        <v>0</v>
      </c>
      <c r="F276" s="215">
        <f t="shared" si="77"/>
        <v>0</v>
      </c>
      <c r="G276" s="215">
        <f t="shared" si="77"/>
        <v>0</v>
      </c>
      <c r="H276" s="215">
        <f t="shared" si="77"/>
        <v>0</v>
      </c>
      <c r="I276" s="215">
        <f t="shared" si="77"/>
        <v>0</v>
      </c>
      <c r="J276" s="215">
        <f t="shared" si="77"/>
        <v>13017769</v>
      </c>
      <c r="K276" s="215">
        <f t="shared" si="77"/>
        <v>13017769</v>
      </c>
      <c r="L276" s="215">
        <f t="shared" si="77"/>
        <v>12386785</v>
      </c>
      <c r="M276" s="216">
        <f t="shared" si="77"/>
        <v>630984</v>
      </c>
      <c r="N276" s="367">
        <f aca="true" t="shared" si="78" ref="N276:N285">L276/C276</f>
        <v>0.16329550362831585</v>
      </c>
    </row>
    <row r="277" spans="1:14" ht="19.5" customHeight="1">
      <c r="A277" s="429" t="s">
        <v>0</v>
      </c>
      <c r="B277" s="429"/>
      <c r="C277" s="215">
        <f>C42</f>
        <v>2600000</v>
      </c>
      <c r="D277" s="215">
        <f aca="true" t="shared" si="79" ref="D277:M277">D42</f>
        <v>480000</v>
      </c>
      <c r="E277" s="215">
        <f t="shared" si="79"/>
        <v>0</v>
      </c>
      <c r="F277" s="215">
        <f t="shared" si="79"/>
        <v>0</v>
      </c>
      <c r="G277" s="215">
        <f t="shared" si="79"/>
        <v>0</v>
      </c>
      <c r="H277" s="215">
        <f t="shared" si="79"/>
        <v>0</v>
      </c>
      <c r="I277" s="215">
        <f t="shared" si="79"/>
        <v>0</v>
      </c>
      <c r="J277" s="215">
        <f t="shared" si="79"/>
        <v>435000</v>
      </c>
      <c r="K277" s="215">
        <f t="shared" si="79"/>
        <v>435000</v>
      </c>
      <c r="L277" s="215">
        <f t="shared" si="79"/>
        <v>435000</v>
      </c>
      <c r="M277" s="216">
        <f t="shared" si="79"/>
        <v>0</v>
      </c>
      <c r="N277" s="367">
        <f t="shared" si="78"/>
        <v>0.1673076923076923</v>
      </c>
    </row>
    <row r="278" spans="1:14" ht="19.5" customHeight="1">
      <c r="A278" s="429" t="s">
        <v>1</v>
      </c>
      <c r="B278" s="429"/>
      <c r="C278" s="215">
        <f>C245</f>
        <v>16200000</v>
      </c>
      <c r="D278" s="215">
        <f aca="true" t="shared" si="80" ref="D278:M278">D245</f>
        <v>4675000</v>
      </c>
      <c r="E278" s="215">
        <f t="shared" si="80"/>
        <v>0</v>
      </c>
      <c r="F278" s="215">
        <f t="shared" si="80"/>
        <v>0</v>
      </c>
      <c r="G278" s="215">
        <f t="shared" si="80"/>
        <v>0</v>
      </c>
      <c r="H278" s="215">
        <f t="shared" si="80"/>
        <v>0</v>
      </c>
      <c r="I278" s="215">
        <f t="shared" si="80"/>
        <v>0</v>
      </c>
      <c r="J278" s="215">
        <f t="shared" si="80"/>
        <v>4675000</v>
      </c>
      <c r="K278" s="215">
        <f t="shared" si="80"/>
        <v>4675000</v>
      </c>
      <c r="L278" s="215">
        <f t="shared" si="80"/>
        <v>3547469</v>
      </c>
      <c r="M278" s="216">
        <f t="shared" si="80"/>
        <v>1127531</v>
      </c>
      <c r="N278" s="367">
        <f t="shared" si="78"/>
        <v>0.21897956790123457</v>
      </c>
    </row>
    <row r="279" spans="1:14" ht="19.5" customHeight="1">
      <c r="A279" s="433" t="s">
        <v>229</v>
      </c>
      <c r="B279" s="434"/>
      <c r="C279" s="215">
        <f>C28</f>
        <v>10000</v>
      </c>
      <c r="D279" s="215">
        <f aca="true" t="shared" si="81" ref="D279:M279">D28</f>
        <v>0</v>
      </c>
      <c r="E279" s="215">
        <f t="shared" si="81"/>
        <v>0</v>
      </c>
      <c r="F279" s="215">
        <f t="shared" si="81"/>
        <v>0</v>
      </c>
      <c r="G279" s="215">
        <f t="shared" si="81"/>
        <v>0</v>
      </c>
      <c r="H279" s="215">
        <f t="shared" si="81"/>
        <v>0</v>
      </c>
      <c r="I279" s="215">
        <f t="shared" si="81"/>
        <v>0</v>
      </c>
      <c r="J279" s="215">
        <f t="shared" si="81"/>
        <v>0</v>
      </c>
      <c r="K279" s="215">
        <f t="shared" si="81"/>
        <v>0</v>
      </c>
      <c r="L279" s="215">
        <f t="shared" si="81"/>
        <v>0</v>
      </c>
      <c r="M279" s="216">
        <f t="shared" si="81"/>
        <v>0</v>
      </c>
      <c r="N279" s="367"/>
    </row>
    <row r="280" spans="1:14" ht="19.5" customHeight="1">
      <c r="A280" s="429" t="s">
        <v>151</v>
      </c>
      <c r="B280" s="429"/>
      <c r="C280" s="215">
        <f>C196+C166+C124+C16</f>
        <v>21900000</v>
      </c>
      <c r="D280" s="215">
        <f aca="true" t="shared" si="82" ref="D280:M280">D196+D166+D124+D16</f>
        <v>5454600</v>
      </c>
      <c r="E280" s="215">
        <f t="shared" si="82"/>
        <v>0</v>
      </c>
      <c r="F280" s="215">
        <f t="shared" si="82"/>
        <v>0</v>
      </c>
      <c r="G280" s="215">
        <f t="shared" si="82"/>
        <v>0</v>
      </c>
      <c r="H280" s="215">
        <f t="shared" si="82"/>
        <v>0</v>
      </c>
      <c r="I280" s="215">
        <f t="shared" si="82"/>
        <v>0</v>
      </c>
      <c r="J280" s="215">
        <f t="shared" si="82"/>
        <v>5419800</v>
      </c>
      <c r="K280" s="215">
        <f t="shared" si="82"/>
        <v>5419800</v>
      </c>
      <c r="L280" s="215">
        <f t="shared" si="82"/>
        <v>5419800</v>
      </c>
      <c r="M280" s="216">
        <f t="shared" si="82"/>
        <v>0</v>
      </c>
      <c r="N280" s="367">
        <f t="shared" si="78"/>
        <v>0.24747945205479452</v>
      </c>
    </row>
    <row r="281" spans="1:14" ht="19.5" customHeight="1">
      <c r="A281" s="429" t="s">
        <v>2</v>
      </c>
      <c r="B281" s="429"/>
      <c r="C281" s="215">
        <f>C70</f>
        <v>432000</v>
      </c>
      <c r="D281" s="215">
        <f aca="true" t="shared" si="83" ref="D281:M281">D70</f>
        <v>69000</v>
      </c>
      <c r="E281" s="215">
        <f t="shared" si="83"/>
        <v>0</v>
      </c>
      <c r="F281" s="215">
        <f t="shared" si="83"/>
        <v>0</v>
      </c>
      <c r="G281" s="215">
        <f t="shared" si="83"/>
        <v>0</v>
      </c>
      <c r="H281" s="215">
        <f t="shared" si="83"/>
        <v>0</v>
      </c>
      <c r="I281" s="215">
        <f t="shared" si="83"/>
        <v>0</v>
      </c>
      <c r="J281" s="215">
        <f t="shared" si="83"/>
        <v>61500</v>
      </c>
      <c r="K281" s="215">
        <f t="shared" si="83"/>
        <v>61500</v>
      </c>
      <c r="L281" s="215">
        <f t="shared" si="83"/>
        <v>61500</v>
      </c>
      <c r="M281" s="216">
        <f t="shared" si="83"/>
        <v>0</v>
      </c>
      <c r="N281" s="367">
        <f t="shared" si="78"/>
        <v>0.1423611111111111</v>
      </c>
    </row>
    <row r="282" spans="1:14" ht="19.5" customHeight="1">
      <c r="A282" s="429" t="s">
        <v>3</v>
      </c>
      <c r="B282" s="429"/>
      <c r="C282" s="215">
        <f>C169+C71</f>
        <v>19352000</v>
      </c>
      <c r="D282" s="215">
        <f aca="true" t="shared" si="84" ref="D282:M282">D169+D71</f>
        <v>5037000</v>
      </c>
      <c r="E282" s="215">
        <f t="shared" si="84"/>
        <v>0</v>
      </c>
      <c r="F282" s="215">
        <f t="shared" si="84"/>
        <v>0</v>
      </c>
      <c r="G282" s="215">
        <f t="shared" si="84"/>
        <v>0</v>
      </c>
      <c r="H282" s="215">
        <f t="shared" si="84"/>
        <v>0</v>
      </c>
      <c r="I282" s="215">
        <f t="shared" si="84"/>
        <v>0</v>
      </c>
      <c r="J282" s="215">
        <f t="shared" si="84"/>
        <v>4775719</v>
      </c>
      <c r="K282" s="215">
        <f t="shared" si="84"/>
        <v>4775719</v>
      </c>
      <c r="L282" s="215">
        <f t="shared" si="84"/>
        <v>4775719</v>
      </c>
      <c r="M282" s="216">
        <f t="shared" si="84"/>
        <v>0</v>
      </c>
      <c r="N282" s="367">
        <f t="shared" si="78"/>
        <v>0.24678167631252584</v>
      </c>
    </row>
    <row r="283" spans="1:16" ht="19.5" customHeight="1">
      <c r="A283" s="429" t="s">
        <v>4</v>
      </c>
      <c r="B283" s="429"/>
      <c r="C283" s="215">
        <f>C174+C133+C99+C72+C33+C18</f>
        <v>4156500</v>
      </c>
      <c r="D283" s="215">
        <f aca="true" t="shared" si="85" ref="D283:M283">D174+D133+D72+D33+D18+D99</f>
        <v>803000</v>
      </c>
      <c r="E283" s="215">
        <f t="shared" si="85"/>
        <v>300000</v>
      </c>
      <c r="F283" s="215">
        <f t="shared" si="85"/>
        <v>300000</v>
      </c>
      <c r="G283" s="215">
        <f t="shared" si="85"/>
        <v>300000</v>
      </c>
      <c r="H283" s="215">
        <f t="shared" si="85"/>
        <v>300000</v>
      </c>
      <c r="I283" s="215">
        <f t="shared" si="85"/>
        <v>300000</v>
      </c>
      <c r="J283" s="215">
        <f t="shared" si="85"/>
        <v>691500</v>
      </c>
      <c r="K283" s="215">
        <f t="shared" si="85"/>
        <v>691500</v>
      </c>
      <c r="L283" s="215">
        <f t="shared" si="85"/>
        <v>680747</v>
      </c>
      <c r="M283" s="216">
        <f t="shared" si="85"/>
        <v>10753</v>
      </c>
      <c r="N283" s="367">
        <f t="shared" si="78"/>
        <v>0.16377890051726213</v>
      </c>
      <c r="P283" s="199"/>
    </row>
    <row r="284" spans="1:16" ht="19.5" customHeight="1">
      <c r="A284" s="429" t="s">
        <v>5</v>
      </c>
      <c r="B284" s="429"/>
      <c r="C284" s="215"/>
      <c r="D284" s="215"/>
      <c r="E284" s="215"/>
      <c r="F284" s="215"/>
      <c r="G284" s="215"/>
      <c r="H284" s="215"/>
      <c r="I284" s="215"/>
      <c r="J284" s="215"/>
      <c r="K284" s="215"/>
      <c r="L284" s="215"/>
      <c r="M284" s="216"/>
      <c r="N284" s="367"/>
      <c r="P284" s="199"/>
    </row>
    <row r="285" spans="1:19" ht="19.5" customHeight="1">
      <c r="A285" s="429" t="s">
        <v>6</v>
      </c>
      <c r="B285" s="429"/>
      <c r="C285" s="215">
        <f>C251+C203</f>
        <v>11800000</v>
      </c>
      <c r="D285" s="215">
        <f aca="true" t="shared" si="86" ref="D285:M285">D251+D203</f>
        <v>2475000</v>
      </c>
      <c r="E285" s="215">
        <f t="shared" si="86"/>
        <v>0</v>
      </c>
      <c r="F285" s="215">
        <f t="shared" si="86"/>
        <v>0</v>
      </c>
      <c r="G285" s="215">
        <f t="shared" si="86"/>
        <v>0</v>
      </c>
      <c r="H285" s="215">
        <f t="shared" si="86"/>
        <v>0</v>
      </c>
      <c r="I285" s="215">
        <f t="shared" si="86"/>
        <v>0</v>
      </c>
      <c r="J285" s="215">
        <f t="shared" si="86"/>
        <v>2470000</v>
      </c>
      <c r="K285" s="215">
        <f t="shared" si="86"/>
        <v>2470000</v>
      </c>
      <c r="L285" s="215">
        <f t="shared" si="86"/>
        <v>2470000</v>
      </c>
      <c r="M285" s="216">
        <f t="shared" si="86"/>
        <v>0</v>
      </c>
      <c r="N285" s="367">
        <f t="shared" si="78"/>
        <v>0.2093220338983051</v>
      </c>
      <c r="P285" s="199"/>
      <c r="Q285" s="199"/>
      <c r="R285" s="199"/>
      <c r="S285" s="199"/>
    </row>
    <row r="286" spans="1:14" ht="19.5" customHeight="1">
      <c r="A286" s="429" t="s">
        <v>7</v>
      </c>
      <c r="B286" s="429"/>
      <c r="C286" s="215">
        <f>C269+C252+C237+C222+C204+C181+C138+C102+C75+C58+C36+C21</f>
        <v>0</v>
      </c>
      <c r="D286" s="215">
        <f aca="true" t="shared" si="87" ref="D286:M286">D269+D252+D237+D222+D204+D181+D138+D102+D75+D58+D36+D21</f>
        <v>0</v>
      </c>
      <c r="E286" s="215">
        <f t="shared" si="87"/>
        <v>0</v>
      </c>
      <c r="F286" s="215">
        <f t="shared" si="87"/>
        <v>0</v>
      </c>
      <c r="G286" s="215">
        <f t="shared" si="87"/>
        <v>0</v>
      </c>
      <c r="H286" s="215">
        <f t="shared" si="87"/>
        <v>0</v>
      </c>
      <c r="I286" s="215">
        <f t="shared" si="87"/>
        <v>0</v>
      </c>
      <c r="J286" s="215">
        <f>J252+J222+J204+J181+J138+J75+J58+J21</f>
        <v>-149903</v>
      </c>
      <c r="K286" s="215">
        <f>K252+K222+K204+K181+K138+K75+K58+K21</f>
        <v>-149903</v>
      </c>
      <c r="L286" s="215">
        <f>L252+L222+L204+L181+L138+L75+L58+L21</f>
        <v>-149903</v>
      </c>
      <c r="M286" s="216">
        <f t="shared" si="87"/>
        <v>0</v>
      </c>
      <c r="N286" s="367"/>
    </row>
    <row r="287" ht="13.5" thickBot="1">
      <c r="N287" s="249"/>
    </row>
    <row r="288" spans="1:14" ht="30" customHeight="1" thickBot="1">
      <c r="A288" s="437" t="s">
        <v>150</v>
      </c>
      <c r="B288" s="438"/>
      <c r="C288" s="342">
        <f>C275+C276+C277+C278+C280+C281+C282+C283+C284+C285+C286+C279</f>
        <v>215640928</v>
      </c>
      <c r="D288" s="342">
        <f aca="true" t="shared" si="88" ref="D288:M288">D275+D276+D277+D278+D280+D281+D282+D283+D284+D285+D286+D279</f>
        <v>52281924</v>
      </c>
      <c r="E288" s="342">
        <f t="shared" si="88"/>
        <v>196507000</v>
      </c>
      <c r="F288" s="342">
        <f t="shared" si="88"/>
        <v>196507000</v>
      </c>
      <c r="G288" s="342">
        <f t="shared" si="88"/>
        <v>196507000</v>
      </c>
      <c r="H288" s="342">
        <f t="shared" si="88"/>
        <v>196507000</v>
      </c>
      <c r="I288" s="342">
        <f t="shared" si="88"/>
        <v>196507000</v>
      </c>
      <c r="J288" s="342">
        <f t="shared" si="88"/>
        <v>47042470</v>
      </c>
      <c r="K288" s="342">
        <f t="shared" si="88"/>
        <v>47042470</v>
      </c>
      <c r="L288" s="342">
        <f t="shared" si="88"/>
        <v>44384689</v>
      </c>
      <c r="M288" s="342">
        <f t="shared" si="88"/>
        <v>2657781</v>
      </c>
      <c r="N288" s="343">
        <f>L288/C288</f>
        <v>0.20582683172277946</v>
      </c>
    </row>
    <row r="290" ht="12.75">
      <c r="A290" s="217" t="s">
        <v>171</v>
      </c>
    </row>
    <row r="291" spans="1:11" ht="12.75">
      <c r="A291" s="218" t="s">
        <v>197</v>
      </c>
      <c r="C291" s="219" t="s">
        <v>172</v>
      </c>
      <c r="D291" s="219"/>
      <c r="E291" s="219"/>
      <c r="F291" s="219"/>
      <c r="G291" s="219"/>
      <c r="H291" s="219"/>
      <c r="I291" s="219"/>
      <c r="J291" s="219"/>
      <c r="K291" s="219" t="s">
        <v>240</v>
      </c>
    </row>
    <row r="292" spans="1:16" ht="12.75">
      <c r="A292" s="220" t="s">
        <v>237</v>
      </c>
      <c r="C292" s="121" t="s">
        <v>173</v>
      </c>
      <c r="K292" s="121" t="s">
        <v>236</v>
      </c>
      <c r="P292" s="199"/>
    </row>
    <row r="295" spans="2:13" ht="12.75" hidden="1">
      <c r="B295" s="435" t="s">
        <v>216</v>
      </c>
      <c r="C295" s="221">
        <f>C255+C254+C239+C224+C209+C208+C207+C187+C186+C185+C184+C183+C151+C149+C148+C144+C142+C105+C83+C82+C81+C80+C79+C78+C77+C61+C60+C43+C42+C39+C23</f>
        <v>211895278</v>
      </c>
      <c r="D295" s="221">
        <f aca="true" t="shared" si="89" ref="D295:I295">D255+D254+D239+D224+D209+D208+D207+D187+D186+D185+D184+D183+D151+D149+D148+D144+D142+D105+D83+D82+D81+D80+D79+D78+D77+D61+D60+D43+D42+D39+D23</f>
        <v>51513274</v>
      </c>
      <c r="E295" s="221">
        <f t="shared" si="89"/>
        <v>0</v>
      </c>
      <c r="F295" s="221">
        <f t="shared" si="89"/>
        <v>0</v>
      </c>
      <c r="G295" s="221">
        <f t="shared" si="89"/>
        <v>0</v>
      </c>
      <c r="H295" s="221" t="e">
        <f t="shared" si="89"/>
        <v>#VALUE!</v>
      </c>
      <c r="I295" s="221">
        <f t="shared" si="89"/>
        <v>0</v>
      </c>
      <c r="J295" s="221">
        <f>J257+J255+J254+J240+J239+J224+J210+J188+J209+J208+J207+J187+J186+J185+J184+J183+J154+J151+J149+J148+J144+J142+J105+J83+J82+J81+J80+J79+J78+J77+J63+J61+J60+J42+J39+J24+J23</f>
        <v>47580463</v>
      </c>
      <c r="K295" s="221">
        <f>K257+K255+K254+K240+K239+K224+K210+K188+K209+K208+K207+K187+K186+K185+K184+K183+K154+K151+K149+K148+K144+K142+K105+K83+K82+K81+K80+K79+K78+K77+K63+K61+K60+K42+K39+K24+K23</f>
        <v>47580463</v>
      </c>
      <c r="L295" s="221">
        <f>L257+L255+L254+L240+L239+L224+L210+L188+L209+L208+L207+L187+L186+L185+L184+L183+L154+L151+L149+L148+L144+L142+L105+L83+L82+L81+L80+L79+L78+L77+L63+L61+L60+L42+L39+L24+L23</f>
        <v>44174096</v>
      </c>
      <c r="M295" s="221">
        <f>M257+M255+M254+M240+M239+M224+M210+M188+M209+M208+M207+M187+M186+M185+M184+M183+M154+M151+M149+M148+M144+M142+M105+M83+M82+M81+M80+M79+M78+M77+M63+M61+M60+M42+M39+M24+M23</f>
        <v>3406367</v>
      </c>
    </row>
    <row r="296" ht="12.75" hidden="1">
      <c r="B296" s="436"/>
    </row>
    <row r="297" spans="2:15" ht="12.75" hidden="1">
      <c r="B297" s="121" t="s">
        <v>225</v>
      </c>
      <c r="C297" s="199">
        <f>C288-C295</f>
        <v>3745650</v>
      </c>
      <c r="D297" s="199">
        <f aca="true" t="shared" si="90" ref="D297:M297">D288-D295</f>
        <v>768650</v>
      </c>
      <c r="E297" s="199">
        <f t="shared" si="90"/>
        <v>0</v>
      </c>
      <c r="F297" s="199">
        <f t="shared" si="90"/>
        <v>0</v>
      </c>
      <c r="G297" s="199">
        <f t="shared" si="90"/>
        <v>0</v>
      </c>
      <c r="H297" s="199">
        <f t="shared" si="90"/>
        <v>0</v>
      </c>
      <c r="I297" s="199">
        <f t="shared" si="90"/>
        <v>0</v>
      </c>
      <c r="J297" s="199">
        <f t="shared" si="90"/>
        <v>-537993</v>
      </c>
      <c r="K297" s="199">
        <f t="shared" si="90"/>
        <v>-537993</v>
      </c>
      <c r="L297" s="199">
        <f t="shared" si="90"/>
        <v>210593</v>
      </c>
      <c r="M297" s="199">
        <f t="shared" si="90"/>
        <v>-748586</v>
      </c>
      <c r="O297" s="199"/>
    </row>
    <row r="300" spans="5:9" ht="12.75" hidden="1">
      <c r="E300" s="411" t="s">
        <v>116</v>
      </c>
      <c r="F300" s="412"/>
      <c r="G300" s="413"/>
      <c r="H300" s="417">
        <f>I271+I256+I239+I224++I209+I187+I153+I105+I80+I62+I43+I39+I23</f>
        <v>52284728</v>
      </c>
      <c r="I300" s="418"/>
    </row>
    <row r="301" spans="5:9" ht="13.5" hidden="1" thickBot="1">
      <c r="E301" s="414"/>
      <c r="F301" s="415"/>
      <c r="G301" s="416"/>
      <c r="H301" s="419"/>
      <c r="I301" s="420"/>
    </row>
    <row r="302" ht="12.75" hidden="1"/>
    <row r="303" spans="1:2" ht="16.5" hidden="1" thickBot="1">
      <c r="A303" s="214" t="s">
        <v>150</v>
      </c>
      <c r="B303" s="222">
        <f>I271+I256+I239+I224+I209+I187+I153+I105+I80+I62+I43+I39+I23</f>
        <v>52284728</v>
      </c>
    </row>
    <row r="304" spans="1:6" ht="18" hidden="1">
      <c r="A304" s="223" t="s">
        <v>142</v>
      </c>
      <c r="B304" s="224" t="s">
        <v>143</v>
      </c>
      <c r="C304" s="224" t="s">
        <v>144</v>
      </c>
      <c r="D304" s="224" t="s">
        <v>145</v>
      </c>
      <c r="E304" s="224" t="s">
        <v>146</v>
      </c>
      <c r="F304" s="225" t="s">
        <v>147</v>
      </c>
    </row>
    <row r="305" spans="1:6" ht="15.75" hidden="1">
      <c r="A305" s="226" t="s">
        <v>152</v>
      </c>
      <c r="B305" s="222">
        <f>C305+D305+E305+F305</f>
        <v>16120500</v>
      </c>
      <c r="C305" s="227">
        <f>D156+D87+D65+D46+D26+D11</f>
        <v>16120500</v>
      </c>
      <c r="D305" s="227">
        <f>E156+E87+E65+E46+E26+E11</f>
        <v>0</v>
      </c>
      <c r="E305" s="227">
        <f>F156+F87+F65+F46+F26+F11</f>
        <v>0</v>
      </c>
      <c r="F305" s="228">
        <f>G156+G87+G65+G46+G26+G11</f>
        <v>0</v>
      </c>
    </row>
    <row r="306" spans="1:6" ht="15.75" hidden="1">
      <c r="A306" s="226" t="s">
        <v>165</v>
      </c>
      <c r="B306" s="222">
        <f aca="true" t="shared" si="91" ref="B306:B315">C306+D306+E306+F306</f>
        <v>17167824</v>
      </c>
      <c r="C306" s="227">
        <f>D243+D228+D213+D191+D160+D113+D90+D66+D47+D43+D27+D12</f>
        <v>17167824</v>
      </c>
      <c r="D306" s="227">
        <f>E243+E228+E213+E191+E160+E113+E90+E66+E47+E43+E27+E12</f>
        <v>0</v>
      </c>
      <c r="E306" s="227">
        <f>F243+F228+F213+F191+F160+F113+F90+F66+F47+F43+F27+F12</f>
        <v>0</v>
      </c>
      <c r="F306" s="228">
        <f>G243+G228+G213+G191+G160+G113+G90+G66+G47+G43+G27+G12</f>
        <v>0</v>
      </c>
    </row>
    <row r="307" spans="1:6" ht="15.75" hidden="1">
      <c r="A307" s="226" t="s">
        <v>0</v>
      </c>
      <c r="B307" s="222">
        <f t="shared" si="91"/>
        <v>480000</v>
      </c>
      <c r="C307" s="227">
        <f>D42</f>
        <v>480000</v>
      </c>
      <c r="D307" s="227">
        <f>E42</f>
        <v>0</v>
      </c>
      <c r="E307" s="227">
        <f>F42</f>
        <v>0</v>
      </c>
      <c r="F307" s="228">
        <f>G42</f>
        <v>0</v>
      </c>
    </row>
    <row r="308" spans="1:6" ht="15.75" hidden="1">
      <c r="A308" s="226" t="s">
        <v>1</v>
      </c>
      <c r="B308" s="222">
        <f t="shared" si="91"/>
        <v>4675000</v>
      </c>
      <c r="C308" s="227">
        <f>D245</f>
        <v>4675000</v>
      </c>
      <c r="D308" s="227">
        <f>E245</f>
        <v>0</v>
      </c>
      <c r="E308" s="227">
        <f>F245</f>
        <v>0</v>
      </c>
      <c r="F308" s="228">
        <f>G245</f>
        <v>0</v>
      </c>
    </row>
    <row r="309" spans="1:6" ht="15.75" hidden="1">
      <c r="A309" s="226" t="s">
        <v>151</v>
      </c>
      <c r="B309" s="222">
        <f t="shared" si="91"/>
        <v>5454600</v>
      </c>
      <c r="C309" s="227">
        <f>D196+D166+D124</f>
        <v>5454600</v>
      </c>
      <c r="D309" s="227">
        <f>E196+E166+E124</f>
        <v>0</v>
      </c>
      <c r="E309" s="227">
        <f>F196+F166+F124</f>
        <v>0</v>
      </c>
      <c r="F309" s="228">
        <f>G196+G166+G124</f>
        <v>0</v>
      </c>
    </row>
    <row r="310" spans="1:6" ht="15.75" hidden="1">
      <c r="A310" s="226" t="s">
        <v>2</v>
      </c>
      <c r="B310" s="222">
        <f t="shared" si="91"/>
        <v>0</v>
      </c>
      <c r="C310" s="229"/>
      <c r="D310" s="229"/>
      <c r="E310" s="229"/>
      <c r="F310" s="230"/>
    </row>
    <row r="311" spans="1:6" ht="15.75" hidden="1">
      <c r="A311" s="226" t="s">
        <v>3</v>
      </c>
      <c r="B311" s="222">
        <f t="shared" si="91"/>
        <v>5037000</v>
      </c>
      <c r="C311" s="227">
        <f>D169+D71</f>
        <v>5037000</v>
      </c>
      <c r="D311" s="227">
        <f>E169+E71</f>
        <v>0</v>
      </c>
      <c r="E311" s="227">
        <f>F169+F71</f>
        <v>0</v>
      </c>
      <c r="F311" s="228">
        <f>G169+G71</f>
        <v>0</v>
      </c>
    </row>
    <row r="312" spans="1:6" ht="15.75" hidden="1">
      <c r="A312" s="226" t="s">
        <v>4</v>
      </c>
      <c r="B312" s="222">
        <f t="shared" si="91"/>
        <v>1692200</v>
      </c>
      <c r="C312" s="227">
        <f>D266+D201+D174+D133+D72</f>
        <v>759000</v>
      </c>
      <c r="D312" s="227">
        <f>E266+E201+E174+E133+E72</f>
        <v>306300</v>
      </c>
      <c r="E312" s="227">
        <f>F266+F201+F174+F133+F72</f>
        <v>306300</v>
      </c>
      <c r="F312" s="228">
        <f>G266+G201+G174+G133+G72</f>
        <v>320600</v>
      </c>
    </row>
    <row r="313" spans="1:6" ht="15.75" hidden="1">
      <c r="A313" s="226" t="s">
        <v>5</v>
      </c>
      <c r="B313" s="222">
        <f t="shared" si="91"/>
        <v>0</v>
      </c>
      <c r="C313" s="229"/>
      <c r="D313" s="229"/>
      <c r="E313" s="229"/>
      <c r="F313" s="230"/>
    </row>
    <row r="314" spans="1:6" ht="15.75" hidden="1">
      <c r="A314" s="226" t="s">
        <v>6</v>
      </c>
      <c r="B314" s="222">
        <f t="shared" si="91"/>
        <v>2475000</v>
      </c>
      <c r="C314" s="227">
        <f>D251+D203</f>
        <v>2475000</v>
      </c>
      <c r="D314" s="227">
        <f>E251+E203</f>
        <v>0</v>
      </c>
      <c r="E314" s="227">
        <f>F251+F203</f>
        <v>0</v>
      </c>
      <c r="F314" s="228">
        <f>G251+G203</f>
        <v>0</v>
      </c>
    </row>
    <row r="315" spans="1:6" ht="15.75" hidden="1">
      <c r="A315" s="226" t="s">
        <v>7</v>
      </c>
      <c r="B315" s="222">
        <f t="shared" si="91"/>
        <v>0</v>
      </c>
      <c r="C315" s="229"/>
      <c r="D315" s="229"/>
      <c r="E315" s="229"/>
      <c r="F315" s="230"/>
    </row>
    <row r="316" spans="1:6" ht="16.5" hidden="1" thickBot="1">
      <c r="A316" s="231" t="s">
        <v>148</v>
      </c>
      <c r="B316" s="232">
        <f>B305+B306+B307+B308+B309+B310+B311+B312+B313+B314+B315</f>
        <v>53102124</v>
      </c>
      <c r="C316" s="232">
        <f>C305+C306+C307+C308+C309+C310+C311+C312+C313+C314+C315</f>
        <v>52168924</v>
      </c>
      <c r="D316" s="232">
        <f>D305+D306+D307+D308+D309+D310+D311+D312+D313+D314+D315</f>
        <v>306300</v>
      </c>
      <c r="E316" s="232">
        <f>E305+E306+E307+E308+E309+E310+E311+E312+E313+E314+E315</f>
        <v>306300</v>
      </c>
      <c r="F316" s="233">
        <f>F305+F306+F307+F308+F309+F310+F311+F312+F313+F314+F315</f>
        <v>320600</v>
      </c>
    </row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</sheetData>
  <sheetProtection/>
  <mergeCells count="37">
    <mergeCell ref="B295:B296"/>
    <mergeCell ref="A286:B286"/>
    <mergeCell ref="A288:B288"/>
    <mergeCell ref="A282:B282"/>
    <mergeCell ref="A283:B283"/>
    <mergeCell ref="A284:B284"/>
    <mergeCell ref="A285:B285"/>
    <mergeCell ref="A8:B8"/>
    <mergeCell ref="A278:B278"/>
    <mergeCell ref="A280:B280"/>
    <mergeCell ref="A281:B281"/>
    <mergeCell ref="A274:B274"/>
    <mergeCell ref="A275:B275"/>
    <mergeCell ref="A276:B276"/>
    <mergeCell ref="A277:B277"/>
    <mergeCell ref="A279:B279"/>
    <mergeCell ref="B26:B27"/>
    <mergeCell ref="A6:M6"/>
    <mergeCell ref="E300:G301"/>
    <mergeCell ref="H300:I301"/>
    <mergeCell ref="H78:I78"/>
    <mergeCell ref="H12:I12"/>
    <mergeCell ref="H27:I27"/>
    <mergeCell ref="H42:I42"/>
    <mergeCell ref="H60:I60"/>
    <mergeCell ref="H266:I266"/>
    <mergeCell ref="H254:I254"/>
    <mergeCell ref="B11:B18"/>
    <mergeCell ref="K1:M2"/>
    <mergeCell ref="H151:I151"/>
    <mergeCell ref="H93:I93"/>
    <mergeCell ref="H228:I228"/>
    <mergeCell ref="H213:I213"/>
    <mergeCell ref="H207:I207"/>
    <mergeCell ref="H185:I185"/>
    <mergeCell ref="L7:M7"/>
    <mergeCell ref="A3:M5"/>
  </mergeCells>
  <printOptions/>
  <pageMargins left="0.56" right="0.17" top="0.49" bottom="1.32" header="0.61" footer="1.21"/>
  <pageSetup fitToHeight="5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65"/>
  <sheetViews>
    <sheetView tabSelected="1" workbookViewId="0" topLeftCell="A122">
      <selection activeCell="R160" sqref="R158:R160"/>
    </sheetView>
  </sheetViews>
  <sheetFormatPr defaultColWidth="9.140625" defaultRowHeight="12.75"/>
  <cols>
    <col min="1" max="1" width="57.00390625" style="0" customWidth="1"/>
    <col min="2" max="2" width="13.28125" style="0" customWidth="1"/>
    <col min="3" max="3" width="11.00390625" style="7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  <col min="12" max="12" width="10.28125" style="0" customWidth="1"/>
  </cols>
  <sheetData>
    <row r="1" ht="14.25">
      <c r="A1" s="44" t="s">
        <v>198</v>
      </c>
    </row>
    <row r="2" spans="1:11" ht="14.25">
      <c r="A2" s="44" t="s">
        <v>199</v>
      </c>
      <c r="I2" s="456" t="s">
        <v>228</v>
      </c>
      <c r="J2" s="456"/>
      <c r="K2" s="456"/>
    </row>
    <row r="3" spans="1:12" ht="14.25">
      <c r="A3" s="44"/>
      <c r="I3" s="27"/>
      <c r="J3" s="27"/>
      <c r="K3" s="27"/>
      <c r="L3" s="27"/>
    </row>
    <row r="4" spans="1:12" ht="24.75" customHeight="1">
      <c r="A4" s="439" t="s">
        <v>176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</row>
    <row r="5" spans="1:12" ht="24.75" customHeight="1">
      <c r="A5" s="439" t="s">
        <v>262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</row>
    <row r="6" spans="1:12" ht="18.7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32" t="s">
        <v>174</v>
      </c>
      <c r="L6" s="32" t="s">
        <v>174</v>
      </c>
    </row>
    <row r="7" spans="1:12" ht="34.5" customHeight="1">
      <c r="A7" s="451" t="s">
        <v>157</v>
      </c>
      <c r="B7" s="452"/>
      <c r="C7" s="66" t="s">
        <v>158</v>
      </c>
      <c r="D7" s="66" t="s">
        <v>159</v>
      </c>
      <c r="E7" s="67"/>
      <c r="F7" s="67"/>
      <c r="G7" s="67"/>
      <c r="H7" s="66" t="s">
        <v>160</v>
      </c>
      <c r="I7" s="66" t="s">
        <v>161</v>
      </c>
      <c r="J7" s="66" t="s">
        <v>162</v>
      </c>
      <c r="K7" s="68" t="s">
        <v>163</v>
      </c>
      <c r="L7" s="68" t="s">
        <v>253</v>
      </c>
    </row>
    <row r="8" spans="1:12" ht="12.75" customHeight="1" thickBot="1">
      <c r="A8" s="322"/>
      <c r="B8" s="323"/>
      <c r="C8" s="324">
        <v>1</v>
      </c>
      <c r="D8" s="324">
        <v>2</v>
      </c>
      <c r="E8" s="324"/>
      <c r="F8" s="324"/>
      <c r="G8" s="324"/>
      <c r="H8" s="324">
        <v>3</v>
      </c>
      <c r="I8" s="324">
        <v>4</v>
      </c>
      <c r="J8" s="324">
        <v>5</v>
      </c>
      <c r="K8" s="325" t="s">
        <v>166</v>
      </c>
      <c r="L8" s="326" t="s">
        <v>254</v>
      </c>
    </row>
    <row r="9" spans="1:12" ht="24.75" customHeight="1" thickBot="1">
      <c r="A9" s="59" t="s">
        <v>122</v>
      </c>
      <c r="B9" s="60" t="s">
        <v>164</v>
      </c>
      <c r="C9" s="61">
        <f>C10+C11+C12+C13+C14</f>
        <v>3815500</v>
      </c>
      <c r="D9" s="61">
        <f aca="true" t="shared" si="0" ref="D9:K9">D10+D11+D12+D13+D14</f>
        <v>560000</v>
      </c>
      <c r="E9" s="61">
        <f t="shared" si="0"/>
        <v>700000</v>
      </c>
      <c r="F9" s="61">
        <f t="shared" si="0"/>
        <v>436322</v>
      </c>
      <c r="G9" s="61">
        <f t="shared" si="0"/>
        <v>160000</v>
      </c>
      <c r="H9" s="61">
        <f t="shared" si="0"/>
        <v>554736</v>
      </c>
      <c r="I9" s="61">
        <f t="shared" si="0"/>
        <v>554736</v>
      </c>
      <c r="J9" s="61">
        <f t="shared" si="0"/>
        <v>554736</v>
      </c>
      <c r="K9" s="62">
        <f t="shared" si="0"/>
        <v>0</v>
      </c>
      <c r="L9" s="331">
        <f>J9/C9</f>
        <v>0.1453901192504259</v>
      </c>
    </row>
    <row r="10" spans="1:12" ht="12.75">
      <c r="A10" s="327" t="s">
        <v>179</v>
      </c>
      <c r="B10" s="53"/>
      <c r="C10" s="75">
        <f>D10+E10+F10+G10</f>
        <v>0</v>
      </c>
      <c r="D10" s="75"/>
      <c r="E10" s="75"/>
      <c r="F10" s="75"/>
      <c r="G10" s="328"/>
      <c r="H10" s="75"/>
      <c r="I10" s="75"/>
      <c r="J10" s="75"/>
      <c r="K10" s="329">
        <f>H10-J10</f>
        <v>0</v>
      </c>
      <c r="L10" s="330"/>
    </row>
    <row r="11" spans="1:12" ht="12.75">
      <c r="A11" s="1" t="s">
        <v>180</v>
      </c>
      <c r="B11" s="53"/>
      <c r="C11" s="10">
        <f>D11+E11+F11+G11</f>
        <v>0</v>
      </c>
      <c r="D11" s="10"/>
      <c r="E11" s="10"/>
      <c r="F11" s="10"/>
      <c r="G11" s="90"/>
      <c r="H11" s="10"/>
      <c r="I11" s="10"/>
      <c r="J11" s="10"/>
      <c r="K11" s="23">
        <f>H11-J11</f>
        <v>0</v>
      </c>
      <c r="L11" s="261"/>
    </row>
    <row r="12" spans="1:12" ht="12.75">
      <c r="A12" s="287" t="s">
        <v>261</v>
      </c>
      <c r="B12" s="288"/>
      <c r="C12" s="278">
        <v>2702500</v>
      </c>
      <c r="D12" s="278">
        <v>180000</v>
      </c>
      <c r="E12" s="278"/>
      <c r="F12" s="278"/>
      <c r="G12" s="279"/>
      <c r="H12" s="278">
        <v>175887</v>
      </c>
      <c r="I12" s="278">
        <v>175887</v>
      </c>
      <c r="J12" s="278">
        <v>175887</v>
      </c>
      <c r="K12" s="280">
        <f>H12-J12</f>
        <v>0</v>
      </c>
      <c r="L12" s="285">
        <f>J12/C12</f>
        <v>0.06508307123034228</v>
      </c>
    </row>
    <row r="13" spans="1:12" ht="12.75">
      <c r="A13" s="57" t="s">
        <v>184</v>
      </c>
      <c r="B13" s="78" t="s">
        <v>10</v>
      </c>
      <c r="C13" s="58">
        <v>1113000</v>
      </c>
      <c r="D13" s="58">
        <v>380000</v>
      </c>
      <c r="E13" s="58">
        <v>700000</v>
      </c>
      <c r="F13" s="58">
        <v>436322</v>
      </c>
      <c r="G13" s="91">
        <v>160000</v>
      </c>
      <c r="H13" s="58">
        <v>378849</v>
      </c>
      <c r="I13" s="58">
        <v>378849</v>
      </c>
      <c r="J13" s="58">
        <v>378849</v>
      </c>
      <c r="K13" s="72">
        <f>H13-J13</f>
        <v>0</v>
      </c>
      <c r="L13" s="263">
        <f>J13/C13</f>
        <v>0.3403854447439353</v>
      </c>
    </row>
    <row r="14" spans="1:12" ht="13.5" thickBot="1">
      <c r="A14" s="4" t="s">
        <v>183</v>
      </c>
      <c r="B14" s="53"/>
      <c r="C14" s="74"/>
      <c r="D14" s="74"/>
      <c r="E14" s="74"/>
      <c r="F14" s="74"/>
      <c r="G14" s="102"/>
      <c r="H14" s="74"/>
      <c r="I14" s="74"/>
      <c r="J14" s="74"/>
      <c r="K14" s="103">
        <f>H14-J14</f>
        <v>0</v>
      </c>
      <c r="L14" s="264"/>
    </row>
    <row r="15" spans="1:12" ht="13.5" thickBot="1">
      <c r="A15" s="440" t="s">
        <v>123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2"/>
    </row>
    <row r="16" spans="1:12" ht="13.5" thickBot="1">
      <c r="A16" s="106" t="s">
        <v>124</v>
      </c>
      <c r="B16" s="80" t="s">
        <v>10</v>
      </c>
      <c r="C16" s="107">
        <f>C13+C12</f>
        <v>3815500</v>
      </c>
      <c r="D16" s="107">
        <f aca="true" t="shared" si="1" ref="D16:K16">D13+D12</f>
        <v>560000</v>
      </c>
      <c r="E16" s="107">
        <f t="shared" si="1"/>
        <v>700000</v>
      </c>
      <c r="F16" s="107">
        <f t="shared" si="1"/>
        <v>436322</v>
      </c>
      <c r="G16" s="107">
        <f t="shared" si="1"/>
        <v>160000</v>
      </c>
      <c r="H16" s="107">
        <f t="shared" si="1"/>
        <v>554736</v>
      </c>
      <c r="I16" s="107">
        <f t="shared" si="1"/>
        <v>554736</v>
      </c>
      <c r="J16" s="107">
        <f t="shared" si="1"/>
        <v>554736</v>
      </c>
      <c r="K16" s="107">
        <f t="shared" si="1"/>
        <v>0</v>
      </c>
      <c r="L16" s="262">
        <f>J16/C16</f>
        <v>0.1453901192504259</v>
      </c>
    </row>
    <row r="17" spans="1:12" ht="13.5" hidden="1" thickBot="1">
      <c r="A17" s="18" t="s">
        <v>126</v>
      </c>
      <c r="B17" s="64" t="s">
        <v>164</v>
      </c>
      <c r="C17" s="33">
        <f>C18+C19+C20+C21+C22</f>
        <v>0</v>
      </c>
      <c r="D17" s="33">
        <f aca="true" t="shared" si="2" ref="D17:K17">D18+D19+D20+D21+D22</f>
        <v>0</v>
      </c>
      <c r="E17" s="33">
        <f t="shared" si="2"/>
        <v>6000</v>
      </c>
      <c r="F17" s="33">
        <f t="shared" si="2"/>
        <v>0</v>
      </c>
      <c r="G17" s="33">
        <f t="shared" si="2"/>
        <v>0</v>
      </c>
      <c r="H17" s="33">
        <f t="shared" si="2"/>
        <v>0</v>
      </c>
      <c r="I17" s="33">
        <f t="shared" si="2"/>
        <v>0</v>
      </c>
      <c r="J17" s="33">
        <f t="shared" si="2"/>
        <v>0</v>
      </c>
      <c r="K17" s="69">
        <f t="shared" si="2"/>
        <v>0</v>
      </c>
      <c r="L17" s="265"/>
    </row>
    <row r="18" spans="1:12" ht="12.75" hidden="1">
      <c r="A18" s="12" t="s">
        <v>179</v>
      </c>
      <c r="B18" s="446" t="s">
        <v>13</v>
      </c>
      <c r="C18" s="13">
        <f>D18+E18+F18+G18</f>
        <v>0</v>
      </c>
      <c r="D18" s="13"/>
      <c r="E18" s="13"/>
      <c r="F18" s="13"/>
      <c r="G18" s="92"/>
      <c r="H18" s="10"/>
      <c r="I18" s="10"/>
      <c r="J18" s="10"/>
      <c r="K18" s="23">
        <f>H18-J18</f>
        <v>0</v>
      </c>
      <c r="L18" s="261"/>
    </row>
    <row r="19" spans="1:12" ht="12.75" hidden="1">
      <c r="A19" s="1" t="s">
        <v>180</v>
      </c>
      <c r="B19" s="447"/>
      <c r="C19" s="10">
        <f>D19+E19+F19+G19</f>
        <v>0</v>
      </c>
      <c r="D19" s="10"/>
      <c r="E19" s="10"/>
      <c r="F19" s="10"/>
      <c r="G19" s="90"/>
      <c r="H19" s="10"/>
      <c r="I19" s="10"/>
      <c r="J19" s="10"/>
      <c r="K19" s="23">
        <f>H19-J19</f>
        <v>0</v>
      </c>
      <c r="L19" s="261"/>
    </row>
    <row r="20" spans="1:12" ht="12.75" hidden="1">
      <c r="A20" s="1" t="s">
        <v>181</v>
      </c>
      <c r="B20" s="447"/>
      <c r="C20" s="10">
        <f>D20+E20+F20+G20</f>
        <v>0</v>
      </c>
      <c r="D20" s="10"/>
      <c r="E20" s="10"/>
      <c r="F20" s="10"/>
      <c r="G20" s="90"/>
      <c r="H20" s="10"/>
      <c r="I20" s="10"/>
      <c r="J20" s="10"/>
      <c r="K20" s="23">
        <f>H20-J20</f>
        <v>0</v>
      </c>
      <c r="L20" s="261"/>
    </row>
    <row r="21" spans="1:12" ht="12.75" hidden="1">
      <c r="A21" s="57" t="s">
        <v>182</v>
      </c>
      <c r="B21" s="447"/>
      <c r="C21" s="58">
        <v>0</v>
      </c>
      <c r="D21" s="58">
        <v>0</v>
      </c>
      <c r="E21" s="58">
        <v>6000</v>
      </c>
      <c r="F21" s="58"/>
      <c r="G21" s="91"/>
      <c r="H21" s="58">
        <v>0</v>
      </c>
      <c r="I21" s="58">
        <v>0</v>
      </c>
      <c r="J21" s="58">
        <v>0</v>
      </c>
      <c r="K21" s="72">
        <f>H21-J21</f>
        <v>0</v>
      </c>
      <c r="L21" s="263"/>
    </row>
    <row r="22" spans="1:12" ht="13.5" hidden="1" thickBot="1">
      <c r="A22" s="4" t="s">
        <v>183</v>
      </c>
      <c r="B22" s="447"/>
      <c r="C22" s="74"/>
      <c r="D22" s="74"/>
      <c r="E22" s="74"/>
      <c r="F22" s="74"/>
      <c r="G22" s="102"/>
      <c r="H22" s="74"/>
      <c r="I22" s="74"/>
      <c r="J22" s="74"/>
      <c r="K22" s="103">
        <f>H22-J22</f>
        <v>0</v>
      </c>
      <c r="L22" s="264"/>
    </row>
    <row r="23" spans="1:12" ht="13.5" thickBot="1">
      <c r="A23" s="443" t="s">
        <v>123</v>
      </c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45"/>
    </row>
    <row r="24" spans="1:12" ht="13.5" thickBot="1">
      <c r="A24" s="104" t="s">
        <v>125</v>
      </c>
      <c r="B24" s="53" t="s">
        <v>13</v>
      </c>
      <c r="C24" s="105">
        <f>C21</f>
        <v>0</v>
      </c>
      <c r="D24" s="105">
        <f aca="true" t="shared" si="3" ref="D24:K24">D21</f>
        <v>0</v>
      </c>
      <c r="E24" s="105">
        <f t="shared" si="3"/>
        <v>6000</v>
      </c>
      <c r="F24" s="105">
        <f t="shared" si="3"/>
        <v>0</v>
      </c>
      <c r="G24" s="105">
        <f t="shared" si="3"/>
        <v>0</v>
      </c>
      <c r="H24" s="105">
        <f t="shared" si="3"/>
        <v>0</v>
      </c>
      <c r="I24" s="105">
        <f t="shared" si="3"/>
        <v>0</v>
      </c>
      <c r="J24" s="105">
        <f t="shared" si="3"/>
        <v>0</v>
      </c>
      <c r="K24" s="114">
        <f t="shared" si="3"/>
        <v>0</v>
      </c>
      <c r="L24" s="266"/>
    </row>
    <row r="25" spans="1:12" ht="24.75" customHeight="1" thickBot="1">
      <c r="A25" s="59" t="s">
        <v>127</v>
      </c>
      <c r="B25" s="60" t="s">
        <v>164</v>
      </c>
      <c r="C25" s="61">
        <f>C28+C29</f>
        <v>293300</v>
      </c>
      <c r="D25" s="61">
        <f aca="true" t="shared" si="4" ref="D25:K25">D28+D29</f>
        <v>6000</v>
      </c>
      <c r="E25" s="61">
        <f t="shared" si="4"/>
        <v>0</v>
      </c>
      <c r="F25" s="61">
        <f t="shared" si="4"/>
        <v>0</v>
      </c>
      <c r="G25" s="61">
        <f t="shared" si="4"/>
        <v>0</v>
      </c>
      <c r="H25" s="61">
        <f t="shared" si="4"/>
        <v>0</v>
      </c>
      <c r="I25" s="61">
        <f t="shared" si="4"/>
        <v>0</v>
      </c>
      <c r="J25" s="61">
        <f t="shared" si="4"/>
        <v>0</v>
      </c>
      <c r="K25" s="62">
        <f t="shared" si="4"/>
        <v>0</v>
      </c>
      <c r="L25" s="331"/>
    </row>
    <row r="26" spans="1:12" ht="12.75">
      <c r="A26" s="327" t="s">
        <v>179</v>
      </c>
      <c r="B26" s="53"/>
      <c r="C26" s="75">
        <f>D26+E26+F26+G26</f>
        <v>0</v>
      </c>
      <c r="D26" s="75"/>
      <c r="E26" s="75"/>
      <c r="F26" s="75"/>
      <c r="G26" s="328"/>
      <c r="H26" s="75"/>
      <c r="I26" s="75"/>
      <c r="J26" s="75"/>
      <c r="K26" s="329">
        <f>H26-J26</f>
        <v>0</v>
      </c>
      <c r="L26" s="330"/>
    </row>
    <row r="27" spans="1:12" ht="12.75">
      <c r="A27" s="1" t="s">
        <v>180</v>
      </c>
      <c r="B27" s="53"/>
      <c r="C27" s="74">
        <f>D27+E27+F27+G27</f>
        <v>0</v>
      </c>
      <c r="D27" s="10"/>
      <c r="E27" s="10"/>
      <c r="F27" s="10"/>
      <c r="G27" s="90"/>
      <c r="H27" s="10"/>
      <c r="I27" s="10"/>
      <c r="J27" s="10"/>
      <c r="K27" s="23">
        <f>H27-J27</f>
        <v>0</v>
      </c>
      <c r="L27" s="261"/>
    </row>
    <row r="28" spans="1:12" ht="12.75">
      <c r="A28" s="287" t="s">
        <v>261</v>
      </c>
      <c r="B28" s="63" t="s">
        <v>23</v>
      </c>
      <c r="C28" s="11">
        <v>244300</v>
      </c>
      <c r="D28" s="11">
        <v>6000</v>
      </c>
      <c r="E28" s="11"/>
      <c r="F28" s="11"/>
      <c r="G28" s="93"/>
      <c r="H28" s="11"/>
      <c r="I28" s="11"/>
      <c r="J28" s="11"/>
      <c r="K28" s="70">
        <f>H28-J28</f>
        <v>0</v>
      </c>
      <c r="L28" s="268"/>
    </row>
    <row r="29" spans="1:12" ht="12.75">
      <c r="A29" s="453" t="s">
        <v>223</v>
      </c>
      <c r="B29" s="76"/>
      <c r="C29" s="77">
        <f>C30+C31+C32</f>
        <v>49000</v>
      </c>
      <c r="D29" s="77">
        <f aca="true" t="shared" si="5" ref="D29:K29">D30+D31+D32</f>
        <v>0</v>
      </c>
      <c r="E29" s="77">
        <f t="shared" si="5"/>
        <v>0</v>
      </c>
      <c r="F29" s="77">
        <f t="shared" si="5"/>
        <v>0</v>
      </c>
      <c r="G29" s="77">
        <f t="shared" si="5"/>
        <v>0</v>
      </c>
      <c r="H29" s="77">
        <f t="shared" si="5"/>
        <v>0</v>
      </c>
      <c r="I29" s="77">
        <f t="shared" si="5"/>
        <v>0</v>
      </c>
      <c r="J29" s="77">
        <f t="shared" si="5"/>
        <v>0</v>
      </c>
      <c r="K29" s="89">
        <f t="shared" si="5"/>
        <v>0</v>
      </c>
      <c r="L29" s="269"/>
    </row>
    <row r="30" spans="1:12" ht="12.75">
      <c r="A30" s="454"/>
      <c r="B30" s="65" t="s">
        <v>21</v>
      </c>
      <c r="C30" s="75">
        <v>49000</v>
      </c>
      <c r="D30" s="75"/>
      <c r="E30" s="10"/>
      <c r="F30" s="10"/>
      <c r="G30" s="90"/>
      <c r="H30" s="10">
        <v>0</v>
      </c>
      <c r="I30" s="10">
        <v>0</v>
      </c>
      <c r="J30" s="10">
        <v>0</v>
      </c>
      <c r="K30" s="23">
        <f>H30-J30</f>
        <v>0</v>
      </c>
      <c r="L30" s="261"/>
    </row>
    <row r="31" spans="1:12" ht="12.75">
      <c r="A31" s="454"/>
      <c r="B31" s="65" t="s">
        <v>22</v>
      </c>
      <c r="C31" s="75"/>
      <c r="D31" s="10">
        <v>0</v>
      </c>
      <c r="E31" s="10"/>
      <c r="F31" s="10"/>
      <c r="G31" s="90"/>
      <c r="H31" s="10">
        <v>0</v>
      </c>
      <c r="I31" s="10">
        <v>0</v>
      </c>
      <c r="J31" s="10">
        <v>0</v>
      </c>
      <c r="K31" s="23">
        <f>H31-J31</f>
        <v>0</v>
      </c>
      <c r="L31" s="261"/>
    </row>
    <row r="32" spans="1:12" ht="12.75">
      <c r="A32" s="454"/>
      <c r="B32" s="65" t="s">
        <v>23</v>
      </c>
      <c r="C32" s="75"/>
      <c r="D32" s="10"/>
      <c r="E32" s="10"/>
      <c r="F32" s="10"/>
      <c r="G32" s="90"/>
      <c r="H32" s="10"/>
      <c r="I32" s="10"/>
      <c r="J32" s="10"/>
      <c r="K32" s="23">
        <f>H32-J32</f>
        <v>0</v>
      </c>
      <c r="L32" s="261"/>
    </row>
    <row r="33" spans="1:12" ht="12.75">
      <c r="A33" s="455"/>
      <c r="B33" s="65"/>
      <c r="C33" s="75"/>
      <c r="D33" s="10"/>
      <c r="E33" s="10"/>
      <c r="F33" s="10"/>
      <c r="G33" s="90"/>
      <c r="H33" s="10"/>
      <c r="I33" s="10"/>
      <c r="J33" s="10"/>
      <c r="K33" s="23">
        <f>H33-J33</f>
        <v>0</v>
      </c>
      <c r="L33" s="261">
        <f>I33-K33</f>
        <v>0</v>
      </c>
    </row>
    <row r="34" spans="1:12" ht="13.5" thickBot="1">
      <c r="A34" s="4" t="s">
        <v>183</v>
      </c>
      <c r="B34" s="53"/>
      <c r="C34" s="74"/>
      <c r="D34" s="74"/>
      <c r="E34" s="74"/>
      <c r="F34" s="74"/>
      <c r="G34" s="102"/>
      <c r="H34" s="74"/>
      <c r="I34" s="74"/>
      <c r="J34" s="74"/>
      <c r="K34" s="103"/>
      <c r="L34" s="264"/>
    </row>
    <row r="35" spans="1:12" ht="13.5" thickBot="1">
      <c r="A35" s="440" t="s">
        <v>123</v>
      </c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2"/>
    </row>
    <row r="36" spans="1:12" ht="12.75">
      <c r="A36" s="109"/>
      <c r="B36" s="80" t="s">
        <v>164</v>
      </c>
      <c r="C36" s="107"/>
      <c r="D36" s="107"/>
      <c r="E36" s="107"/>
      <c r="F36" s="107"/>
      <c r="G36" s="110"/>
      <c r="H36" s="107"/>
      <c r="I36" s="107"/>
      <c r="J36" s="107"/>
      <c r="K36" s="108"/>
      <c r="L36" s="108"/>
    </row>
    <row r="37" spans="1:12" ht="12.75">
      <c r="A37" s="6" t="s">
        <v>17</v>
      </c>
      <c r="B37" s="63" t="s">
        <v>21</v>
      </c>
      <c r="C37" s="11">
        <f>C30</f>
        <v>49000</v>
      </c>
      <c r="D37" s="11">
        <f aca="true" t="shared" si="6" ref="D37:K37">D30</f>
        <v>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0</v>
      </c>
      <c r="I37" s="11">
        <f t="shared" si="6"/>
        <v>0</v>
      </c>
      <c r="J37" s="11">
        <f t="shared" si="6"/>
        <v>0</v>
      </c>
      <c r="K37" s="70">
        <f t="shared" si="6"/>
        <v>0</v>
      </c>
      <c r="L37" s="70">
        <f>L30</f>
        <v>0</v>
      </c>
    </row>
    <row r="38" spans="1:12" ht="12.75">
      <c r="A38" s="6" t="s">
        <v>19</v>
      </c>
      <c r="B38" s="63" t="s">
        <v>22</v>
      </c>
      <c r="C38" s="11">
        <f>C31</f>
        <v>0</v>
      </c>
      <c r="D38" s="11">
        <f aca="true" t="shared" si="7" ref="D38:K38">D31</f>
        <v>0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0</v>
      </c>
      <c r="I38" s="11">
        <f t="shared" si="7"/>
        <v>0</v>
      </c>
      <c r="J38" s="11">
        <f t="shared" si="7"/>
        <v>0</v>
      </c>
      <c r="K38" s="70">
        <f t="shared" si="7"/>
        <v>0</v>
      </c>
      <c r="L38" s="70">
        <f>L31</f>
        <v>0</v>
      </c>
    </row>
    <row r="39" spans="1:12" ht="13.5" thickBot="1">
      <c r="A39" s="5" t="s">
        <v>20</v>
      </c>
      <c r="B39" s="332" t="s">
        <v>23</v>
      </c>
      <c r="C39" s="15">
        <f>C28+C32</f>
        <v>244300</v>
      </c>
      <c r="D39" s="15">
        <f aca="true" t="shared" si="8" ref="D39:K39">D28+D32</f>
        <v>6000</v>
      </c>
      <c r="E39" s="15">
        <f t="shared" si="8"/>
        <v>0</v>
      </c>
      <c r="F39" s="15">
        <f t="shared" si="8"/>
        <v>0</v>
      </c>
      <c r="G39" s="15">
        <f t="shared" si="8"/>
        <v>0</v>
      </c>
      <c r="H39" s="15">
        <f t="shared" si="8"/>
        <v>0</v>
      </c>
      <c r="I39" s="15">
        <f t="shared" si="8"/>
        <v>0</v>
      </c>
      <c r="J39" s="15">
        <f t="shared" si="8"/>
        <v>0</v>
      </c>
      <c r="K39" s="71">
        <f t="shared" si="8"/>
        <v>0</v>
      </c>
      <c r="L39" s="71">
        <f>L28+L32</f>
        <v>0</v>
      </c>
    </row>
    <row r="40" spans="1:12" ht="24.75" customHeight="1" thickBot="1">
      <c r="A40" s="59" t="s">
        <v>128</v>
      </c>
      <c r="B40" s="60" t="s">
        <v>164</v>
      </c>
      <c r="C40" s="61">
        <f aca="true" t="shared" si="9" ref="C40:K40">C43+C46</f>
        <v>16193598</v>
      </c>
      <c r="D40" s="61">
        <f t="shared" si="9"/>
        <v>1915900</v>
      </c>
      <c r="E40" s="61">
        <f t="shared" si="9"/>
        <v>0</v>
      </c>
      <c r="F40" s="61">
        <f t="shared" si="9"/>
        <v>0</v>
      </c>
      <c r="G40" s="61">
        <f t="shared" si="9"/>
        <v>0</v>
      </c>
      <c r="H40" s="61">
        <f t="shared" si="9"/>
        <v>289864</v>
      </c>
      <c r="I40" s="61">
        <f t="shared" si="9"/>
        <v>289864</v>
      </c>
      <c r="J40" s="61">
        <f t="shared" si="9"/>
        <v>263864</v>
      </c>
      <c r="K40" s="62">
        <f t="shared" si="9"/>
        <v>0</v>
      </c>
      <c r="L40" s="331">
        <f>J40/C40</f>
        <v>0.0162943405165424</v>
      </c>
    </row>
    <row r="41" spans="1:12" ht="12.75">
      <c r="A41" s="327" t="s">
        <v>179</v>
      </c>
      <c r="B41" s="88"/>
      <c r="C41" s="75">
        <f>D41+E41+F41+G41</f>
        <v>0</v>
      </c>
      <c r="D41" s="75"/>
      <c r="E41" s="75"/>
      <c r="F41" s="75"/>
      <c r="G41" s="328"/>
      <c r="H41" s="75"/>
      <c r="I41" s="75"/>
      <c r="J41" s="75"/>
      <c r="K41" s="329">
        <f>H41-J41</f>
        <v>0</v>
      </c>
      <c r="L41" s="329">
        <f>I41-K41</f>
        <v>0</v>
      </c>
    </row>
    <row r="42" spans="1:12" ht="12.75">
      <c r="A42" s="1" t="s">
        <v>180</v>
      </c>
      <c r="B42" s="82"/>
      <c r="C42" s="10">
        <f>D42+E42+F42+G42</f>
        <v>0</v>
      </c>
      <c r="D42" s="10"/>
      <c r="E42" s="10"/>
      <c r="F42" s="10"/>
      <c r="G42" s="90"/>
      <c r="H42" s="10"/>
      <c r="I42" s="10"/>
      <c r="J42" s="10"/>
      <c r="K42" s="23">
        <f>H42-J42</f>
        <v>0</v>
      </c>
      <c r="L42" s="23">
        <f>I42-K42</f>
        <v>0</v>
      </c>
    </row>
    <row r="43" spans="1:12" ht="12.75">
      <c r="A43" s="466" t="s">
        <v>241</v>
      </c>
      <c r="B43" s="55" t="s">
        <v>164</v>
      </c>
      <c r="C43" s="11">
        <f>C44+C45</f>
        <v>9745631</v>
      </c>
      <c r="D43" s="11">
        <f aca="true" t="shared" si="10" ref="D43:J43">D44+D45</f>
        <v>1130450</v>
      </c>
      <c r="E43" s="11">
        <f t="shared" si="10"/>
        <v>0</v>
      </c>
      <c r="F43" s="11">
        <f t="shared" si="10"/>
        <v>0</v>
      </c>
      <c r="G43" s="11">
        <f t="shared" si="10"/>
        <v>0</v>
      </c>
      <c r="H43" s="11">
        <f t="shared" si="10"/>
        <v>192189</v>
      </c>
      <c r="I43" s="11">
        <f t="shared" si="10"/>
        <v>192189</v>
      </c>
      <c r="J43" s="11">
        <f t="shared" si="10"/>
        <v>166189</v>
      </c>
      <c r="K43" s="11">
        <f>K44+K45</f>
        <v>0</v>
      </c>
      <c r="L43" s="268">
        <f>J43/C43</f>
        <v>0.01705266698482633</v>
      </c>
    </row>
    <row r="44" spans="1:12" ht="24.75" customHeight="1" hidden="1">
      <c r="A44" s="467"/>
      <c r="B44" s="45" t="s">
        <v>30</v>
      </c>
      <c r="C44" s="10">
        <v>6223700</v>
      </c>
      <c r="D44" s="10">
        <v>964000</v>
      </c>
      <c r="E44" s="10"/>
      <c r="F44" s="10"/>
      <c r="G44" s="90"/>
      <c r="H44" s="10">
        <v>166189</v>
      </c>
      <c r="I44" s="10">
        <v>166189</v>
      </c>
      <c r="J44" s="10">
        <v>166189</v>
      </c>
      <c r="K44" s="23">
        <f>H44-J44</f>
        <v>0</v>
      </c>
      <c r="L44" s="261">
        <f>J44/C44</f>
        <v>0.026702604559988432</v>
      </c>
    </row>
    <row r="45" spans="1:12" ht="24.75" customHeight="1" hidden="1">
      <c r="A45" s="468"/>
      <c r="B45" s="45" t="s">
        <v>31</v>
      </c>
      <c r="C45" s="10">
        <v>3521931</v>
      </c>
      <c r="D45" s="10">
        <v>166450</v>
      </c>
      <c r="E45" s="10"/>
      <c r="F45" s="10"/>
      <c r="G45" s="90"/>
      <c r="H45" s="10">
        <v>26000</v>
      </c>
      <c r="I45" s="10">
        <v>26000</v>
      </c>
      <c r="J45" s="10"/>
      <c r="K45" s="23"/>
      <c r="L45" s="23"/>
    </row>
    <row r="46" spans="1:12" ht="12.75">
      <c r="A46" s="448" t="s">
        <v>224</v>
      </c>
      <c r="B46" s="81"/>
      <c r="C46" s="58">
        <f>C47+C49+C50+C51+C48</f>
        <v>6447967</v>
      </c>
      <c r="D46" s="58">
        <f aca="true" t="shared" si="11" ref="D46:K46">D47+D49+D50+D51+D48</f>
        <v>785450</v>
      </c>
      <c r="E46" s="58">
        <f t="shared" si="11"/>
        <v>0</v>
      </c>
      <c r="F46" s="58">
        <f t="shared" si="11"/>
        <v>0</v>
      </c>
      <c r="G46" s="58">
        <f t="shared" si="11"/>
        <v>0</v>
      </c>
      <c r="H46" s="58">
        <f t="shared" si="11"/>
        <v>97675</v>
      </c>
      <c r="I46" s="58">
        <f t="shared" si="11"/>
        <v>97675</v>
      </c>
      <c r="J46" s="58">
        <f t="shared" si="11"/>
        <v>97675</v>
      </c>
      <c r="K46" s="72">
        <f t="shared" si="11"/>
        <v>0</v>
      </c>
      <c r="L46" s="263">
        <f>J46/C46</f>
        <v>0.015148185466830088</v>
      </c>
    </row>
    <row r="47" spans="1:12" ht="12.75" hidden="1">
      <c r="A47" s="449"/>
      <c r="B47" s="99" t="s">
        <v>30</v>
      </c>
      <c r="C47" s="41">
        <v>100000</v>
      </c>
      <c r="D47" s="41"/>
      <c r="E47" s="41"/>
      <c r="F47" s="41"/>
      <c r="G47" s="100"/>
      <c r="H47" s="41"/>
      <c r="I47" s="41"/>
      <c r="J47" s="41">
        <v>0</v>
      </c>
      <c r="K47" s="94"/>
      <c r="L47" s="94"/>
    </row>
    <row r="48" spans="1:12" ht="12.75" hidden="1">
      <c r="A48" s="449"/>
      <c r="B48" s="99" t="s">
        <v>211</v>
      </c>
      <c r="C48" s="41"/>
      <c r="D48" s="41"/>
      <c r="E48" s="41"/>
      <c r="F48" s="41"/>
      <c r="G48" s="100"/>
      <c r="H48" s="41"/>
      <c r="I48" s="41"/>
      <c r="J48" s="41">
        <v>0</v>
      </c>
      <c r="K48" s="94"/>
      <c r="L48" s="94"/>
    </row>
    <row r="49" spans="1:12" ht="12.75" hidden="1">
      <c r="A49" s="449"/>
      <c r="B49" s="82" t="s">
        <v>191</v>
      </c>
      <c r="C49" s="10">
        <v>4834517</v>
      </c>
      <c r="D49" s="10">
        <v>515000</v>
      </c>
      <c r="E49" s="10"/>
      <c r="F49" s="10"/>
      <c r="G49" s="90"/>
      <c r="H49" s="10"/>
      <c r="I49" s="10"/>
      <c r="J49" s="10">
        <v>0</v>
      </c>
      <c r="K49" s="23">
        <f>H49-J49</f>
        <v>0</v>
      </c>
      <c r="L49" s="23">
        <f>I49-K49</f>
        <v>0</v>
      </c>
    </row>
    <row r="50" spans="1:12" ht="12.75" hidden="1">
      <c r="A50" s="449"/>
      <c r="B50" s="82" t="s">
        <v>31</v>
      </c>
      <c r="C50" s="10">
        <f>436900-166450</f>
        <v>270450</v>
      </c>
      <c r="D50" s="10">
        <f>436900-166450</f>
        <v>270450</v>
      </c>
      <c r="E50" s="10"/>
      <c r="F50" s="10"/>
      <c r="G50" s="90"/>
      <c r="H50" s="10">
        <f>123675-26000</f>
        <v>97675</v>
      </c>
      <c r="I50" s="10">
        <f>123675-26000</f>
        <v>97675</v>
      </c>
      <c r="J50" s="10">
        <f>123675-26000</f>
        <v>97675</v>
      </c>
      <c r="K50" s="23"/>
      <c r="L50" s="261">
        <f>J50/C50</f>
        <v>0.3611573303753004</v>
      </c>
    </row>
    <row r="51" spans="1:12" ht="12.75" hidden="1">
      <c r="A51" s="450"/>
      <c r="B51" s="82" t="s">
        <v>32</v>
      </c>
      <c r="C51" s="10">
        <v>1243000</v>
      </c>
      <c r="D51" s="10">
        <v>0</v>
      </c>
      <c r="E51" s="10"/>
      <c r="F51" s="10"/>
      <c r="G51" s="90"/>
      <c r="H51" s="10">
        <v>0</v>
      </c>
      <c r="I51" s="10">
        <v>0</v>
      </c>
      <c r="J51" s="10">
        <v>0</v>
      </c>
      <c r="K51" s="23">
        <f>H51-J51</f>
        <v>0</v>
      </c>
      <c r="L51" s="261">
        <f>J51/C51</f>
        <v>0</v>
      </c>
    </row>
    <row r="52" spans="1:12" ht="13.5" thickBot="1">
      <c r="A52" s="4" t="s">
        <v>183</v>
      </c>
      <c r="B52" s="83"/>
      <c r="C52" s="74"/>
      <c r="D52" s="74"/>
      <c r="E52" s="74"/>
      <c r="F52" s="74"/>
      <c r="G52" s="102"/>
      <c r="H52" s="74"/>
      <c r="I52" s="74"/>
      <c r="J52" s="74"/>
      <c r="K52" s="103">
        <f>H52-J52</f>
        <v>0</v>
      </c>
      <c r="L52" s="103">
        <f>I52-K52</f>
        <v>0</v>
      </c>
    </row>
    <row r="53" spans="1:12" ht="13.5" thickBot="1">
      <c r="A53" s="440" t="s">
        <v>123</v>
      </c>
      <c r="B53" s="441"/>
      <c r="C53" s="441"/>
      <c r="D53" s="441"/>
      <c r="E53" s="441"/>
      <c r="F53" s="441"/>
      <c r="G53" s="441"/>
      <c r="H53" s="441"/>
      <c r="I53" s="441"/>
      <c r="J53" s="441"/>
      <c r="K53" s="441"/>
      <c r="L53" s="442"/>
    </row>
    <row r="54" spans="1:12" ht="12.75">
      <c r="A54" s="106" t="s">
        <v>221</v>
      </c>
      <c r="B54" s="88" t="s">
        <v>30</v>
      </c>
      <c r="C54" s="107">
        <f aca="true" t="shared" si="12" ref="C54:L54">C44+C47</f>
        <v>6323700</v>
      </c>
      <c r="D54" s="107">
        <f t="shared" si="12"/>
        <v>964000</v>
      </c>
      <c r="E54" s="107">
        <f t="shared" si="12"/>
        <v>0</v>
      </c>
      <c r="F54" s="107">
        <f t="shared" si="12"/>
        <v>0</v>
      </c>
      <c r="G54" s="107">
        <f t="shared" si="12"/>
        <v>0</v>
      </c>
      <c r="H54" s="107">
        <f t="shared" si="12"/>
        <v>166189</v>
      </c>
      <c r="I54" s="107">
        <f t="shared" si="12"/>
        <v>166189</v>
      </c>
      <c r="J54" s="107">
        <f t="shared" si="12"/>
        <v>166189</v>
      </c>
      <c r="K54" s="107">
        <f t="shared" si="12"/>
        <v>0</v>
      </c>
      <c r="L54" s="107">
        <f t="shared" si="12"/>
        <v>0.026702604559988432</v>
      </c>
    </row>
    <row r="55" spans="1:12" ht="12.75">
      <c r="A55" s="106" t="s">
        <v>232</v>
      </c>
      <c r="B55" s="88" t="s">
        <v>211</v>
      </c>
      <c r="C55" s="107">
        <f>C48</f>
        <v>0</v>
      </c>
      <c r="D55" s="107">
        <f aca="true" t="shared" si="13" ref="D55:K55">D48</f>
        <v>0</v>
      </c>
      <c r="E55" s="107">
        <f t="shared" si="13"/>
        <v>0</v>
      </c>
      <c r="F55" s="107">
        <f t="shared" si="13"/>
        <v>0</v>
      </c>
      <c r="G55" s="107">
        <f t="shared" si="13"/>
        <v>0</v>
      </c>
      <c r="H55" s="107">
        <f t="shared" si="13"/>
        <v>0</v>
      </c>
      <c r="I55" s="107">
        <f t="shared" si="13"/>
        <v>0</v>
      </c>
      <c r="J55" s="107">
        <f t="shared" si="13"/>
        <v>0</v>
      </c>
      <c r="K55" s="108">
        <f t="shared" si="13"/>
        <v>0</v>
      </c>
      <c r="L55" s="262"/>
    </row>
    <row r="56" spans="1:12" ht="12.75">
      <c r="A56" s="17" t="s">
        <v>222</v>
      </c>
      <c r="B56" s="82" t="s">
        <v>191</v>
      </c>
      <c r="C56" s="11">
        <f>C49</f>
        <v>4834517</v>
      </c>
      <c r="D56" s="11">
        <f aca="true" t="shared" si="14" ref="D56:L56">D49</f>
        <v>515000</v>
      </c>
      <c r="E56" s="11">
        <f t="shared" si="14"/>
        <v>0</v>
      </c>
      <c r="F56" s="11">
        <f t="shared" si="14"/>
        <v>0</v>
      </c>
      <c r="G56" s="11">
        <f t="shared" si="14"/>
        <v>0</v>
      </c>
      <c r="H56" s="11">
        <f t="shared" si="14"/>
        <v>0</v>
      </c>
      <c r="I56" s="11">
        <f t="shared" si="14"/>
        <v>0</v>
      </c>
      <c r="J56" s="11">
        <f t="shared" si="14"/>
        <v>0</v>
      </c>
      <c r="K56" s="11">
        <f t="shared" si="14"/>
        <v>0</v>
      </c>
      <c r="L56" s="11">
        <f t="shared" si="14"/>
        <v>0</v>
      </c>
    </row>
    <row r="57" spans="1:12" ht="12.75">
      <c r="A57" s="17" t="s">
        <v>129</v>
      </c>
      <c r="B57" s="82" t="s">
        <v>31</v>
      </c>
      <c r="C57" s="11">
        <f>C50+C45</f>
        <v>3792381</v>
      </c>
      <c r="D57" s="11">
        <f aca="true" t="shared" si="15" ref="D57:L57">D50+D45</f>
        <v>436900</v>
      </c>
      <c r="E57" s="11">
        <f t="shared" si="15"/>
        <v>0</v>
      </c>
      <c r="F57" s="11">
        <f t="shared" si="15"/>
        <v>0</v>
      </c>
      <c r="G57" s="11">
        <f t="shared" si="15"/>
        <v>0</v>
      </c>
      <c r="H57" s="11">
        <f t="shared" si="15"/>
        <v>123675</v>
      </c>
      <c r="I57" s="11">
        <f t="shared" si="15"/>
        <v>123675</v>
      </c>
      <c r="J57" s="11">
        <f t="shared" si="15"/>
        <v>97675</v>
      </c>
      <c r="K57" s="11">
        <f t="shared" si="15"/>
        <v>0</v>
      </c>
      <c r="L57" s="11">
        <f t="shared" si="15"/>
        <v>0.3611573303753004</v>
      </c>
    </row>
    <row r="58" spans="1:12" ht="13.5" thickBot="1">
      <c r="A58" s="14" t="s">
        <v>130</v>
      </c>
      <c r="B58" s="83" t="s">
        <v>32</v>
      </c>
      <c r="C58" s="15">
        <f>C51</f>
        <v>1243000</v>
      </c>
      <c r="D58" s="15">
        <f aca="true" t="shared" si="16" ref="D58:L58">D51</f>
        <v>0</v>
      </c>
      <c r="E58" s="15">
        <f t="shared" si="16"/>
        <v>0</v>
      </c>
      <c r="F58" s="15">
        <f t="shared" si="16"/>
        <v>0</v>
      </c>
      <c r="G58" s="15">
        <f t="shared" si="16"/>
        <v>0</v>
      </c>
      <c r="H58" s="15">
        <f t="shared" si="16"/>
        <v>0</v>
      </c>
      <c r="I58" s="15">
        <f t="shared" si="16"/>
        <v>0</v>
      </c>
      <c r="J58" s="15">
        <f t="shared" si="16"/>
        <v>0</v>
      </c>
      <c r="K58" s="15">
        <f t="shared" si="16"/>
        <v>0</v>
      </c>
      <c r="L58" s="15">
        <f t="shared" si="16"/>
        <v>0</v>
      </c>
    </row>
    <row r="59" spans="1:12" s="39" customFormat="1" ht="24.75" customHeight="1" thickBot="1">
      <c r="A59" s="59" t="s">
        <v>131</v>
      </c>
      <c r="B59" s="60" t="s">
        <v>164</v>
      </c>
      <c r="C59" s="61">
        <f>C60+C61+C62+C63+C64</f>
        <v>3000</v>
      </c>
      <c r="D59" s="61">
        <f aca="true" t="shared" si="17" ref="D59:K59">D60+D61+D62+D63+D64</f>
        <v>3000</v>
      </c>
      <c r="E59" s="61">
        <f t="shared" si="17"/>
        <v>0</v>
      </c>
      <c r="F59" s="61">
        <f t="shared" si="17"/>
        <v>0</v>
      </c>
      <c r="G59" s="61">
        <f t="shared" si="17"/>
        <v>0</v>
      </c>
      <c r="H59" s="61">
        <f t="shared" si="17"/>
        <v>1086</v>
      </c>
      <c r="I59" s="61">
        <f t="shared" si="17"/>
        <v>1086</v>
      </c>
      <c r="J59" s="61">
        <f t="shared" si="17"/>
        <v>0</v>
      </c>
      <c r="K59" s="62">
        <f t="shared" si="17"/>
        <v>1086</v>
      </c>
      <c r="L59" s="62">
        <f>L60+L61+L62+L63+L64</f>
        <v>0</v>
      </c>
    </row>
    <row r="60" spans="1:12" ht="12.75">
      <c r="A60" s="369" t="s">
        <v>179</v>
      </c>
      <c r="B60" s="370" t="s">
        <v>29</v>
      </c>
      <c r="C60" s="371"/>
      <c r="D60" s="371"/>
      <c r="E60" s="371"/>
      <c r="F60" s="371"/>
      <c r="G60" s="372"/>
      <c r="H60" s="371"/>
      <c r="I60" s="371"/>
      <c r="J60" s="371"/>
      <c r="K60" s="373">
        <f aca="true" t="shared" si="18" ref="K60:L64">H60-J60</f>
        <v>0</v>
      </c>
      <c r="L60" s="373">
        <f t="shared" si="18"/>
        <v>0</v>
      </c>
    </row>
    <row r="61" spans="1:12" ht="12.75" hidden="1">
      <c r="A61" s="1" t="s">
        <v>180</v>
      </c>
      <c r="B61" s="65"/>
      <c r="C61" s="10">
        <f>D61+E61+F61+G61</f>
        <v>0</v>
      </c>
      <c r="D61" s="10"/>
      <c r="E61" s="10"/>
      <c r="F61" s="10"/>
      <c r="G61" s="90"/>
      <c r="H61" s="10"/>
      <c r="I61" s="10"/>
      <c r="J61" s="10"/>
      <c r="K61" s="23">
        <f t="shared" si="18"/>
        <v>0</v>
      </c>
      <c r="L61" s="23">
        <f t="shared" si="18"/>
        <v>0</v>
      </c>
    </row>
    <row r="62" spans="1:12" ht="12.75" hidden="1">
      <c r="A62" s="1" t="s">
        <v>181</v>
      </c>
      <c r="B62" s="65"/>
      <c r="C62" s="10">
        <f>D62+E62+F62+G62</f>
        <v>0</v>
      </c>
      <c r="D62" s="10"/>
      <c r="E62" s="10"/>
      <c r="F62" s="10"/>
      <c r="G62" s="90"/>
      <c r="H62" s="10"/>
      <c r="I62" s="10"/>
      <c r="J62" s="10"/>
      <c r="K62" s="23">
        <f t="shared" si="18"/>
        <v>0</v>
      </c>
      <c r="L62" s="23">
        <f t="shared" si="18"/>
        <v>0</v>
      </c>
    </row>
    <row r="63" spans="1:12" ht="12.75">
      <c r="A63" s="1" t="s">
        <v>182</v>
      </c>
      <c r="B63" s="65" t="s">
        <v>264</v>
      </c>
      <c r="C63" s="10">
        <v>3000</v>
      </c>
      <c r="D63" s="10">
        <v>3000</v>
      </c>
      <c r="E63" s="10"/>
      <c r="F63" s="10"/>
      <c r="G63" s="90"/>
      <c r="H63" s="10">
        <v>1086</v>
      </c>
      <c r="I63" s="10">
        <v>1086</v>
      </c>
      <c r="J63" s="10"/>
      <c r="K63" s="23">
        <f t="shared" si="18"/>
        <v>1086</v>
      </c>
      <c r="L63" s="23">
        <f t="shared" si="18"/>
        <v>0</v>
      </c>
    </row>
    <row r="64" spans="1:12" ht="12.75">
      <c r="A64" s="1" t="s">
        <v>183</v>
      </c>
      <c r="B64" s="65"/>
      <c r="C64" s="10"/>
      <c r="D64" s="10"/>
      <c r="E64" s="10"/>
      <c r="F64" s="10"/>
      <c r="G64" s="90"/>
      <c r="H64" s="10"/>
      <c r="I64" s="10"/>
      <c r="J64" s="10"/>
      <c r="K64" s="23">
        <f t="shared" si="18"/>
        <v>0</v>
      </c>
      <c r="L64" s="23">
        <f t="shared" si="18"/>
        <v>0</v>
      </c>
    </row>
    <row r="65" spans="1:12" ht="12.75">
      <c r="A65" s="472" t="s">
        <v>123</v>
      </c>
      <c r="B65" s="473"/>
      <c r="C65" s="473"/>
      <c r="D65" s="473"/>
      <c r="E65" s="473"/>
      <c r="F65" s="473"/>
      <c r="G65" s="473"/>
      <c r="H65" s="473"/>
      <c r="I65" s="473"/>
      <c r="J65" s="473"/>
      <c r="K65" s="474"/>
      <c r="L65" s="368"/>
    </row>
    <row r="66" spans="1:12" ht="12.75">
      <c r="A66" s="14" t="s">
        <v>265</v>
      </c>
      <c r="B66" s="332" t="s">
        <v>264</v>
      </c>
      <c r="C66" s="15">
        <f>C63</f>
        <v>3000</v>
      </c>
      <c r="D66" s="15">
        <f aca="true" t="shared" si="19" ref="D66:L66">D63</f>
        <v>3000</v>
      </c>
      <c r="E66" s="15">
        <f t="shared" si="19"/>
        <v>0</v>
      </c>
      <c r="F66" s="15">
        <f t="shared" si="19"/>
        <v>0</v>
      </c>
      <c r="G66" s="15">
        <f t="shared" si="19"/>
        <v>0</v>
      </c>
      <c r="H66" s="15">
        <f t="shared" si="19"/>
        <v>1086</v>
      </c>
      <c r="I66" s="15">
        <f t="shared" si="19"/>
        <v>1086</v>
      </c>
      <c r="J66" s="15">
        <f t="shared" si="19"/>
        <v>0</v>
      </c>
      <c r="K66" s="15">
        <f t="shared" si="19"/>
        <v>1086</v>
      </c>
      <c r="L66" s="15">
        <f t="shared" si="19"/>
        <v>0</v>
      </c>
    </row>
    <row r="67" spans="1:12" ht="13.5" thickBot="1">
      <c r="A67" s="14" t="s">
        <v>28</v>
      </c>
      <c r="B67" s="332" t="s">
        <v>29</v>
      </c>
      <c r="C67" s="15">
        <f>C60</f>
        <v>0</v>
      </c>
      <c r="D67" s="15">
        <f aca="true" t="shared" si="20" ref="D67:K67">D60</f>
        <v>0</v>
      </c>
      <c r="E67" s="15">
        <f t="shared" si="20"/>
        <v>0</v>
      </c>
      <c r="F67" s="15">
        <f t="shared" si="20"/>
        <v>0</v>
      </c>
      <c r="G67" s="15">
        <f t="shared" si="20"/>
        <v>0</v>
      </c>
      <c r="H67" s="15">
        <f t="shared" si="20"/>
        <v>0</v>
      </c>
      <c r="I67" s="15">
        <f t="shared" si="20"/>
        <v>0</v>
      </c>
      <c r="J67" s="15">
        <f t="shared" si="20"/>
        <v>0</v>
      </c>
      <c r="K67" s="15">
        <f t="shared" si="20"/>
        <v>0</v>
      </c>
      <c r="L67" s="268">
        <f>L60+L63</f>
        <v>0</v>
      </c>
    </row>
    <row r="68" spans="1:12" ht="24.75" customHeight="1" thickBot="1">
      <c r="A68" s="59" t="s">
        <v>132</v>
      </c>
      <c r="B68" s="60" t="s">
        <v>164</v>
      </c>
      <c r="C68" s="61">
        <f>C72+C75</f>
        <v>21560135</v>
      </c>
      <c r="D68" s="61">
        <f aca="true" t="shared" si="21" ref="D68:J68">D72+D75</f>
        <v>1880580</v>
      </c>
      <c r="E68" s="61">
        <f t="shared" si="21"/>
        <v>0</v>
      </c>
      <c r="F68" s="61">
        <f t="shared" si="21"/>
        <v>0</v>
      </c>
      <c r="G68" s="61">
        <f t="shared" si="21"/>
        <v>0</v>
      </c>
      <c r="H68" s="61">
        <f t="shared" si="21"/>
        <v>21808</v>
      </c>
      <c r="I68" s="61">
        <f t="shared" si="21"/>
        <v>21808</v>
      </c>
      <c r="J68" s="61">
        <f t="shared" si="21"/>
        <v>21808</v>
      </c>
      <c r="K68" s="62">
        <f>K69+K70+K74+K75+K79</f>
        <v>0</v>
      </c>
      <c r="L68" s="267">
        <f>J68/C68</f>
        <v>0.0010114964493496909</v>
      </c>
    </row>
    <row r="69" spans="1:12" ht="12.75" hidden="1">
      <c r="A69" s="327" t="s">
        <v>185</v>
      </c>
      <c r="B69" s="88" t="s">
        <v>37</v>
      </c>
      <c r="C69" s="75"/>
      <c r="D69" s="75"/>
      <c r="E69" s="75"/>
      <c r="F69" s="75"/>
      <c r="G69" s="328"/>
      <c r="H69" s="75"/>
      <c r="I69" s="75"/>
      <c r="J69" s="75"/>
      <c r="K69" s="329">
        <f>H69-J69</f>
        <v>0</v>
      </c>
      <c r="L69" s="261"/>
    </row>
    <row r="70" spans="1:12" ht="12.75" hidden="1">
      <c r="A70" s="1" t="s">
        <v>186</v>
      </c>
      <c r="B70" s="82"/>
      <c r="C70" s="10">
        <f>D70+E70+F70+G70</f>
        <v>0</v>
      </c>
      <c r="D70" s="10"/>
      <c r="E70" s="10"/>
      <c r="F70" s="10"/>
      <c r="G70" s="90"/>
      <c r="H70" s="10"/>
      <c r="I70" s="10"/>
      <c r="J70" s="10"/>
      <c r="K70" s="23">
        <f>H70-J70</f>
        <v>0</v>
      </c>
      <c r="L70" s="261"/>
    </row>
    <row r="71" spans="1:12" ht="12.75">
      <c r="A71" s="1"/>
      <c r="B71" s="82"/>
      <c r="C71" s="10"/>
      <c r="D71" s="10"/>
      <c r="E71" s="10"/>
      <c r="F71" s="10"/>
      <c r="G71" s="90"/>
      <c r="H71" s="10"/>
      <c r="I71" s="10"/>
      <c r="J71" s="10"/>
      <c r="K71" s="23"/>
      <c r="L71" s="286"/>
    </row>
    <row r="72" spans="1:12" ht="12.75">
      <c r="A72" s="466" t="s">
        <v>257</v>
      </c>
      <c r="B72" s="277" t="s">
        <v>164</v>
      </c>
      <c r="C72" s="278">
        <f>C73+C74</f>
        <v>20561935</v>
      </c>
      <c r="D72" s="278">
        <f aca="true" t="shared" si="22" ref="D72:J72">D73+D74</f>
        <v>1880580</v>
      </c>
      <c r="E72" s="278">
        <f t="shared" si="22"/>
        <v>0</v>
      </c>
      <c r="F72" s="278">
        <f t="shared" si="22"/>
        <v>0</v>
      </c>
      <c r="G72" s="278">
        <f t="shared" si="22"/>
        <v>0</v>
      </c>
      <c r="H72" s="278">
        <f t="shared" si="22"/>
        <v>21808</v>
      </c>
      <c r="I72" s="278">
        <f t="shared" si="22"/>
        <v>21808</v>
      </c>
      <c r="J72" s="278">
        <f t="shared" si="22"/>
        <v>21808</v>
      </c>
      <c r="K72" s="278">
        <f>K73+K74</f>
        <v>0</v>
      </c>
      <c r="L72" s="285">
        <f>J72/C72</f>
        <v>0.001060600570909304</v>
      </c>
    </row>
    <row r="73" spans="1:12" ht="12.75">
      <c r="A73" s="467"/>
      <c r="B73" s="99" t="s">
        <v>37</v>
      </c>
      <c r="C73" s="41">
        <v>2450800</v>
      </c>
      <c r="D73" s="41">
        <v>27000</v>
      </c>
      <c r="E73" s="41"/>
      <c r="F73" s="41"/>
      <c r="G73" s="100"/>
      <c r="H73" s="41">
        <v>21808</v>
      </c>
      <c r="I73" s="41">
        <v>21808</v>
      </c>
      <c r="J73" s="41">
        <v>21808</v>
      </c>
      <c r="K73" s="94"/>
      <c r="L73" s="286">
        <f>J73/C73</f>
        <v>0.008898318916272237</v>
      </c>
    </row>
    <row r="74" spans="1:12" ht="12.75">
      <c r="A74" s="468"/>
      <c r="B74" s="99" t="s">
        <v>62</v>
      </c>
      <c r="C74" s="41">
        <v>18111135</v>
      </c>
      <c r="D74" s="41">
        <v>1853580</v>
      </c>
      <c r="E74" s="41"/>
      <c r="F74" s="41"/>
      <c r="G74" s="100"/>
      <c r="H74" s="41"/>
      <c r="I74" s="41"/>
      <c r="J74" s="41"/>
      <c r="K74" s="94">
        <f>H74-J74</f>
        <v>0</v>
      </c>
      <c r="L74" s="286">
        <f>J74/C74</f>
        <v>0</v>
      </c>
    </row>
    <row r="75" spans="1:12" ht="12.75">
      <c r="A75" s="475" t="s">
        <v>260</v>
      </c>
      <c r="B75" s="81"/>
      <c r="C75" s="58">
        <f>C76+C77+C78</f>
        <v>998200</v>
      </c>
      <c r="D75" s="58">
        <f aca="true" t="shared" si="23" ref="D75:K75">D76+D77+D78</f>
        <v>0</v>
      </c>
      <c r="E75" s="58">
        <f t="shared" si="23"/>
        <v>0</v>
      </c>
      <c r="F75" s="58">
        <f t="shared" si="23"/>
        <v>0</v>
      </c>
      <c r="G75" s="58">
        <f t="shared" si="23"/>
        <v>0</v>
      </c>
      <c r="H75" s="58">
        <f t="shared" si="23"/>
        <v>0</v>
      </c>
      <c r="I75" s="58">
        <f t="shared" si="23"/>
        <v>0</v>
      </c>
      <c r="J75" s="58">
        <f t="shared" si="23"/>
        <v>0</v>
      </c>
      <c r="K75" s="58">
        <f t="shared" si="23"/>
        <v>0</v>
      </c>
      <c r="L75" s="263"/>
    </row>
    <row r="76" spans="1:12" ht="12.75">
      <c r="A76" s="476"/>
      <c r="B76" s="82" t="s">
        <v>36</v>
      </c>
      <c r="C76" s="10">
        <v>0</v>
      </c>
      <c r="D76" s="10"/>
      <c r="E76" s="10"/>
      <c r="F76" s="10"/>
      <c r="G76" s="90"/>
      <c r="H76" s="10"/>
      <c r="I76" s="10"/>
      <c r="J76" s="10"/>
      <c r="K76" s="23">
        <f>H76-J76</f>
        <v>0</v>
      </c>
      <c r="L76" s="261"/>
    </row>
    <row r="77" spans="1:12" ht="12.75">
      <c r="A77" s="476"/>
      <c r="B77" s="82" t="s">
        <v>37</v>
      </c>
      <c r="C77" s="10">
        <v>0</v>
      </c>
      <c r="D77" s="10">
        <v>0</v>
      </c>
      <c r="E77" s="10"/>
      <c r="F77" s="10"/>
      <c r="G77" s="90"/>
      <c r="H77" s="10"/>
      <c r="I77" s="10"/>
      <c r="J77" s="10"/>
      <c r="K77" s="23">
        <f>H77-J77</f>
        <v>0</v>
      </c>
      <c r="L77" s="261"/>
    </row>
    <row r="78" spans="1:12" ht="12.75">
      <c r="A78" s="477"/>
      <c r="B78" s="82" t="s">
        <v>62</v>
      </c>
      <c r="C78" s="10">
        <v>998200</v>
      </c>
      <c r="D78" s="10"/>
      <c r="E78" s="10"/>
      <c r="F78" s="10"/>
      <c r="G78" s="90"/>
      <c r="H78" s="10"/>
      <c r="I78" s="10"/>
      <c r="J78" s="10"/>
      <c r="K78" s="23">
        <f>H78-J78</f>
        <v>0</v>
      </c>
      <c r="L78" s="261"/>
    </row>
    <row r="79" spans="1:12" ht="13.5" thickBot="1">
      <c r="A79" s="4" t="s">
        <v>188</v>
      </c>
      <c r="B79" s="83"/>
      <c r="C79" s="74"/>
      <c r="D79" s="74"/>
      <c r="E79" s="74"/>
      <c r="F79" s="74"/>
      <c r="G79" s="102"/>
      <c r="H79" s="74"/>
      <c r="I79" s="74"/>
      <c r="J79" s="74"/>
      <c r="K79" s="103">
        <f>H79-J79</f>
        <v>0</v>
      </c>
      <c r="L79" s="264"/>
    </row>
    <row r="80" spans="1:12" ht="13.5" thickBot="1">
      <c r="A80" s="443" t="s">
        <v>123</v>
      </c>
      <c r="B80" s="444"/>
      <c r="C80" s="444"/>
      <c r="D80" s="444"/>
      <c r="E80" s="444"/>
      <c r="F80" s="444"/>
      <c r="G80" s="444"/>
      <c r="H80" s="444"/>
      <c r="I80" s="444"/>
      <c r="J80" s="444"/>
      <c r="K80" s="444"/>
      <c r="L80" s="445"/>
    </row>
    <row r="81" spans="1:12" ht="12.75">
      <c r="A81" s="250" t="s">
        <v>40</v>
      </c>
      <c r="B81" s="251" t="s">
        <v>37</v>
      </c>
      <c r="C81" s="107">
        <f>C73</f>
        <v>2450800</v>
      </c>
      <c r="D81" s="107">
        <f aca="true" t="shared" si="24" ref="D81:K81">D73</f>
        <v>27000</v>
      </c>
      <c r="E81" s="107">
        <f t="shared" si="24"/>
        <v>0</v>
      </c>
      <c r="F81" s="107">
        <f t="shared" si="24"/>
        <v>0</v>
      </c>
      <c r="G81" s="107">
        <f t="shared" si="24"/>
        <v>0</v>
      </c>
      <c r="H81" s="107">
        <f t="shared" si="24"/>
        <v>21808</v>
      </c>
      <c r="I81" s="107">
        <f t="shared" si="24"/>
        <v>21808</v>
      </c>
      <c r="J81" s="107">
        <f t="shared" si="24"/>
        <v>21808</v>
      </c>
      <c r="K81" s="107">
        <f t="shared" si="24"/>
        <v>0</v>
      </c>
      <c r="L81" s="268">
        <f>J81/C81</f>
        <v>0.008898318916272237</v>
      </c>
    </row>
    <row r="82" spans="1:12" ht="12.75">
      <c r="A82" s="40" t="s">
        <v>54</v>
      </c>
      <c r="B82" s="55" t="s">
        <v>36</v>
      </c>
      <c r="C82" s="11">
        <f>C76</f>
        <v>0</v>
      </c>
      <c r="D82" s="11">
        <f aca="true" t="shared" si="25" ref="D82:K82">D76</f>
        <v>0</v>
      </c>
      <c r="E82" s="11">
        <f t="shared" si="25"/>
        <v>0</v>
      </c>
      <c r="F82" s="11">
        <f t="shared" si="25"/>
        <v>0</v>
      </c>
      <c r="G82" s="11">
        <f t="shared" si="25"/>
        <v>0</v>
      </c>
      <c r="H82" s="11">
        <f t="shared" si="25"/>
        <v>0</v>
      </c>
      <c r="I82" s="11">
        <f t="shared" si="25"/>
        <v>0</v>
      </c>
      <c r="J82" s="11">
        <f t="shared" si="25"/>
        <v>0</v>
      </c>
      <c r="K82" s="70">
        <f t="shared" si="25"/>
        <v>0</v>
      </c>
      <c r="L82" s="268">
        <f>L77</f>
        <v>0</v>
      </c>
    </row>
    <row r="83" spans="1:12" ht="13.5" thickBot="1">
      <c r="A83" s="14" t="s">
        <v>133</v>
      </c>
      <c r="B83" s="84" t="s">
        <v>62</v>
      </c>
      <c r="C83" s="15">
        <f>C78+C74</f>
        <v>19109335</v>
      </c>
      <c r="D83" s="15">
        <f aca="true" t="shared" si="26" ref="D83:K83">D78+D74</f>
        <v>1853580</v>
      </c>
      <c r="E83" s="15">
        <f t="shared" si="26"/>
        <v>0</v>
      </c>
      <c r="F83" s="15">
        <f t="shared" si="26"/>
        <v>0</v>
      </c>
      <c r="G83" s="15">
        <f t="shared" si="26"/>
        <v>0</v>
      </c>
      <c r="H83" s="15">
        <f t="shared" si="26"/>
        <v>0</v>
      </c>
      <c r="I83" s="15">
        <f t="shared" si="26"/>
        <v>0</v>
      </c>
      <c r="J83" s="15">
        <f t="shared" si="26"/>
        <v>0</v>
      </c>
      <c r="K83" s="15">
        <f t="shared" si="26"/>
        <v>0</v>
      </c>
      <c r="L83" s="273">
        <f>L78</f>
        <v>0</v>
      </c>
    </row>
    <row r="84" spans="1:12" ht="24.75" customHeight="1" thickBot="1">
      <c r="A84" s="333" t="s">
        <v>134</v>
      </c>
      <c r="B84" s="98" t="s">
        <v>164</v>
      </c>
      <c r="C84" s="334">
        <f>C87+C90</f>
        <v>6979600</v>
      </c>
      <c r="D84" s="334">
        <f aca="true" t="shared" si="27" ref="D84:J84">D87+D90</f>
        <v>320700</v>
      </c>
      <c r="E84" s="334">
        <f t="shared" si="27"/>
        <v>0</v>
      </c>
      <c r="F84" s="334">
        <f t="shared" si="27"/>
        <v>0</v>
      </c>
      <c r="G84" s="334">
        <f t="shared" si="27"/>
        <v>0</v>
      </c>
      <c r="H84" s="334">
        <f t="shared" si="27"/>
        <v>320337</v>
      </c>
      <c r="I84" s="334">
        <f t="shared" si="27"/>
        <v>320337</v>
      </c>
      <c r="J84" s="334">
        <f t="shared" si="27"/>
        <v>148109</v>
      </c>
      <c r="K84" s="62">
        <f>K85+K86+K88+K90+K91</f>
        <v>16659</v>
      </c>
      <c r="L84" s="331">
        <f>J84/C84</f>
        <v>0.0212202705026076</v>
      </c>
    </row>
    <row r="85" spans="1:12" ht="12.75">
      <c r="A85" s="327" t="s">
        <v>185</v>
      </c>
      <c r="B85" s="101"/>
      <c r="C85" s="75">
        <f>D85+E85+F85+G85</f>
        <v>0</v>
      </c>
      <c r="D85" s="75"/>
      <c r="E85" s="75"/>
      <c r="F85" s="75"/>
      <c r="G85" s="328"/>
      <c r="H85" s="75"/>
      <c r="I85" s="75"/>
      <c r="J85" s="75"/>
      <c r="K85" s="329">
        <f>H85-J85</f>
        <v>0</v>
      </c>
      <c r="L85" s="330"/>
    </row>
    <row r="86" spans="1:12" ht="12.75">
      <c r="A86" s="1" t="s">
        <v>186</v>
      </c>
      <c r="B86" s="65"/>
      <c r="C86" s="10">
        <f>D86+E86+F86+G86</f>
        <v>0</v>
      </c>
      <c r="D86" s="10"/>
      <c r="E86" s="10"/>
      <c r="F86" s="10"/>
      <c r="G86" s="90"/>
      <c r="H86" s="10"/>
      <c r="I86" s="10"/>
      <c r="J86" s="10"/>
      <c r="K86" s="23">
        <f>H86-J86</f>
        <v>0</v>
      </c>
      <c r="L86" s="261"/>
    </row>
    <row r="87" spans="1:12" ht="12.75">
      <c r="A87" s="466" t="s">
        <v>257</v>
      </c>
      <c r="B87" s="284" t="s">
        <v>164</v>
      </c>
      <c r="C87" s="278">
        <f>C88+C89</f>
        <v>6736700</v>
      </c>
      <c r="D87" s="278">
        <f aca="true" t="shared" si="28" ref="D87:K87">D88+D89</f>
        <v>320700</v>
      </c>
      <c r="E87" s="278">
        <f t="shared" si="28"/>
        <v>0</v>
      </c>
      <c r="F87" s="278">
        <f t="shared" si="28"/>
        <v>0</v>
      </c>
      <c r="G87" s="278">
        <f t="shared" si="28"/>
        <v>0</v>
      </c>
      <c r="H87" s="278">
        <f t="shared" si="28"/>
        <v>320337</v>
      </c>
      <c r="I87" s="278">
        <f t="shared" si="28"/>
        <v>320337</v>
      </c>
      <c r="J87" s="278">
        <f t="shared" si="28"/>
        <v>148109</v>
      </c>
      <c r="K87" s="278">
        <f t="shared" si="28"/>
        <v>172228</v>
      </c>
      <c r="L87" s="285">
        <f>J87/C87</f>
        <v>0.021985393441892914</v>
      </c>
    </row>
    <row r="88" spans="1:12" ht="12.75">
      <c r="A88" s="467"/>
      <c r="B88" s="63" t="s">
        <v>220</v>
      </c>
      <c r="C88" s="11">
        <v>598800</v>
      </c>
      <c r="D88" s="11">
        <v>20700</v>
      </c>
      <c r="E88" s="11"/>
      <c r="F88" s="11"/>
      <c r="G88" s="93"/>
      <c r="H88" s="11">
        <v>20337</v>
      </c>
      <c r="I88" s="11">
        <v>20337</v>
      </c>
      <c r="J88" s="11">
        <v>3678</v>
      </c>
      <c r="K88" s="70">
        <f>H88-J88</f>
        <v>16659</v>
      </c>
      <c r="L88" s="268">
        <f>J88/C88</f>
        <v>0.006142284569138277</v>
      </c>
    </row>
    <row r="89" spans="1:12" ht="12.75">
      <c r="A89" s="468"/>
      <c r="B89" s="63" t="s">
        <v>259</v>
      </c>
      <c r="C89" s="11">
        <v>6137900</v>
      </c>
      <c r="D89" s="11">
        <v>300000</v>
      </c>
      <c r="E89" s="11"/>
      <c r="F89" s="11"/>
      <c r="G89" s="93"/>
      <c r="H89" s="11">
        <v>300000</v>
      </c>
      <c r="I89" s="11">
        <v>300000</v>
      </c>
      <c r="J89" s="11">
        <v>144431</v>
      </c>
      <c r="K89" s="70">
        <f>H89-J89</f>
        <v>155569</v>
      </c>
      <c r="L89" s="268">
        <f>J89/C89</f>
        <v>0.023531012235455125</v>
      </c>
    </row>
    <row r="90" spans="1:12" ht="12.75">
      <c r="A90" s="57" t="s">
        <v>187</v>
      </c>
      <c r="B90" s="78" t="s">
        <v>220</v>
      </c>
      <c r="C90" s="58">
        <v>242900</v>
      </c>
      <c r="D90" s="58"/>
      <c r="E90" s="58"/>
      <c r="F90" s="58"/>
      <c r="G90" s="91"/>
      <c r="H90" s="58"/>
      <c r="I90" s="58"/>
      <c r="J90" s="58"/>
      <c r="K90" s="72">
        <f>H90-J90</f>
        <v>0</v>
      </c>
      <c r="L90" s="72"/>
    </row>
    <row r="91" spans="1:12" ht="12.75">
      <c r="A91" s="4" t="s">
        <v>188</v>
      </c>
      <c r="B91" s="79"/>
      <c r="C91" s="74"/>
      <c r="D91" s="74"/>
      <c r="E91" s="74"/>
      <c r="F91" s="74"/>
      <c r="G91" s="102"/>
      <c r="H91" s="74"/>
      <c r="I91" s="74"/>
      <c r="J91" s="74"/>
      <c r="K91" s="103">
        <f>H91-J91</f>
        <v>0</v>
      </c>
      <c r="L91" s="264"/>
    </row>
    <row r="92" spans="1:12" ht="12.75">
      <c r="A92" s="469" t="s">
        <v>123</v>
      </c>
      <c r="B92" s="470"/>
      <c r="C92" s="470"/>
      <c r="D92" s="470"/>
      <c r="E92" s="470"/>
      <c r="F92" s="470"/>
      <c r="G92" s="470"/>
      <c r="H92" s="470"/>
      <c r="I92" s="470"/>
      <c r="J92" s="470"/>
      <c r="K92" s="470"/>
      <c r="L92" s="471"/>
    </row>
    <row r="93" spans="1:12" ht="13.5" thickBot="1">
      <c r="A93" s="252" t="s">
        <v>258</v>
      </c>
      <c r="B93" s="63" t="s">
        <v>259</v>
      </c>
      <c r="C93" s="11">
        <f>C89</f>
        <v>6137900</v>
      </c>
      <c r="D93" s="11">
        <f aca="true" t="shared" si="29" ref="D93:K93">D89</f>
        <v>300000</v>
      </c>
      <c r="E93" s="11">
        <f t="shared" si="29"/>
        <v>0</v>
      </c>
      <c r="F93" s="11">
        <f t="shared" si="29"/>
        <v>0</v>
      </c>
      <c r="G93" s="11">
        <f t="shared" si="29"/>
        <v>0</v>
      </c>
      <c r="H93" s="11">
        <f t="shared" si="29"/>
        <v>300000</v>
      </c>
      <c r="I93" s="11">
        <f t="shared" si="29"/>
        <v>300000</v>
      </c>
      <c r="J93" s="11">
        <f t="shared" si="29"/>
        <v>144431</v>
      </c>
      <c r="K93" s="11">
        <f t="shared" si="29"/>
        <v>155569</v>
      </c>
      <c r="L93" s="392">
        <f>J93/C93</f>
        <v>0.023531012235455125</v>
      </c>
    </row>
    <row r="94" spans="1:12" ht="13.5" thickBot="1">
      <c r="A94" s="335" t="s">
        <v>135</v>
      </c>
      <c r="B94" s="63" t="s">
        <v>220</v>
      </c>
      <c r="C94" s="11">
        <f>C90+C88</f>
        <v>841700</v>
      </c>
      <c r="D94" s="11">
        <f aca="true" t="shared" si="30" ref="D94:K94">D90+D88</f>
        <v>20700</v>
      </c>
      <c r="E94" s="11">
        <f t="shared" si="30"/>
        <v>0</v>
      </c>
      <c r="F94" s="11">
        <f t="shared" si="30"/>
        <v>0</v>
      </c>
      <c r="G94" s="11">
        <f t="shared" si="30"/>
        <v>0</v>
      </c>
      <c r="H94" s="11">
        <f t="shared" si="30"/>
        <v>20337</v>
      </c>
      <c r="I94" s="11">
        <f t="shared" si="30"/>
        <v>20337</v>
      </c>
      <c r="J94" s="11">
        <f t="shared" si="30"/>
        <v>3678</v>
      </c>
      <c r="K94" s="11">
        <f t="shared" si="30"/>
        <v>16659</v>
      </c>
      <c r="L94" s="392">
        <f>J94/C94</f>
        <v>0.004369727931567067</v>
      </c>
    </row>
    <row r="95" spans="1:12" ht="24.75" customHeight="1" thickBot="1">
      <c r="A95" s="333" t="s">
        <v>136</v>
      </c>
      <c r="B95" s="387" t="s">
        <v>164</v>
      </c>
      <c r="C95" s="388">
        <f>C98+C102+C107</f>
        <v>37039160</v>
      </c>
      <c r="D95" s="389">
        <f aca="true" t="shared" si="31" ref="D95:K95">D98+D102</f>
        <v>2511460</v>
      </c>
      <c r="E95" s="389">
        <f t="shared" si="31"/>
        <v>0</v>
      </c>
      <c r="F95" s="389">
        <f t="shared" si="31"/>
        <v>0</v>
      </c>
      <c r="G95" s="389">
        <f t="shared" si="31"/>
        <v>0</v>
      </c>
      <c r="H95" s="389">
        <f t="shared" si="31"/>
        <v>1356177</v>
      </c>
      <c r="I95" s="389">
        <f t="shared" si="31"/>
        <v>1356177</v>
      </c>
      <c r="J95" s="389">
        <f t="shared" si="31"/>
        <v>901217</v>
      </c>
      <c r="K95" s="390">
        <f t="shared" si="31"/>
        <v>454960</v>
      </c>
      <c r="L95" s="391">
        <f>J95/C95</f>
        <v>0.02433146432046515</v>
      </c>
    </row>
    <row r="96" spans="1:12" ht="12.75">
      <c r="A96" s="327" t="s">
        <v>185</v>
      </c>
      <c r="B96" s="88"/>
      <c r="C96" s="75">
        <f>D96+E96+F96+G96</f>
        <v>0</v>
      </c>
      <c r="D96" s="75"/>
      <c r="E96" s="75"/>
      <c r="F96" s="75"/>
      <c r="G96" s="328"/>
      <c r="H96" s="75"/>
      <c r="I96" s="75"/>
      <c r="J96" s="75"/>
      <c r="K96" s="329">
        <f>H96-J96</f>
        <v>0</v>
      </c>
      <c r="L96" s="336"/>
    </row>
    <row r="97" spans="1:12" ht="12.75">
      <c r="A97" s="1" t="s">
        <v>186</v>
      </c>
      <c r="B97" s="82"/>
      <c r="C97" s="10"/>
      <c r="D97" s="10"/>
      <c r="E97" s="10"/>
      <c r="F97" s="10"/>
      <c r="G97" s="90"/>
      <c r="H97" s="10"/>
      <c r="I97" s="10"/>
      <c r="J97" s="10"/>
      <c r="K97" s="23">
        <f>H97-J97</f>
        <v>0</v>
      </c>
      <c r="L97" s="272"/>
    </row>
    <row r="98" spans="1:12" ht="12.75">
      <c r="A98" s="466" t="s">
        <v>257</v>
      </c>
      <c r="B98" s="55" t="s">
        <v>219</v>
      </c>
      <c r="C98" s="11">
        <f>C99+C100+C101</f>
        <v>24781900</v>
      </c>
      <c r="D98" s="11">
        <f aca="true" t="shared" si="32" ref="D98:K98">D99+D100+D101</f>
        <v>1640000</v>
      </c>
      <c r="E98" s="11">
        <f t="shared" si="32"/>
        <v>0</v>
      </c>
      <c r="F98" s="11">
        <f t="shared" si="32"/>
        <v>0</v>
      </c>
      <c r="G98" s="11">
        <f t="shared" si="32"/>
        <v>0</v>
      </c>
      <c r="H98" s="11">
        <f t="shared" si="32"/>
        <v>898576</v>
      </c>
      <c r="I98" s="11">
        <f t="shared" si="32"/>
        <v>898576</v>
      </c>
      <c r="J98" s="11">
        <f t="shared" si="32"/>
        <v>898576</v>
      </c>
      <c r="K98" s="70">
        <f t="shared" si="32"/>
        <v>0</v>
      </c>
      <c r="L98" s="268">
        <f aca="true" t="shared" si="33" ref="L98:L103">J98/C98</f>
        <v>0.03625936671522361</v>
      </c>
    </row>
    <row r="99" spans="1:12" ht="12.75">
      <c r="A99" s="467"/>
      <c r="B99" s="85" t="s">
        <v>88</v>
      </c>
      <c r="C99" s="10">
        <v>104000</v>
      </c>
      <c r="D99" s="10"/>
      <c r="E99" s="10"/>
      <c r="F99" s="10"/>
      <c r="G99" s="90"/>
      <c r="H99" s="10"/>
      <c r="I99" s="10"/>
      <c r="J99" s="10"/>
      <c r="K99" s="23">
        <f>H99-J99</f>
        <v>0</v>
      </c>
      <c r="L99" s="289">
        <f t="shared" si="33"/>
        <v>0</v>
      </c>
    </row>
    <row r="100" spans="1:12" ht="12.75">
      <c r="A100" s="467"/>
      <c r="B100" s="85" t="s">
        <v>105</v>
      </c>
      <c r="C100" s="10">
        <v>8405400</v>
      </c>
      <c r="D100" s="10"/>
      <c r="E100" s="10"/>
      <c r="F100" s="10"/>
      <c r="G100" s="90"/>
      <c r="H100" s="10"/>
      <c r="I100" s="10"/>
      <c r="J100" s="10"/>
      <c r="K100" s="23">
        <f>H100-J100</f>
        <v>0</v>
      </c>
      <c r="L100" s="272"/>
    </row>
    <row r="101" spans="1:12" ht="13.5" thickBot="1">
      <c r="A101" s="467"/>
      <c r="B101" s="85" t="s">
        <v>82</v>
      </c>
      <c r="C101" s="10">
        <v>16272500</v>
      </c>
      <c r="D101" s="10">
        <v>1640000</v>
      </c>
      <c r="E101" s="10"/>
      <c r="F101" s="10"/>
      <c r="G101" s="90"/>
      <c r="H101" s="10">
        <v>898576</v>
      </c>
      <c r="I101" s="10">
        <v>898576</v>
      </c>
      <c r="J101" s="10">
        <v>898576</v>
      </c>
      <c r="K101" s="23">
        <f>H101-J101</f>
        <v>0</v>
      </c>
      <c r="L101" s="272">
        <f t="shared" si="33"/>
        <v>0.05522052542633277</v>
      </c>
    </row>
    <row r="102" spans="1:12" ht="12.75">
      <c r="A102" s="461" t="s">
        <v>137</v>
      </c>
      <c r="B102" s="281" t="s">
        <v>219</v>
      </c>
      <c r="C102" s="16">
        <f>C103+C104+C105+C106</f>
        <v>12257260</v>
      </c>
      <c r="D102" s="16">
        <f aca="true" t="shared" si="34" ref="D102:K102">D103+D104+D105+D106</f>
        <v>871460</v>
      </c>
      <c r="E102" s="16">
        <f t="shared" si="34"/>
        <v>0</v>
      </c>
      <c r="F102" s="16">
        <f t="shared" si="34"/>
        <v>0</v>
      </c>
      <c r="G102" s="16">
        <f t="shared" si="34"/>
        <v>0</v>
      </c>
      <c r="H102" s="16">
        <f t="shared" si="34"/>
        <v>457601</v>
      </c>
      <c r="I102" s="16">
        <f t="shared" si="34"/>
        <v>457601</v>
      </c>
      <c r="J102" s="16">
        <f t="shared" si="34"/>
        <v>2641</v>
      </c>
      <c r="K102" s="16">
        <f t="shared" si="34"/>
        <v>454960</v>
      </c>
      <c r="L102" s="289">
        <f t="shared" si="33"/>
        <v>0.0002154641412517969</v>
      </c>
    </row>
    <row r="103" spans="1:12" ht="12.75">
      <c r="A103" s="462"/>
      <c r="B103" s="239" t="s">
        <v>88</v>
      </c>
      <c r="C103" s="42">
        <v>8100000</v>
      </c>
      <c r="D103" s="42">
        <v>454960</v>
      </c>
      <c r="E103" s="42"/>
      <c r="F103" s="42"/>
      <c r="G103" s="43"/>
      <c r="H103" s="42">
        <v>454960</v>
      </c>
      <c r="I103" s="42">
        <v>454960</v>
      </c>
      <c r="J103" s="42"/>
      <c r="K103" s="23">
        <f>H103-J103</f>
        <v>454960</v>
      </c>
      <c r="L103" s="261">
        <f t="shared" si="33"/>
        <v>0</v>
      </c>
    </row>
    <row r="104" spans="1:12" ht="12.75">
      <c r="A104" s="462"/>
      <c r="B104" s="282" t="s">
        <v>105</v>
      </c>
      <c r="C104" s="10"/>
      <c r="D104" s="10"/>
      <c r="E104" s="10"/>
      <c r="F104" s="10"/>
      <c r="G104" s="90"/>
      <c r="H104" s="41"/>
      <c r="I104" s="41"/>
      <c r="J104" s="10"/>
      <c r="K104" s="23">
        <f>H104-J104</f>
        <v>0</v>
      </c>
      <c r="L104" s="261"/>
    </row>
    <row r="105" spans="1:12" ht="12.75">
      <c r="A105" s="462"/>
      <c r="B105" s="282" t="s">
        <v>81</v>
      </c>
      <c r="C105" s="10">
        <v>255600</v>
      </c>
      <c r="D105" s="10">
        <v>67500</v>
      </c>
      <c r="E105" s="10"/>
      <c r="F105" s="10"/>
      <c r="G105" s="90"/>
      <c r="H105" s="10">
        <v>2641</v>
      </c>
      <c r="I105" s="10">
        <v>2641</v>
      </c>
      <c r="J105" s="10">
        <v>2641</v>
      </c>
      <c r="K105" s="23">
        <f>H105-J105</f>
        <v>0</v>
      </c>
      <c r="L105" s="261">
        <f>J105/C105</f>
        <v>0.010332550860719875</v>
      </c>
    </row>
    <row r="106" spans="1:12" ht="13.5" thickBot="1">
      <c r="A106" s="463"/>
      <c r="B106" s="282" t="s">
        <v>82</v>
      </c>
      <c r="C106" s="10">
        <v>3901660</v>
      </c>
      <c r="D106" s="10">
        <v>349000</v>
      </c>
      <c r="E106" s="10"/>
      <c r="F106" s="10"/>
      <c r="G106" s="90"/>
      <c r="H106" s="10"/>
      <c r="I106" s="10"/>
      <c r="J106" s="10"/>
      <c r="K106" s="23">
        <f>H106-J106</f>
        <v>0</v>
      </c>
      <c r="L106" s="261">
        <f>J106/C106</f>
        <v>0</v>
      </c>
    </row>
    <row r="107" spans="1:12" ht="13.5" thickBot="1">
      <c r="A107" s="283" t="s">
        <v>183</v>
      </c>
      <c r="B107" s="83"/>
      <c r="C107" s="74"/>
      <c r="D107" s="74"/>
      <c r="E107" s="74"/>
      <c r="F107" s="74"/>
      <c r="G107" s="102"/>
      <c r="H107" s="253">
        <v>-500</v>
      </c>
      <c r="I107" s="253">
        <v>-500</v>
      </c>
      <c r="J107" s="253">
        <v>-500</v>
      </c>
      <c r="K107" s="103"/>
      <c r="L107" s="103"/>
    </row>
    <row r="108" spans="1:12" ht="13.5" thickBot="1">
      <c r="A108" s="440" t="s">
        <v>123</v>
      </c>
      <c r="B108" s="441"/>
      <c r="C108" s="441"/>
      <c r="D108" s="441"/>
      <c r="E108" s="441"/>
      <c r="F108" s="441"/>
      <c r="G108" s="441"/>
      <c r="H108" s="441"/>
      <c r="I108" s="441"/>
      <c r="J108" s="441"/>
      <c r="K108" s="441"/>
      <c r="L108" s="442"/>
    </row>
    <row r="109" spans="1:12" ht="12.75">
      <c r="A109" s="254" t="s">
        <v>85</v>
      </c>
      <c r="B109" s="95" t="s">
        <v>88</v>
      </c>
      <c r="C109" s="107">
        <f>C103</f>
        <v>8100000</v>
      </c>
      <c r="D109" s="107">
        <f aca="true" t="shared" si="35" ref="D109:K109">D103</f>
        <v>454960</v>
      </c>
      <c r="E109" s="107">
        <f t="shared" si="35"/>
        <v>0</v>
      </c>
      <c r="F109" s="107">
        <f t="shared" si="35"/>
        <v>0</v>
      </c>
      <c r="G109" s="107">
        <f t="shared" si="35"/>
        <v>0</v>
      </c>
      <c r="H109" s="107">
        <f t="shared" si="35"/>
        <v>454960</v>
      </c>
      <c r="I109" s="107">
        <f t="shared" si="35"/>
        <v>454960</v>
      </c>
      <c r="J109" s="107">
        <f t="shared" si="35"/>
        <v>0</v>
      </c>
      <c r="K109" s="107">
        <f t="shared" si="35"/>
        <v>454960</v>
      </c>
      <c r="L109" s="108">
        <f>L103</f>
        <v>0</v>
      </c>
    </row>
    <row r="110" spans="1:12" ht="12.75">
      <c r="A110" s="6" t="s">
        <v>84</v>
      </c>
      <c r="B110" s="86" t="s">
        <v>105</v>
      </c>
      <c r="C110" s="11">
        <f>C104+C100</f>
        <v>8405400</v>
      </c>
      <c r="D110" s="11">
        <f aca="true" t="shared" si="36" ref="D110:K110">D104+D100</f>
        <v>0</v>
      </c>
      <c r="E110" s="11">
        <f t="shared" si="36"/>
        <v>0</v>
      </c>
      <c r="F110" s="11">
        <f t="shared" si="36"/>
        <v>0</v>
      </c>
      <c r="G110" s="11">
        <f t="shared" si="36"/>
        <v>0</v>
      </c>
      <c r="H110" s="11">
        <f t="shared" si="36"/>
        <v>0</v>
      </c>
      <c r="I110" s="11">
        <f t="shared" si="36"/>
        <v>0</v>
      </c>
      <c r="J110" s="11">
        <f t="shared" si="36"/>
        <v>0</v>
      </c>
      <c r="K110" s="70">
        <f t="shared" si="36"/>
        <v>0</v>
      </c>
      <c r="L110" s="268"/>
    </row>
    <row r="111" spans="1:12" ht="12.75">
      <c r="A111" s="6" t="s">
        <v>86</v>
      </c>
      <c r="B111" s="86" t="s">
        <v>81</v>
      </c>
      <c r="C111" s="11">
        <f>C105</f>
        <v>255600</v>
      </c>
      <c r="D111" s="11">
        <f aca="true" t="shared" si="37" ref="D111:J111">D105</f>
        <v>67500</v>
      </c>
      <c r="E111" s="11">
        <f t="shared" si="37"/>
        <v>0</v>
      </c>
      <c r="F111" s="11">
        <f t="shared" si="37"/>
        <v>0</v>
      </c>
      <c r="G111" s="11">
        <f t="shared" si="37"/>
        <v>0</v>
      </c>
      <c r="H111" s="11">
        <f t="shared" si="37"/>
        <v>2641</v>
      </c>
      <c r="I111" s="11">
        <f t="shared" si="37"/>
        <v>2641</v>
      </c>
      <c r="J111" s="11">
        <f t="shared" si="37"/>
        <v>2641</v>
      </c>
      <c r="K111" s="70">
        <f>H111-J111</f>
        <v>0</v>
      </c>
      <c r="L111" s="268">
        <f>J111/C111</f>
        <v>0.010332550860719875</v>
      </c>
    </row>
    <row r="112" spans="1:12" ht="12.75">
      <c r="A112" s="73" t="s">
        <v>138</v>
      </c>
      <c r="B112" s="86" t="s">
        <v>82</v>
      </c>
      <c r="C112" s="11">
        <f>C106+C101</f>
        <v>20174160</v>
      </c>
      <c r="D112" s="11">
        <f aca="true" t="shared" si="38" ref="D112:K112">D106+D101</f>
        <v>1989000</v>
      </c>
      <c r="E112" s="11">
        <f t="shared" si="38"/>
        <v>0</v>
      </c>
      <c r="F112" s="11">
        <f t="shared" si="38"/>
        <v>0</v>
      </c>
      <c r="G112" s="11">
        <f t="shared" si="38"/>
        <v>0</v>
      </c>
      <c r="H112" s="11">
        <f t="shared" si="38"/>
        <v>898576</v>
      </c>
      <c r="I112" s="11">
        <f t="shared" si="38"/>
        <v>898576</v>
      </c>
      <c r="J112" s="11">
        <f t="shared" si="38"/>
        <v>898576</v>
      </c>
      <c r="K112" s="70">
        <f t="shared" si="38"/>
        <v>0</v>
      </c>
      <c r="L112" s="268">
        <f>L106+L101</f>
        <v>0.05522052542633277</v>
      </c>
    </row>
    <row r="113" spans="1:12" ht="13.5" thickBot="1">
      <c r="A113" s="56" t="s">
        <v>188</v>
      </c>
      <c r="B113" s="95"/>
      <c r="C113" s="15"/>
      <c r="D113" s="15"/>
      <c r="E113" s="15"/>
      <c r="F113" s="15"/>
      <c r="G113" s="15"/>
      <c r="H113" s="96">
        <f>H107</f>
        <v>-500</v>
      </c>
      <c r="I113" s="96">
        <f>I107</f>
        <v>-500</v>
      </c>
      <c r="J113" s="96">
        <f>J107</f>
        <v>-500</v>
      </c>
      <c r="K113" s="71"/>
      <c r="L113" s="273"/>
    </row>
    <row r="114" spans="1:12" ht="12.75" hidden="1">
      <c r="A114" s="18" t="s">
        <v>192</v>
      </c>
      <c r="B114" s="29" t="s">
        <v>164</v>
      </c>
      <c r="C114" s="33">
        <f>C115</f>
        <v>0</v>
      </c>
      <c r="D114" s="33">
        <f aca="true" t="shared" si="39" ref="D114:K114">D115</f>
        <v>0</v>
      </c>
      <c r="E114" s="33">
        <f t="shared" si="39"/>
        <v>0</v>
      </c>
      <c r="F114" s="33">
        <f t="shared" si="39"/>
        <v>0</v>
      </c>
      <c r="G114" s="33">
        <f t="shared" si="39"/>
        <v>0</v>
      </c>
      <c r="H114" s="33">
        <f t="shared" si="39"/>
        <v>0</v>
      </c>
      <c r="I114" s="33">
        <f t="shared" si="39"/>
        <v>0</v>
      </c>
      <c r="J114" s="33">
        <f t="shared" si="39"/>
        <v>0</v>
      </c>
      <c r="K114" s="33">
        <f t="shared" si="39"/>
        <v>0</v>
      </c>
      <c r="L114" s="265" t="e">
        <f>J114/C114</f>
        <v>#DIV/0!</v>
      </c>
    </row>
    <row r="115" spans="1:12" ht="12.75" hidden="1">
      <c r="A115" s="453" t="s">
        <v>193</v>
      </c>
      <c r="B115" s="237" t="s">
        <v>219</v>
      </c>
      <c r="C115" s="238">
        <f>C116+C117</f>
        <v>0</v>
      </c>
      <c r="D115" s="238">
        <f aca="true" t="shared" si="40" ref="D115:K115">D116+D117</f>
        <v>0</v>
      </c>
      <c r="E115" s="238">
        <f t="shared" si="40"/>
        <v>0</v>
      </c>
      <c r="F115" s="238">
        <f t="shared" si="40"/>
        <v>0</v>
      </c>
      <c r="G115" s="238">
        <f t="shared" si="40"/>
        <v>0</v>
      </c>
      <c r="H115" s="238">
        <f t="shared" si="40"/>
        <v>0</v>
      </c>
      <c r="I115" s="238">
        <f t="shared" si="40"/>
        <v>0</v>
      </c>
      <c r="J115" s="238">
        <f t="shared" si="40"/>
        <v>0</v>
      </c>
      <c r="K115" s="238">
        <f t="shared" si="40"/>
        <v>0</v>
      </c>
      <c r="L115" s="290" t="e">
        <f>J115/C115</f>
        <v>#DIV/0!</v>
      </c>
    </row>
    <row r="116" spans="1:12" ht="12.75" hidden="1">
      <c r="A116" s="454"/>
      <c r="B116" s="234" t="s">
        <v>243</v>
      </c>
      <c r="C116" s="235"/>
      <c r="D116" s="235"/>
      <c r="E116" s="235"/>
      <c r="F116" s="235"/>
      <c r="G116" s="235"/>
      <c r="H116" s="235"/>
      <c r="I116" s="235"/>
      <c r="J116" s="235"/>
      <c r="K116" s="236"/>
      <c r="L116" s="274" t="e">
        <f>J116/C116</f>
        <v>#DIV/0!</v>
      </c>
    </row>
    <row r="117" spans="1:12" ht="13.5" hidden="1" thickBot="1">
      <c r="A117" s="454"/>
      <c r="B117" s="255" t="s">
        <v>218</v>
      </c>
      <c r="C117" s="256"/>
      <c r="D117" s="256"/>
      <c r="E117" s="256"/>
      <c r="F117" s="256"/>
      <c r="G117" s="256"/>
      <c r="H117" s="256"/>
      <c r="I117" s="256"/>
      <c r="J117" s="256"/>
      <c r="K117" s="257">
        <f>I117-J117</f>
        <v>0</v>
      </c>
      <c r="L117" s="275"/>
    </row>
    <row r="118" spans="1:12" ht="13.5" hidden="1" thickBot="1">
      <c r="A118" s="440" t="s">
        <v>123</v>
      </c>
      <c r="B118" s="441"/>
      <c r="C118" s="441"/>
      <c r="D118" s="441"/>
      <c r="E118" s="441"/>
      <c r="F118" s="441"/>
      <c r="G118" s="441"/>
      <c r="H118" s="441"/>
      <c r="I118" s="441"/>
      <c r="J118" s="441"/>
      <c r="K118" s="441"/>
      <c r="L118" s="442"/>
    </row>
    <row r="119" spans="1:12" ht="12.75" hidden="1">
      <c r="A119" s="291" t="s">
        <v>244</v>
      </c>
      <c r="B119" s="258" t="s">
        <v>243</v>
      </c>
      <c r="C119" s="259">
        <f>C116</f>
        <v>0</v>
      </c>
      <c r="D119" s="259">
        <f aca="true" t="shared" si="41" ref="D119:K119">D116</f>
        <v>0</v>
      </c>
      <c r="E119" s="259">
        <f t="shared" si="41"/>
        <v>0</v>
      </c>
      <c r="F119" s="259">
        <f t="shared" si="41"/>
        <v>0</v>
      </c>
      <c r="G119" s="259">
        <f t="shared" si="41"/>
        <v>0</v>
      </c>
      <c r="H119" s="259"/>
      <c r="I119" s="259"/>
      <c r="J119" s="259">
        <f t="shared" si="41"/>
        <v>0</v>
      </c>
      <c r="K119" s="259">
        <f t="shared" si="41"/>
        <v>0</v>
      </c>
      <c r="L119" s="292" t="e">
        <f>J119/C119</f>
        <v>#DIV/0!</v>
      </c>
    </row>
    <row r="120" spans="1:12" ht="12.75" hidden="1">
      <c r="A120" s="73" t="s">
        <v>217</v>
      </c>
      <c r="B120" s="86" t="s">
        <v>218</v>
      </c>
      <c r="C120" s="11">
        <f>C117</f>
        <v>0</v>
      </c>
      <c r="D120" s="11">
        <f aca="true" t="shared" si="42" ref="D120:K120">D117</f>
        <v>0</v>
      </c>
      <c r="E120" s="11">
        <f t="shared" si="42"/>
        <v>0</v>
      </c>
      <c r="F120" s="11">
        <f t="shared" si="42"/>
        <v>0</v>
      </c>
      <c r="G120" s="11">
        <f t="shared" si="42"/>
        <v>0</v>
      </c>
      <c r="H120" s="11">
        <f t="shared" si="42"/>
        <v>0</v>
      </c>
      <c r="I120" s="11">
        <f t="shared" si="42"/>
        <v>0</v>
      </c>
      <c r="J120" s="11">
        <f t="shared" si="42"/>
        <v>0</v>
      </c>
      <c r="K120" s="70">
        <f t="shared" si="42"/>
        <v>0</v>
      </c>
      <c r="L120" s="70">
        <f>L117</f>
        <v>0</v>
      </c>
    </row>
    <row r="121" spans="1:12" ht="12.75" hidden="1">
      <c r="A121" s="4" t="s">
        <v>188</v>
      </c>
      <c r="B121" s="255"/>
      <c r="C121" s="256"/>
      <c r="D121" s="256"/>
      <c r="E121" s="256"/>
      <c r="F121" s="256"/>
      <c r="G121" s="256"/>
      <c r="H121" s="256"/>
      <c r="I121" s="256"/>
      <c r="J121" s="256"/>
      <c r="K121" s="257"/>
      <c r="L121" s="257"/>
    </row>
    <row r="122" spans="1:12" ht="24.75" customHeight="1" thickBot="1">
      <c r="A122" s="59" t="s">
        <v>139</v>
      </c>
      <c r="B122" s="60" t="s">
        <v>164</v>
      </c>
      <c r="C122" s="61">
        <f>C125+C128</f>
        <v>127793050</v>
      </c>
      <c r="D122" s="61">
        <f aca="true" t="shared" si="43" ref="D122:J122">D125+D128</f>
        <v>24872100</v>
      </c>
      <c r="E122" s="61">
        <f t="shared" si="43"/>
        <v>0</v>
      </c>
      <c r="F122" s="61">
        <f t="shared" si="43"/>
        <v>0</v>
      </c>
      <c r="G122" s="61">
        <f t="shared" si="43"/>
        <v>0</v>
      </c>
      <c r="H122" s="61">
        <f t="shared" si="43"/>
        <v>22757705</v>
      </c>
      <c r="I122" s="61">
        <f t="shared" si="43"/>
        <v>22757705</v>
      </c>
      <c r="J122" s="61">
        <f t="shared" si="43"/>
        <v>9258659</v>
      </c>
      <c r="K122" s="62">
        <f>K123+K124+K127+K128</f>
        <v>13499046</v>
      </c>
      <c r="L122" s="331">
        <f>J122/C122</f>
        <v>0.07245041103565492</v>
      </c>
    </row>
    <row r="123" spans="1:12" ht="12.75">
      <c r="A123" s="369" t="s">
        <v>185</v>
      </c>
      <c r="B123" s="234"/>
      <c r="C123" s="371"/>
      <c r="D123" s="371">
        <v>0</v>
      </c>
      <c r="E123" s="371"/>
      <c r="F123" s="371"/>
      <c r="G123" s="372"/>
      <c r="H123" s="371"/>
      <c r="I123" s="371"/>
      <c r="J123" s="371"/>
      <c r="K123" s="373">
        <f aca="true" t="shared" si="44" ref="K123:L127">H123-J123</f>
        <v>0</v>
      </c>
      <c r="L123" s="373">
        <f t="shared" si="44"/>
        <v>0</v>
      </c>
    </row>
    <row r="124" spans="1:12" ht="12.75">
      <c r="A124" s="1" t="s">
        <v>186</v>
      </c>
      <c r="B124" s="82"/>
      <c r="C124" s="10">
        <f>D124+E124+F124+G124</f>
        <v>0</v>
      </c>
      <c r="D124" s="10"/>
      <c r="E124" s="10"/>
      <c r="F124" s="10"/>
      <c r="G124" s="90"/>
      <c r="H124" s="10"/>
      <c r="I124" s="10"/>
      <c r="J124" s="10"/>
      <c r="K124" s="23">
        <f t="shared" si="44"/>
        <v>0</v>
      </c>
      <c r="L124" s="23">
        <f t="shared" si="44"/>
        <v>0</v>
      </c>
    </row>
    <row r="125" spans="1:12" ht="12.75">
      <c r="A125" s="466" t="s">
        <v>257</v>
      </c>
      <c r="B125" s="374" t="s">
        <v>164</v>
      </c>
      <c r="C125" s="375">
        <f>SUM(C126:C127)</f>
        <v>37125950</v>
      </c>
      <c r="D125" s="375">
        <f aca="true" t="shared" si="45" ref="D125:K125">SUM(D126:D127)</f>
        <v>17651800</v>
      </c>
      <c r="E125" s="375">
        <f t="shared" si="45"/>
        <v>0</v>
      </c>
      <c r="F125" s="375">
        <f t="shared" si="45"/>
        <v>0</v>
      </c>
      <c r="G125" s="375">
        <f t="shared" si="45"/>
        <v>0</v>
      </c>
      <c r="H125" s="375">
        <f t="shared" si="45"/>
        <v>16066418</v>
      </c>
      <c r="I125" s="375">
        <f t="shared" si="45"/>
        <v>16066418</v>
      </c>
      <c r="J125" s="375">
        <f t="shared" si="45"/>
        <v>2772727</v>
      </c>
      <c r="K125" s="375">
        <f t="shared" si="45"/>
        <v>13293691</v>
      </c>
      <c r="L125" s="376">
        <f aca="true" t="shared" si="46" ref="L125:L132">J125/C125</f>
        <v>0.07468433804387498</v>
      </c>
    </row>
    <row r="126" spans="1:12" ht="12.75">
      <c r="A126" s="467"/>
      <c r="B126" s="82" t="s">
        <v>195</v>
      </c>
      <c r="C126" s="10">
        <v>12901500</v>
      </c>
      <c r="D126" s="10">
        <v>911000</v>
      </c>
      <c r="E126" s="10"/>
      <c r="F126" s="10"/>
      <c r="G126" s="90"/>
      <c r="H126" s="10"/>
      <c r="I126" s="10"/>
      <c r="J126" s="10"/>
      <c r="K126" s="23"/>
      <c r="L126" s="272">
        <f t="shared" si="46"/>
        <v>0</v>
      </c>
    </row>
    <row r="127" spans="1:12" ht="12.75">
      <c r="A127" s="468"/>
      <c r="B127" s="82" t="s">
        <v>99</v>
      </c>
      <c r="C127" s="10">
        <v>24224450</v>
      </c>
      <c r="D127" s="10">
        <v>16740800</v>
      </c>
      <c r="E127" s="10"/>
      <c r="F127" s="10"/>
      <c r="G127" s="90"/>
      <c r="H127" s="10">
        <f>2441689+13624729</f>
        <v>16066418</v>
      </c>
      <c r="I127" s="10">
        <v>16066418</v>
      </c>
      <c r="J127" s="10">
        <v>2772727</v>
      </c>
      <c r="K127" s="23">
        <f t="shared" si="44"/>
        <v>13293691</v>
      </c>
      <c r="L127" s="272">
        <f t="shared" si="46"/>
        <v>0.11445985357768701</v>
      </c>
    </row>
    <row r="128" spans="1:12" ht="12.75">
      <c r="A128" s="480" t="s">
        <v>120</v>
      </c>
      <c r="B128" s="54" t="s">
        <v>164</v>
      </c>
      <c r="C128" s="16">
        <f>C129+C131+C132+C130</f>
        <v>90667100</v>
      </c>
      <c r="D128" s="16">
        <f aca="true" t="shared" si="47" ref="D128:K128">D129+D131+D132+D130</f>
        <v>7220300</v>
      </c>
      <c r="E128" s="16">
        <f t="shared" si="47"/>
        <v>0</v>
      </c>
      <c r="F128" s="16">
        <f t="shared" si="47"/>
        <v>0</v>
      </c>
      <c r="G128" s="16">
        <f t="shared" si="47"/>
        <v>0</v>
      </c>
      <c r="H128" s="16">
        <f t="shared" si="47"/>
        <v>6691287</v>
      </c>
      <c r="I128" s="16">
        <f t="shared" si="47"/>
        <v>6691287</v>
      </c>
      <c r="J128" s="16">
        <f t="shared" si="47"/>
        <v>6485932</v>
      </c>
      <c r="K128" s="16">
        <f t="shared" si="47"/>
        <v>205355</v>
      </c>
      <c r="L128" s="289">
        <f t="shared" si="46"/>
        <v>0.07153567280744615</v>
      </c>
    </row>
    <row r="129" spans="1:12" ht="12.75">
      <c r="A129" s="480"/>
      <c r="B129" s="87" t="s">
        <v>196</v>
      </c>
      <c r="C129" s="42">
        <v>81346000</v>
      </c>
      <c r="D129" s="42">
        <v>6500000</v>
      </c>
      <c r="E129" s="42"/>
      <c r="F129" s="42"/>
      <c r="G129" s="43"/>
      <c r="H129" s="42">
        <v>6454432</v>
      </c>
      <c r="I129" s="42">
        <v>6454432</v>
      </c>
      <c r="J129" s="42">
        <v>6454432</v>
      </c>
      <c r="K129" s="23">
        <f>H129-J129</f>
        <v>0</v>
      </c>
      <c r="L129" s="261">
        <f t="shared" si="46"/>
        <v>0.07934541341922159</v>
      </c>
    </row>
    <row r="130" spans="1:12" ht="12.75">
      <c r="A130" s="480"/>
      <c r="B130" s="87" t="s">
        <v>99</v>
      </c>
      <c r="C130" s="42">
        <v>4000000</v>
      </c>
      <c r="D130" s="42"/>
      <c r="E130" s="42"/>
      <c r="F130" s="42"/>
      <c r="G130" s="43"/>
      <c r="H130" s="42"/>
      <c r="I130" s="42"/>
      <c r="J130" s="42"/>
      <c r="K130" s="23"/>
      <c r="L130" s="261"/>
    </row>
    <row r="131" spans="1:12" ht="12.75">
      <c r="A131" s="480"/>
      <c r="B131" s="85" t="s">
        <v>100</v>
      </c>
      <c r="C131" s="10">
        <v>740100</v>
      </c>
      <c r="D131" s="10">
        <v>284700</v>
      </c>
      <c r="E131" s="10"/>
      <c r="F131" s="10"/>
      <c r="G131" s="90"/>
      <c r="H131" s="10">
        <v>202739</v>
      </c>
      <c r="I131" s="10">
        <v>202739</v>
      </c>
      <c r="J131" s="10"/>
      <c r="K131" s="23">
        <f>H131-J131</f>
        <v>202739</v>
      </c>
      <c r="L131" s="261">
        <f t="shared" si="46"/>
        <v>0</v>
      </c>
    </row>
    <row r="132" spans="1:12" ht="12.75">
      <c r="A132" s="480"/>
      <c r="B132" s="85" t="s">
        <v>101</v>
      </c>
      <c r="C132" s="10">
        <v>4581000</v>
      </c>
      <c r="D132" s="10">
        <v>435600</v>
      </c>
      <c r="E132" s="10"/>
      <c r="F132" s="10"/>
      <c r="G132" s="90"/>
      <c r="H132" s="10">
        <v>34116</v>
      </c>
      <c r="I132" s="10">
        <v>34116</v>
      </c>
      <c r="J132" s="10">
        <v>31500</v>
      </c>
      <c r="K132" s="23">
        <f>H132-J132</f>
        <v>2616</v>
      </c>
      <c r="L132" s="261">
        <f t="shared" si="46"/>
        <v>0.0068762278978389</v>
      </c>
    </row>
    <row r="133" spans="1:12" ht="13.5" thickBot="1">
      <c r="A133" s="4" t="s">
        <v>188</v>
      </c>
      <c r="B133" s="83"/>
      <c r="C133" s="74">
        <f>D133+E133+F133+G133</f>
        <v>0</v>
      </c>
      <c r="D133" s="74"/>
      <c r="E133" s="74"/>
      <c r="F133" s="74"/>
      <c r="G133" s="102"/>
      <c r="H133" s="253"/>
      <c r="I133" s="253"/>
      <c r="J133" s="253"/>
      <c r="K133" s="103">
        <f>H133-J133</f>
        <v>0</v>
      </c>
      <c r="L133" s="103">
        <f>I133-K133</f>
        <v>0</v>
      </c>
    </row>
    <row r="134" spans="1:12" ht="13.5" thickBot="1">
      <c r="A134" s="440" t="s">
        <v>123</v>
      </c>
      <c r="B134" s="441"/>
      <c r="C134" s="441"/>
      <c r="D134" s="441"/>
      <c r="E134" s="441"/>
      <c r="F134" s="441"/>
      <c r="G134" s="441"/>
      <c r="H134" s="441"/>
      <c r="I134" s="441"/>
      <c r="J134" s="441"/>
      <c r="K134" s="441"/>
      <c r="L134" s="442"/>
    </row>
    <row r="135" spans="1:12" ht="12.75">
      <c r="A135" s="254" t="s">
        <v>194</v>
      </c>
      <c r="B135" s="95" t="s">
        <v>195</v>
      </c>
      <c r="C135" s="107">
        <f>C126+C129</f>
        <v>94247500</v>
      </c>
      <c r="D135" s="107">
        <f aca="true" t="shared" si="48" ref="D135:J135">D126+D129</f>
        <v>7411000</v>
      </c>
      <c r="E135" s="107">
        <f t="shared" si="48"/>
        <v>0</v>
      </c>
      <c r="F135" s="107">
        <f t="shared" si="48"/>
        <v>0</v>
      </c>
      <c r="G135" s="107">
        <f t="shared" si="48"/>
        <v>0</v>
      </c>
      <c r="H135" s="107">
        <f t="shared" si="48"/>
        <v>6454432</v>
      </c>
      <c r="I135" s="107">
        <f t="shared" si="48"/>
        <v>6454432</v>
      </c>
      <c r="J135" s="107">
        <f t="shared" si="48"/>
        <v>6454432</v>
      </c>
      <c r="K135" s="107">
        <f>K129+K126</f>
        <v>0</v>
      </c>
      <c r="L135" s="262">
        <f>J135/C135</f>
        <v>0.06848385368312157</v>
      </c>
    </row>
    <row r="136" spans="1:12" ht="12.75">
      <c r="A136" s="6" t="s">
        <v>231</v>
      </c>
      <c r="B136" s="86" t="s">
        <v>99</v>
      </c>
      <c r="C136" s="11">
        <f>C130+C127+C123</f>
        <v>28224450</v>
      </c>
      <c r="D136" s="11">
        <f aca="true" t="shared" si="49" ref="D136:J136">D130+D127+D123</f>
        <v>16740800</v>
      </c>
      <c r="E136" s="11">
        <f t="shared" si="49"/>
        <v>0</v>
      </c>
      <c r="F136" s="11">
        <f t="shared" si="49"/>
        <v>0</v>
      </c>
      <c r="G136" s="11">
        <f t="shared" si="49"/>
        <v>0</v>
      </c>
      <c r="H136" s="11">
        <f t="shared" si="49"/>
        <v>16066418</v>
      </c>
      <c r="I136" s="11">
        <f t="shared" si="49"/>
        <v>16066418</v>
      </c>
      <c r="J136" s="11">
        <f t="shared" si="49"/>
        <v>2772727</v>
      </c>
      <c r="K136" s="11">
        <f>K130+K127</f>
        <v>13293691</v>
      </c>
      <c r="L136" s="262">
        <f>J136/C136</f>
        <v>0.0982384776319822</v>
      </c>
    </row>
    <row r="137" spans="1:12" ht="12.75">
      <c r="A137" s="6" t="s">
        <v>140</v>
      </c>
      <c r="B137" s="86" t="s">
        <v>100</v>
      </c>
      <c r="C137" s="11">
        <f>C131</f>
        <v>740100</v>
      </c>
      <c r="D137" s="11">
        <f aca="true" t="shared" si="50" ref="D137:K137">D131</f>
        <v>284700</v>
      </c>
      <c r="E137" s="11">
        <f t="shared" si="50"/>
        <v>0</v>
      </c>
      <c r="F137" s="11">
        <f t="shared" si="50"/>
        <v>0</v>
      </c>
      <c r="G137" s="11">
        <f t="shared" si="50"/>
        <v>0</v>
      </c>
      <c r="H137" s="11">
        <f t="shared" si="50"/>
        <v>202739</v>
      </c>
      <c r="I137" s="11">
        <f t="shared" si="50"/>
        <v>202739</v>
      </c>
      <c r="J137" s="11">
        <f t="shared" si="50"/>
        <v>0</v>
      </c>
      <c r="K137" s="70">
        <f t="shared" si="50"/>
        <v>202739</v>
      </c>
      <c r="L137" s="262">
        <f>J137/C137</f>
        <v>0</v>
      </c>
    </row>
    <row r="138" spans="1:12" ht="12.75">
      <c r="A138" s="5" t="s">
        <v>141</v>
      </c>
      <c r="B138" s="97" t="s">
        <v>101</v>
      </c>
      <c r="C138" s="15">
        <f>C132</f>
        <v>4581000</v>
      </c>
      <c r="D138" s="15">
        <f aca="true" t="shared" si="51" ref="D138:K138">D132</f>
        <v>435600</v>
      </c>
      <c r="E138" s="15">
        <f t="shared" si="51"/>
        <v>0</v>
      </c>
      <c r="F138" s="15">
        <f t="shared" si="51"/>
        <v>0</v>
      </c>
      <c r="G138" s="15">
        <f t="shared" si="51"/>
        <v>0</v>
      </c>
      <c r="H138" s="15">
        <f t="shared" si="51"/>
        <v>34116</v>
      </c>
      <c r="I138" s="15">
        <f t="shared" si="51"/>
        <v>34116</v>
      </c>
      <c r="J138" s="15">
        <f t="shared" si="51"/>
        <v>31500</v>
      </c>
      <c r="K138" s="15">
        <f t="shared" si="51"/>
        <v>2616</v>
      </c>
      <c r="L138" s="262">
        <f>J138/C138</f>
        <v>0.0068762278978389</v>
      </c>
    </row>
    <row r="139" spans="1:12" ht="13.5" thickBot="1">
      <c r="A139" s="115" t="s">
        <v>188</v>
      </c>
      <c r="B139" s="116"/>
      <c r="C139" s="117"/>
      <c r="D139" s="117"/>
      <c r="E139" s="117"/>
      <c r="F139" s="117"/>
      <c r="G139" s="117"/>
      <c r="H139" s="118"/>
      <c r="I139" s="118"/>
      <c r="J139" s="118"/>
      <c r="K139" s="119"/>
      <c r="L139" s="119"/>
    </row>
    <row r="140" spans="3:12" ht="12.75">
      <c r="C140" s="9"/>
      <c r="D140" s="8"/>
      <c r="E140" s="8"/>
      <c r="F140" s="8"/>
      <c r="G140" s="8"/>
      <c r="H140" s="8"/>
      <c r="I140" s="8"/>
      <c r="J140" s="8"/>
      <c r="K140" s="8"/>
      <c r="L140" s="8"/>
    </row>
    <row r="141" spans="3:12" ht="13.5" thickBot="1">
      <c r="C141" s="9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33.75">
      <c r="A142" s="457" t="s">
        <v>175</v>
      </c>
      <c r="B142" s="458"/>
      <c r="C142" s="30" t="s">
        <v>158</v>
      </c>
      <c r="D142" s="30" t="s">
        <v>159</v>
      </c>
      <c r="E142" s="46"/>
      <c r="F142" s="46"/>
      <c r="G142" s="46"/>
      <c r="H142" s="30" t="s">
        <v>160</v>
      </c>
      <c r="I142" s="30" t="s">
        <v>161</v>
      </c>
      <c r="J142" s="30" t="s">
        <v>162</v>
      </c>
      <c r="K142" s="31" t="s">
        <v>163</v>
      </c>
      <c r="L142" s="68" t="s">
        <v>253</v>
      </c>
    </row>
    <row r="143" spans="1:12" ht="12.75">
      <c r="A143" s="459" t="s">
        <v>117</v>
      </c>
      <c r="B143" s="460"/>
      <c r="C143" s="10">
        <f aca="true" t="shared" si="52" ref="C143:K143">C123+C96+C85+C69+C60+C41+C26+C18+C10</f>
        <v>0</v>
      </c>
      <c r="D143" s="10">
        <f t="shared" si="52"/>
        <v>0</v>
      </c>
      <c r="E143" s="10">
        <f t="shared" si="52"/>
        <v>0</v>
      </c>
      <c r="F143" s="10">
        <f t="shared" si="52"/>
        <v>0</v>
      </c>
      <c r="G143" s="10">
        <f t="shared" si="52"/>
        <v>0</v>
      </c>
      <c r="H143" s="10">
        <f t="shared" si="52"/>
        <v>0</v>
      </c>
      <c r="I143" s="10">
        <f t="shared" si="52"/>
        <v>0</v>
      </c>
      <c r="J143" s="10">
        <f t="shared" si="52"/>
        <v>0</v>
      </c>
      <c r="K143" s="23">
        <f t="shared" si="52"/>
        <v>0</v>
      </c>
      <c r="L143" s="261"/>
    </row>
    <row r="144" spans="1:12" ht="12.75">
      <c r="A144" s="459" t="s">
        <v>118</v>
      </c>
      <c r="B144" s="460"/>
      <c r="C144" s="10">
        <f aca="true" t="shared" si="53" ref="C144:K144">C124+C97+C86+C70+C61+C42+C27+C19+C11</f>
        <v>0</v>
      </c>
      <c r="D144" s="10">
        <f t="shared" si="53"/>
        <v>0</v>
      </c>
      <c r="E144" s="10">
        <f t="shared" si="53"/>
        <v>0</v>
      </c>
      <c r="F144" s="10">
        <f t="shared" si="53"/>
        <v>0</v>
      </c>
      <c r="G144" s="10">
        <f t="shared" si="53"/>
        <v>0</v>
      </c>
      <c r="H144" s="10">
        <f t="shared" si="53"/>
        <v>0</v>
      </c>
      <c r="I144" s="10">
        <f t="shared" si="53"/>
        <v>0</v>
      </c>
      <c r="J144" s="10">
        <f t="shared" si="53"/>
        <v>0</v>
      </c>
      <c r="K144" s="23">
        <f t="shared" si="53"/>
        <v>0</v>
      </c>
      <c r="L144" s="261"/>
    </row>
    <row r="145" spans="1:12" ht="12.75" hidden="1">
      <c r="A145" s="459" t="s">
        <v>119</v>
      </c>
      <c r="B145" s="460"/>
      <c r="C145" s="10"/>
      <c r="D145" s="10"/>
      <c r="E145" s="10"/>
      <c r="F145" s="10"/>
      <c r="G145" s="10"/>
      <c r="H145" s="10"/>
      <c r="I145" s="10"/>
      <c r="J145" s="10"/>
      <c r="K145" s="10"/>
      <c r="L145" s="270"/>
    </row>
    <row r="146" spans="1:12" ht="12.75">
      <c r="A146" s="112"/>
      <c r="B146" s="113" t="s">
        <v>242</v>
      </c>
      <c r="C146" s="10">
        <f>C125+C98+C87+C72+C43+C28+C12</f>
        <v>101898916</v>
      </c>
      <c r="D146" s="10">
        <f aca="true" t="shared" si="54" ref="D146:L146">D125+D98+D87+D72+D43+D28+D12</f>
        <v>22809530</v>
      </c>
      <c r="E146" s="10">
        <f t="shared" si="54"/>
        <v>0</v>
      </c>
      <c r="F146" s="10">
        <f t="shared" si="54"/>
        <v>0</v>
      </c>
      <c r="G146" s="10">
        <f t="shared" si="54"/>
        <v>0</v>
      </c>
      <c r="H146" s="10">
        <f t="shared" si="54"/>
        <v>17675215</v>
      </c>
      <c r="I146" s="10">
        <f t="shared" si="54"/>
        <v>17675215</v>
      </c>
      <c r="J146" s="10">
        <f t="shared" si="54"/>
        <v>4183296</v>
      </c>
      <c r="K146" s="10">
        <f t="shared" si="54"/>
        <v>13465919</v>
      </c>
      <c r="L146" s="270">
        <f>J146/C146</f>
        <v>0.041053390597403414</v>
      </c>
    </row>
    <row r="147" spans="1:12" ht="12.75">
      <c r="A147" s="459" t="s">
        <v>120</v>
      </c>
      <c r="B147" s="460"/>
      <c r="C147" s="10">
        <f>C128+C115+C102+C90+C75+C46+C29+C21+C13+C63</f>
        <v>111778427</v>
      </c>
      <c r="D147" s="10">
        <f>D128+D115+D102+D90+D75+D46+D29+D21+D13+D63</f>
        <v>9260210</v>
      </c>
      <c r="E147" s="10">
        <f aca="true" t="shared" si="55" ref="E147:K147">E128+E115+E102+E90+E75+E46+E29+E21+E13+E63</f>
        <v>706000</v>
      </c>
      <c r="F147" s="10">
        <f t="shared" si="55"/>
        <v>436322</v>
      </c>
      <c r="G147" s="10">
        <f t="shared" si="55"/>
        <v>160000</v>
      </c>
      <c r="H147" s="10">
        <f t="shared" si="55"/>
        <v>7626498</v>
      </c>
      <c r="I147" s="10">
        <f t="shared" si="55"/>
        <v>7626498</v>
      </c>
      <c r="J147" s="10">
        <f t="shared" si="55"/>
        <v>6965097</v>
      </c>
      <c r="K147" s="10">
        <f t="shared" si="55"/>
        <v>661401</v>
      </c>
      <c r="L147" s="270">
        <f>J147/C147</f>
        <v>0.06231163907862114</v>
      </c>
    </row>
    <row r="148" spans="1:12" ht="15" hidden="1">
      <c r="A148" s="34" t="s">
        <v>121</v>
      </c>
      <c r="B148" s="35" t="s">
        <v>143</v>
      </c>
      <c r="C148" s="35" t="s">
        <v>144</v>
      </c>
      <c r="D148" s="35" t="s">
        <v>145</v>
      </c>
      <c r="E148" s="35" t="s">
        <v>146</v>
      </c>
      <c r="F148" s="36" t="s">
        <v>147</v>
      </c>
      <c r="G148" s="47"/>
      <c r="H148" s="47"/>
      <c r="I148" s="47"/>
      <c r="J148" s="47"/>
      <c r="K148" s="48"/>
      <c r="L148" s="271"/>
    </row>
    <row r="149" spans="1:12" ht="15.75" hidden="1">
      <c r="A149" s="22" t="s">
        <v>117</v>
      </c>
      <c r="B149" s="19">
        <f aca="true" t="shared" si="56" ref="B149:B154">C149+D149+E149+F149</f>
        <v>0</v>
      </c>
      <c r="C149" s="10">
        <f aca="true" t="shared" si="57" ref="C149:F150">D123+D96+D85+D69+D60+D41+D26+D18+D10</f>
        <v>0</v>
      </c>
      <c r="D149" s="10">
        <f t="shared" si="57"/>
        <v>0</v>
      </c>
      <c r="E149" s="10">
        <f t="shared" si="57"/>
        <v>0</v>
      </c>
      <c r="F149" s="23">
        <f t="shared" si="57"/>
        <v>0</v>
      </c>
      <c r="G149" s="47"/>
      <c r="H149" s="47"/>
      <c r="I149" s="47"/>
      <c r="J149" s="47"/>
      <c r="K149" s="48"/>
      <c r="L149" s="271"/>
    </row>
    <row r="150" spans="1:12" ht="15.75" hidden="1">
      <c r="A150" s="22" t="s">
        <v>118</v>
      </c>
      <c r="B150" s="19">
        <f t="shared" si="56"/>
        <v>0</v>
      </c>
      <c r="C150" s="10">
        <f t="shared" si="57"/>
        <v>0</v>
      </c>
      <c r="D150" s="10">
        <f t="shared" si="57"/>
        <v>0</v>
      </c>
      <c r="E150" s="10">
        <f t="shared" si="57"/>
        <v>0</v>
      </c>
      <c r="F150" s="23">
        <f t="shared" si="57"/>
        <v>0</v>
      </c>
      <c r="G150" s="47"/>
      <c r="H150" s="47"/>
      <c r="I150" s="47"/>
      <c r="J150" s="47"/>
      <c r="K150" s="48"/>
      <c r="L150" s="271"/>
    </row>
    <row r="151" spans="1:12" ht="15.75" hidden="1">
      <c r="A151" s="22" t="s">
        <v>119</v>
      </c>
      <c r="B151" s="19" t="e">
        <f t="shared" si="56"/>
        <v>#REF!</v>
      </c>
      <c r="C151" s="10" t="e">
        <f>D127+D99+D88+D74+D62+#REF!+D28+D20+D12</f>
        <v>#REF!</v>
      </c>
      <c r="D151" s="10" t="e">
        <f>E127+E99+E88+E74+E62+#REF!+E28+E20+E12</f>
        <v>#REF!</v>
      </c>
      <c r="E151" s="10" t="e">
        <f>F127+F99+F88+F74+F62+#REF!+F28+F20+F12</f>
        <v>#REF!</v>
      </c>
      <c r="F151" s="23" t="e">
        <f>G127+G99+G88+G74+G62+#REF!+G28+G20+G12</f>
        <v>#REF!</v>
      </c>
      <c r="G151" s="47"/>
      <c r="H151" s="47"/>
      <c r="I151" s="47"/>
      <c r="J151" s="47"/>
      <c r="K151" s="48"/>
      <c r="L151" s="271"/>
    </row>
    <row r="152" spans="1:12" ht="15.75" hidden="1">
      <c r="A152" s="22" t="s">
        <v>120</v>
      </c>
      <c r="B152" s="19">
        <f t="shared" si="56"/>
        <v>10562532</v>
      </c>
      <c r="C152" s="10">
        <f>D128+D102+D75+D63+D46+D33+D21+D13+D90</f>
        <v>9260210</v>
      </c>
      <c r="D152" s="10">
        <f>E128+E102+E75+E63+E46+E33+E21+E13+E90</f>
        <v>706000</v>
      </c>
      <c r="E152" s="10">
        <f>F128+F102+F75+F63+F46+F33+F21+F13+F90</f>
        <v>436322</v>
      </c>
      <c r="F152" s="23">
        <f>G128+G102+G75+G63+G46+G33+G21+G13+G90</f>
        <v>160000</v>
      </c>
      <c r="G152" s="47"/>
      <c r="H152" s="47"/>
      <c r="I152" s="47"/>
      <c r="J152" s="47"/>
      <c r="K152" s="48"/>
      <c r="L152" s="271"/>
    </row>
    <row r="153" spans="1:12" ht="15.75" hidden="1">
      <c r="A153" s="22" t="s">
        <v>121</v>
      </c>
      <c r="B153" s="19">
        <f t="shared" si="56"/>
        <v>0</v>
      </c>
      <c r="C153" s="10"/>
      <c r="D153" s="2"/>
      <c r="E153" s="2"/>
      <c r="F153" s="3"/>
      <c r="G153" s="47"/>
      <c r="H153" s="47"/>
      <c r="I153" s="47"/>
      <c r="J153" s="47"/>
      <c r="K153" s="48"/>
      <c r="L153" s="271"/>
    </row>
    <row r="154" spans="1:12" ht="16.5" hidden="1" thickBot="1">
      <c r="A154" s="24" t="s">
        <v>149</v>
      </c>
      <c r="B154" s="25" t="e">
        <f t="shared" si="56"/>
        <v>#REF!</v>
      </c>
      <c r="C154" s="20" t="e">
        <f>C153+C152+C151+C150+C149</f>
        <v>#REF!</v>
      </c>
      <c r="D154" s="20" t="e">
        <f>D153+D152+D151+D150+D149</f>
        <v>#REF!</v>
      </c>
      <c r="E154" s="20" t="e">
        <f>E153+E152+E151+E150+E149</f>
        <v>#REF!</v>
      </c>
      <c r="F154" s="21" t="e">
        <f>F153+F152+F151+F150+F149</f>
        <v>#REF!</v>
      </c>
      <c r="G154" s="47"/>
      <c r="H154" s="47"/>
      <c r="I154" s="47"/>
      <c r="J154" s="47"/>
      <c r="K154" s="48"/>
      <c r="L154" s="271"/>
    </row>
    <row r="155" spans="1:12" ht="12.75" hidden="1">
      <c r="A155" s="49"/>
      <c r="B155" s="50"/>
      <c r="C155" s="51"/>
      <c r="D155" s="47"/>
      <c r="E155" s="47"/>
      <c r="F155" s="47"/>
      <c r="G155" s="47"/>
      <c r="H155" s="47"/>
      <c r="I155" s="47"/>
      <c r="J155" s="47"/>
      <c r="K155" s="48"/>
      <c r="L155" s="271"/>
    </row>
    <row r="156" spans="1:12" ht="13.5" thickBot="1">
      <c r="A156" s="464" t="s">
        <v>200</v>
      </c>
      <c r="B156" s="465"/>
      <c r="C156" s="74"/>
      <c r="D156" s="338"/>
      <c r="E156" s="2"/>
      <c r="F156" s="2"/>
      <c r="G156" s="2"/>
      <c r="H156" s="340">
        <f>H139+H113</f>
        <v>-500</v>
      </c>
      <c r="I156" s="340">
        <f>I139+I113</f>
        <v>-500</v>
      </c>
      <c r="J156" s="340">
        <f>J139+J113</f>
        <v>-500</v>
      </c>
      <c r="K156" s="341"/>
      <c r="L156" s="393"/>
    </row>
    <row r="157" spans="1:12" ht="18.75" thickBot="1">
      <c r="A157" s="481" t="s">
        <v>150</v>
      </c>
      <c r="B157" s="482"/>
      <c r="C157" s="337">
        <f>C147+C145+C144+C143+C146</f>
        <v>213677343</v>
      </c>
      <c r="D157" s="337">
        <f aca="true" t="shared" si="58" ref="D157:K157">D147+D145+D144+D143+D146</f>
        <v>32069740</v>
      </c>
      <c r="E157" s="260">
        <f t="shared" si="58"/>
        <v>706000</v>
      </c>
      <c r="F157" s="52">
        <f t="shared" si="58"/>
        <v>436322</v>
      </c>
      <c r="G157" s="339">
        <f t="shared" si="58"/>
        <v>160000</v>
      </c>
      <c r="H157" s="337">
        <f>H147+H145+H144+H143+H146+H156</f>
        <v>25301213</v>
      </c>
      <c r="I157" s="337">
        <f>I147+I145+I144+I143+I146+I156</f>
        <v>25301213</v>
      </c>
      <c r="J157" s="337">
        <f>J147+J145+J144+J143+J146+J156</f>
        <v>11147893</v>
      </c>
      <c r="K157" s="337">
        <f t="shared" si="58"/>
        <v>14127320</v>
      </c>
      <c r="L157" s="394">
        <f>J157/C157</f>
        <v>0.05217161933729211</v>
      </c>
    </row>
    <row r="158" spans="1:12" s="39" customFormat="1" ht="18">
      <c r="A158" s="37"/>
      <c r="B158" s="37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ht="12.75">
      <c r="A159" s="28" t="s">
        <v>171</v>
      </c>
      <c r="C159" s="9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28" t="s">
        <v>197</v>
      </c>
      <c r="C160" s="9"/>
      <c r="D160" s="7" t="s">
        <v>172</v>
      </c>
      <c r="E160" s="8"/>
      <c r="F160" s="8"/>
      <c r="G160" s="8"/>
      <c r="H160" s="8"/>
      <c r="I160" s="8"/>
      <c r="J160" s="478" t="s">
        <v>240</v>
      </c>
      <c r="K160" s="478"/>
      <c r="L160" s="478"/>
    </row>
    <row r="161" spans="1:12" ht="12.75">
      <c r="A161" s="111" t="s">
        <v>237</v>
      </c>
      <c r="C161" s="9"/>
      <c r="D161" t="s">
        <v>173</v>
      </c>
      <c r="E161" s="8"/>
      <c r="F161" s="8"/>
      <c r="G161" s="8"/>
      <c r="H161" s="8"/>
      <c r="I161" s="8"/>
      <c r="J161" s="479" t="s">
        <v>236</v>
      </c>
      <c r="K161" s="479"/>
      <c r="L161" s="479"/>
    </row>
    <row r="164" ht="12.75" hidden="1">
      <c r="B164" s="28" t="s">
        <v>226</v>
      </c>
    </row>
    <row r="165" spans="2:12" ht="12.75" hidden="1">
      <c r="B165" s="28" t="s">
        <v>227</v>
      </c>
      <c r="C165" s="9">
        <f>C138+C137+C135+C120+C112+C111+C110+C109+C94+C83+C82+C81+C67+C58+C57+C56+C54+C39+C38+C37+C36+C16</f>
        <v>179207993</v>
      </c>
      <c r="D165" s="9">
        <f>D138+D137+D135+D120+D112+D111+D110+D109+D94+D83+D82+D81+D67+D58+D57+D56+D54+D39+D38+D37+D36+D16</f>
        <v>15025940</v>
      </c>
      <c r="E165" s="9">
        <f>E138+E137+E135+E120+E112+E111+E110+E109+E94+E83+E82+E81+E67+E58+E57+E56+E54+E39+E38+E37+E36+E16</f>
        <v>700000</v>
      </c>
      <c r="F165" s="9">
        <f>F138+F137+F135+F120+F112+F111+F110+F109+F94+F83+F82+F81+F67+F58+F57+F56+F54+F39+F38+F37+F36+F16</f>
        <v>436322</v>
      </c>
      <c r="G165" s="9">
        <f>G138+G137+G135+G120+G112+G111+G110+G109+G94+G83+G82+G81+G67+G58+G57+G56+G54+G39+G38+G37+G36+G16</f>
        <v>160000</v>
      </c>
      <c r="H165" s="9">
        <f>H138+H137+H135+H120+H112+H111+H110+H109+H94+H83+H82+H81+H67+H58+H57+H56+H54+H39+H38+H37+H36+H16+H139+H113</f>
        <v>8933709</v>
      </c>
      <c r="I165" s="9">
        <f>I138+I137+I135+I120+I112+I111+I110+I109+I94+I83+I82+I81+I67+I58+I57+I56+I54+I39+I38+I37+I36+I16+I139+I113</f>
        <v>8933709</v>
      </c>
      <c r="J165" s="9">
        <f>J138+J137+J135+J120+J112+J111+J110+J109+J94+J83+J82+J81+J67+J58+J57+J56+J54+J39+J38+J37+J36+J16+J139+J113</f>
        <v>8230735</v>
      </c>
      <c r="K165" s="9">
        <f>K138+K137+K135+K120+K112+K111+K110+K109+K94+K83+K82+K81+K67+K58+K57+K56+K54+K39+K38+K37+K36+K16+K139+K113</f>
        <v>676974</v>
      </c>
      <c r="L165" s="9">
        <f>L138+L137+L135+L120+L112+L111+L110+L109+L94+L83+L82+L81+L67+L58+L57+L56+L54+L39+L38+L37+L36+L16+L139+L113</f>
        <v>0.6874312589015671</v>
      </c>
    </row>
  </sheetData>
  <sheetProtection/>
  <mergeCells count="35">
    <mergeCell ref="J160:L160"/>
    <mergeCell ref="J161:L161"/>
    <mergeCell ref="A125:A127"/>
    <mergeCell ref="A128:A132"/>
    <mergeCell ref="A98:A101"/>
    <mergeCell ref="A134:L134"/>
    <mergeCell ref="A157:B157"/>
    <mergeCell ref="A92:L92"/>
    <mergeCell ref="A115:A117"/>
    <mergeCell ref="A80:L80"/>
    <mergeCell ref="A118:L118"/>
    <mergeCell ref="A43:A45"/>
    <mergeCell ref="A108:L108"/>
    <mergeCell ref="A65:K65"/>
    <mergeCell ref="A75:A78"/>
    <mergeCell ref="A87:A89"/>
    <mergeCell ref="I2:K2"/>
    <mergeCell ref="A142:B142"/>
    <mergeCell ref="A143:B143"/>
    <mergeCell ref="A144:B144"/>
    <mergeCell ref="A102:A106"/>
    <mergeCell ref="A156:B156"/>
    <mergeCell ref="A147:B147"/>
    <mergeCell ref="A145:B145"/>
    <mergeCell ref="A72:A74"/>
    <mergeCell ref="A4:L4"/>
    <mergeCell ref="A5:L5"/>
    <mergeCell ref="A15:L15"/>
    <mergeCell ref="A23:L23"/>
    <mergeCell ref="A35:L35"/>
    <mergeCell ref="A53:L53"/>
    <mergeCell ref="B18:B22"/>
    <mergeCell ref="A46:A51"/>
    <mergeCell ref="A7:B7"/>
    <mergeCell ref="A29:A33"/>
  </mergeCells>
  <printOptions/>
  <pageMargins left="0.4330708661417323" right="0.2362204724409449" top="1.15" bottom="0.6692913385826772" header="0.7086614173228347" footer="0.5118110236220472"/>
  <pageSetup fitToHeight="4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2021-04-23T07:26:57Z</cp:lastPrinted>
  <dcterms:created xsi:type="dcterms:W3CDTF">2011-02-23T07:07:11Z</dcterms:created>
  <dcterms:modified xsi:type="dcterms:W3CDTF">2021-04-23T07:27:14Z</dcterms:modified>
  <cp:category/>
  <cp:version/>
  <cp:contentType/>
  <cp:contentStatus/>
</cp:coreProperties>
</file>