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functionare" sheetId="1" r:id="rId1"/>
    <sheet name="dezvoltare" sheetId="2" r:id="rId2"/>
  </sheets>
  <definedNames>
    <definedName name="_xlnm.Print_Area" localSheetId="1">'dezvoltare'!$A$1:$L$161</definedName>
  </definedNames>
  <calcPr fullCalcOnLoad="1"/>
</workbook>
</file>

<file path=xl/sharedStrings.xml><?xml version="1.0" encoding="utf-8"?>
<sst xmlns="http://schemas.openxmlformats.org/spreadsheetml/2006/main" count="688" uniqueCount="273">
  <si>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</si>
  <si>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</si>
  <si>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</si>
  <si>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</si>
  <si>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</si>
  <si>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</si>
  <si>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</si>
  <si>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</si>
  <si>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</si>
  <si>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</si>
  <si>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</si>
  <si>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</si>
  <si>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</si>
  <si>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</si>
  <si>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</si>
  <si>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</si>
  <si>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</si>
  <si>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</si>
  <si>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</si>
  <si>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</si>
  <si>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</si>
  <si>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</si>
  <si>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</si>
  <si>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</si>
  <si>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</si>
  <si>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</si>
  <si>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</si>
  <si>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</si>
  <si>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</si>
  <si>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</si>
  <si>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</si>
  <si>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</si>
  <si>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</si>
  <si>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</si>
  <si>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</si>
  <si>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</si>
  <si>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</si>
  <si>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</si>
  <si>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</si>
  <si>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</si>
  <si>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</si>
  <si>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</si>
  <si>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</si>
  <si>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</si>
  <si>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</si>
  <si>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</si>
  <si>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</si>
  <si>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</si>
  <si>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</si>
  <si>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</si>
  <si>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</si>
  <si>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</si>
  <si>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</si>
  <si>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</si>
  <si>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</si>
  <si>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</si>
  <si>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</si>
  <si>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</si>
  <si>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</si>
  <si>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</si>
  <si>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</si>
  <si>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</si>
  <si>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</si>
  <si>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</si>
  <si>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</si>
  <si>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</si>
  <si>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</si>
  <si>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</si>
  <si>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</si>
  <si>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</si>
  <si>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</si>
  <si>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</si>
  <si>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</si>
  <si>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</si>
  <si>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</si>
  <si>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</si>
  <si>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</si>
  <si>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</si>
  <si>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</si>
  <si>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</si>
  <si>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</si>
  <si>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</si>
  <si>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</si>
  <si>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</si>
  <si>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</si>
  <si>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</si>
  <si>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</si>
  <si>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</si>
  <si>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</si>
  <si>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</si>
  <si>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</si>
  <si>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</si>
  <si>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</si>
  <si>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</si>
  <si>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</si>
  <si>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</si>
  <si>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</si>
  <si>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</si>
  <si>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</si>
  <si>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</si>
  <si>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</si>
  <si>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</si>
  <si>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</si>
  <si>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</si>
  <si>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</si>
  <si>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</si>
  <si>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</si>
  <si>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</si>
  <si>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</si>
  <si>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</si>
  <si>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</si>
  <si>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</si>
  <si>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83</t>
  </si>
  <si>
    <t>TOTAL 74</t>
  </si>
  <si>
    <t>TOTAL 70</t>
  </si>
  <si>
    <t>TOTAL 68</t>
  </si>
  <si>
    <t>TOTAL 67</t>
  </si>
  <si>
    <t>TOTAL 66</t>
  </si>
  <si>
    <t>TOTAL 61</t>
  </si>
  <si>
    <t>TOTAL 55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</si>
  <si>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</si>
  <si>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</si>
  <si>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</si>
  <si>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</si>
  <si>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</si>
  <si>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</si>
  <si>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</si>
  <si>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</si>
  <si>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</si>
  <si>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</si>
  <si>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</si>
  <si>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</si>
  <si>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</si>
  <si>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</si>
  <si>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</si>
  <si>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</si>
  <si>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</si>
  <si>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</si>
  <si>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</si>
  <si>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</si>
  <si>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</si>
  <si>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</si>
  <si>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</si>
  <si>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</si>
  <si>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</si>
  <si>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</si>
  <si>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</si>
  <si>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</si>
  <si>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</si>
  <si>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</si>
  <si>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</si>
  <si>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</si>
  <si>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</si>
  <si>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</si>
  <si>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</si>
  <si>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</si>
  <si>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</si>
  <si>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</si>
  <si>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</si>
  <si>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</si>
  <si>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</si>
  <si>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</si>
  <si>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</si>
  <si>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</si>
  <si>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</si>
  <si>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</si>
  <si>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</si>
  <si>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</si>
  <si>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</si>
  <si>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</si>
  <si>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</si>
  <si>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</si>
  <si>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</si>
  <si>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</si>
  <si>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</si>
  <si>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</si>
  <si>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</si>
  <si>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</si>
  <si>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</si>
  <si>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</si>
  <si>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</si>
  <si>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</si>
  <si>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</si>
  <si>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</si>
  <si>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</si>
  <si>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</si>
  <si>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</si>
  <si>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</si>
  <si>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</si>
  <si>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</si>
  <si>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</si>
  <si>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*proiecte FEN                                                                       (56)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</si>
  <si>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</si>
  <si>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</si>
  <si>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</si>
  <si>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</si>
  <si>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</si>
  <si>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</si>
  <si>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</si>
  <si>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</si>
  <si>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</si>
  <si>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</si>
  <si>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</si>
  <si>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</si>
  <si>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</si>
  <si>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</si>
  <si>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</si>
  <si>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</si>
  <si>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</si>
  <si>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</si>
  <si>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</si>
  <si>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</si>
  <si>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</si>
  <si>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</si>
  <si>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</si>
  <si>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</si>
  <si>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</si>
  <si>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</si>
  <si>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</si>
  <si>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</si>
  <si>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</si>
  <si>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</si>
  <si>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</si>
  <si>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</si>
  <si>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</si>
  <si>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</si>
  <si>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</si>
  <si>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</si>
  <si>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</si>
  <si>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>Fond de rezerva bugetara la dispozitia autoritatilor locale (50)</t>
  </si>
  <si>
    <t>54.02.05</t>
  </si>
  <si>
    <t>Transport in comun</t>
  </si>
  <si>
    <t>Invatamant primar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</si>
  <si>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</si>
  <si>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</si>
  <si>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</si>
  <si>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</si>
  <si>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</si>
  <si>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</si>
  <si>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</si>
  <si>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</si>
  <si>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</si>
  <si>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</si>
  <si>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</si>
  <si>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</si>
  <si>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</si>
  <si>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</si>
  <si>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*cheltuieli de capital                             (70)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</si>
  <si>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</si>
  <si>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</si>
  <si>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</si>
  <si>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</si>
  <si>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</si>
  <si>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</si>
  <si>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</si>
  <si>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 xml:space="preserve">*proiecte FEN                            </t>
  </si>
  <si>
    <t>CHELTUIELI      -  la 30 NOIEMBRIE  2019</t>
  </si>
  <si>
    <t>CHELTUIELI       -      la 30 NOIEMBRIE 2019</t>
  </si>
  <si>
    <t>Total</t>
  </si>
  <si>
    <t>*proiecte FEN     cadru financiar 2014-2020                (58)</t>
  </si>
  <si>
    <t>68.02.04</t>
  </si>
  <si>
    <t xml:space="preserve">Asistenta acordata persoanelor in varsta </t>
  </si>
  <si>
    <t>DAS (4% handic)</t>
  </si>
  <si>
    <t>ajutor social ( VMG+ajutor deces)</t>
  </si>
  <si>
    <t>lemne subventii ( subventii BS)</t>
  </si>
  <si>
    <t xml:space="preserve"> ajutor social (c/v transport donatori sange)</t>
  </si>
  <si>
    <t>*proiecte FEN                                                                       (58)</t>
  </si>
  <si>
    <t>Președinte de ședință,</t>
  </si>
  <si>
    <t>Secretar general,</t>
  </si>
  <si>
    <t>Zazula Béla</t>
  </si>
  <si>
    <t>Mihaela Maria Racolța</t>
  </si>
  <si>
    <t>ANEXA NR. 2.1 la H.C.L. nr. 266/19.12.2019</t>
  </si>
  <si>
    <t>ANEXA NR. 2 la H.C.L. nr. 266/19.12.2019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</si>
</sst>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theme="1" tint="0.04998999834060669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3" fontId="25" fillId="0" borderId="11" xfId="0" applyNumberFormat="1" applyFont="1" applyBorder="1" applyAlignment="1">
      <alignment/>
    </xf>
    <xf numFmtId="3" fontId="29" fillId="22" borderId="17" xfId="0" applyNumberFormat="1" applyFont="1" applyFill="1" applyBorder="1" applyAlignment="1">
      <alignment/>
    </xf>
    <xf numFmtId="3" fontId="29" fillId="22" borderId="18" xfId="0" applyNumberFormat="1" applyFont="1" applyFill="1" applyBorder="1" applyAlignment="1">
      <alignment/>
    </xf>
    <xf numFmtId="0" fontId="25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5" fillId="22" borderId="19" xfId="0" applyFont="1" applyFill="1" applyBorder="1" applyAlignment="1">
      <alignment horizontal="center"/>
    </xf>
    <xf numFmtId="3" fontId="25" fillId="22" borderId="17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1" fillId="7" borderId="21" xfId="0" applyFont="1" applyFill="1" applyBorder="1" applyAlignment="1">
      <alignment horizontal="center"/>
    </xf>
    <xf numFmtId="3" fontId="2" fillId="7" borderId="21" xfId="0" applyNumberFormat="1" applyFont="1" applyFill="1" applyBorder="1" applyAlignment="1">
      <alignment horizontal="right"/>
    </xf>
    <xf numFmtId="3" fontId="2" fillId="7" borderId="11" xfId="0" applyNumberFormat="1" applyFont="1" applyFill="1" applyBorder="1" applyAlignment="1">
      <alignment horizontal="right"/>
    </xf>
    <xf numFmtId="0" fontId="31" fillId="20" borderId="22" xfId="0" applyFont="1" applyFill="1" applyBorder="1" applyAlignment="1">
      <alignment horizontal="center" wrapText="1"/>
    </xf>
    <xf numFmtId="0" fontId="31" fillId="20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0" fillId="22" borderId="21" xfId="0" applyFont="1" applyFill="1" applyBorder="1" applyAlignment="1">
      <alignment horizontal="center"/>
    </xf>
    <xf numFmtId="0" fontId="30" fillId="22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24" borderId="10" xfId="0" applyFont="1" applyFill="1" applyBorder="1" applyAlignment="1">
      <alignment horizontal="right"/>
    </xf>
    <xf numFmtId="0" fontId="2" fillId="7" borderId="25" xfId="0" applyFont="1" applyFill="1" applyBorder="1" applyAlignment="1">
      <alignment horizontal="center"/>
    </xf>
    <xf numFmtId="3" fontId="2" fillId="7" borderId="26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0" fontId="31" fillId="0" borderId="11" xfId="0" applyFont="1" applyBorder="1" applyAlignment="1">
      <alignment horizontal="center" wrapText="1"/>
    </xf>
    <xf numFmtId="0" fontId="31" fillId="7" borderId="11" xfId="0" applyFont="1" applyFill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31" fillId="0" borderId="26" xfId="0" applyFont="1" applyBorder="1" applyAlignment="1">
      <alignment horizontal="center" vertical="center"/>
    </xf>
    <xf numFmtId="0" fontId="27" fillId="8" borderId="11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3" fontId="2" fillId="7" borderId="32" xfId="0" applyNumberFormat="1" applyFont="1" applyFill="1" applyBorder="1" applyAlignment="1">
      <alignment horizontal="right"/>
    </xf>
    <xf numFmtId="0" fontId="31" fillId="7" borderId="33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0" fontId="2" fillId="7" borderId="34" xfId="0" applyFont="1" applyFill="1" applyBorder="1" applyAlignment="1">
      <alignment horizontal="center"/>
    </xf>
    <xf numFmtId="0" fontId="31" fillId="7" borderId="35" xfId="0" applyFont="1" applyFill="1" applyBorder="1" applyAlignment="1">
      <alignment horizontal="center"/>
    </xf>
    <xf numFmtId="3" fontId="2" fillId="7" borderId="35" xfId="0" applyNumberFormat="1" applyFont="1" applyFill="1" applyBorder="1" applyAlignment="1">
      <alignment horizontal="right"/>
    </xf>
    <xf numFmtId="3" fontId="2" fillId="7" borderId="36" xfId="0" applyNumberFormat="1" applyFont="1" applyFill="1" applyBorder="1" applyAlignment="1">
      <alignment horizontal="right"/>
    </xf>
    <xf numFmtId="0" fontId="31" fillId="24" borderId="11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20" borderId="15" xfId="0" applyFont="1" applyFill="1" applyBorder="1" applyAlignment="1">
      <alignment horizontal="center" wrapText="1"/>
    </xf>
    <xf numFmtId="0" fontId="31" fillId="20" borderId="15" xfId="0" applyFont="1" applyFill="1" applyBorder="1" applyAlignment="1">
      <alignment horizontal="center"/>
    </xf>
    <xf numFmtId="0" fontId="31" fillId="20" borderId="37" xfId="0" applyFont="1" applyFill="1" applyBorder="1" applyAlignment="1">
      <alignment horizontal="center" wrapText="1"/>
    </xf>
    <xf numFmtId="0" fontId="2" fillId="20" borderId="12" xfId="0" applyFont="1" applyFill="1" applyBorder="1" applyAlignment="1">
      <alignment horizontal="center"/>
    </xf>
    <xf numFmtId="3" fontId="2" fillId="7" borderId="24" xfId="0" applyNumberFormat="1" applyFont="1" applyFill="1" applyBorder="1" applyAlignment="1">
      <alignment horizontal="right"/>
    </xf>
    <xf numFmtId="3" fontId="2" fillId="7" borderId="38" xfId="0" applyNumberFormat="1" applyFont="1" applyFill="1" applyBorder="1" applyAlignment="1">
      <alignment horizontal="right"/>
    </xf>
    <xf numFmtId="3" fontId="2" fillId="7" borderId="12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8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1" fillId="8" borderId="26" xfId="0" applyFont="1" applyFill="1" applyBorder="1" applyAlignment="1">
      <alignment horizontal="center" vertical="center"/>
    </xf>
    <xf numFmtId="3" fontId="2" fillId="8" borderId="21" xfId="0" applyNumberFormat="1" applyFont="1" applyFill="1" applyBorder="1" applyAlignment="1">
      <alignment/>
    </xf>
    <xf numFmtId="0" fontId="31" fillId="8" borderId="11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3" borderId="21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2" fillId="8" borderId="24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2" fillId="8" borderId="27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3" fontId="2" fillId="24" borderId="27" xfId="0" applyNumberFormat="1" applyFont="1" applyFill="1" applyBorder="1" applyAlignment="1">
      <alignment/>
    </xf>
    <xf numFmtId="3" fontId="2" fillId="3" borderId="40" xfId="0" applyNumberFormat="1" applyFont="1" applyFill="1" applyBorder="1" applyAlignment="1">
      <alignment/>
    </xf>
    <xf numFmtId="3" fontId="2" fillId="3" borderId="2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7" fillId="24" borderId="21" xfId="0" applyFont="1" applyFill="1" applyBorder="1" applyAlignment="1">
      <alignment horizontal="center"/>
    </xf>
    <xf numFmtId="3" fontId="32" fillId="24" borderId="16" xfId="0" applyNumberFormat="1" applyFont="1" applyFill="1" applyBorder="1" applyAlignment="1">
      <alignment/>
    </xf>
    <xf numFmtId="0" fontId="27" fillId="24" borderId="16" xfId="0" applyFont="1" applyFill="1" applyBorder="1" applyAlignment="1">
      <alignment horizontal="center"/>
    </xf>
    <xf numFmtId="0" fontId="31" fillId="7" borderId="4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0" fontId="31" fillId="0" borderId="21" xfId="0" applyFont="1" applyBorder="1" applyAlignment="1">
      <alignment horizontal="center" vertical="center"/>
    </xf>
    <xf numFmtId="3" fontId="2" fillId="0" borderId="42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24" borderId="25" xfId="0" applyFont="1" applyFill="1" applyBorder="1" applyAlignment="1">
      <alignment horizontal="right"/>
    </xf>
    <xf numFmtId="3" fontId="2" fillId="24" borderId="26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21" xfId="0" applyNumberFormat="1" applyFont="1" applyFill="1" applyBorder="1" applyAlignment="1">
      <alignment/>
    </xf>
    <xf numFmtId="3" fontId="2" fillId="24" borderId="24" xfId="0" applyNumberFormat="1" applyFont="1" applyFill="1" applyBorder="1" applyAlignment="1">
      <alignment/>
    </xf>
    <xf numFmtId="0" fontId="28" fillId="24" borderId="20" xfId="0" applyFont="1" applyFill="1" applyBorder="1" applyAlignment="1">
      <alignment/>
    </xf>
    <xf numFmtId="3" fontId="2" fillId="24" borderId="4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" fontId="2" fillId="24" borderId="43" xfId="0" applyNumberFormat="1" applyFont="1" applyFill="1" applyBorder="1" applyAlignment="1">
      <alignment/>
    </xf>
    <xf numFmtId="0" fontId="0" fillId="24" borderId="19" xfId="0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3" fontId="2" fillId="24" borderId="17" xfId="0" applyNumberFormat="1" applyFont="1" applyFill="1" applyBorder="1" applyAlignment="1">
      <alignment/>
    </xf>
    <xf numFmtId="3" fontId="32" fillId="24" borderId="17" xfId="0" applyNumberFormat="1" applyFont="1" applyFill="1" applyBorder="1" applyAlignment="1">
      <alignment/>
    </xf>
    <xf numFmtId="3" fontId="2" fillId="24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/>
    </xf>
    <xf numFmtId="0" fontId="25" fillId="20" borderId="44" xfId="0" applyFont="1" applyFill="1" applyBorder="1" applyAlignment="1">
      <alignment horizontal="center"/>
    </xf>
    <xf numFmtId="0" fontId="25" fillId="20" borderId="45" xfId="0" applyFont="1" applyFill="1" applyBorder="1" applyAlignment="1">
      <alignment/>
    </xf>
    <xf numFmtId="0" fontId="31" fillId="20" borderId="21" xfId="0" applyFont="1" applyFill="1" applyBorder="1" applyAlignment="1">
      <alignment horizontal="center" wrapText="1"/>
    </xf>
    <xf numFmtId="0" fontId="31" fillId="20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1" fillId="7" borderId="21" xfId="0" applyFont="1" applyFill="1" applyBorder="1" applyAlignment="1">
      <alignment horizontal="center"/>
    </xf>
    <xf numFmtId="3" fontId="22" fillId="7" borderId="21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46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29" fillId="0" borderId="11" xfId="0" applyNumberFormat="1" applyFont="1" applyBorder="1" applyAlignment="1">
      <alignment/>
    </xf>
    <xf numFmtId="0" fontId="28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7" fillId="24" borderId="11" xfId="0" applyFont="1" applyFill="1" applyBorder="1" applyAlignment="1">
      <alignment horizontal="right"/>
    </xf>
    <xf numFmtId="3" fontId="35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0" fontId="31" fillId="7" borderId="15" xfId="0" applyFont="1" applyFill="1" applyBorder="1" applyAlignment="1">
      <alignment horizontal="center"/>
    </xf>
    <xf numFmtId="3" fontId="22" fillId="7" borderId="15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3" fontId="35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35" fillId="24" borderId="12" xfId="0" applyNumberFormat="1" applyFont="1" applyFill="1" applyBorder="1" applyAlignment="1">
      <alignment/>
    </xf>
    <xf numFmtId="3" fontId="41" fillId="0" borderId="11" xfId="0" applyNumberFormat="1" applyFont="1" applyBorder="1" applyAlignment="1">
      <alignment/>
    </xf>
    <xf numFmtId="3" fontId="27" fillId="24" borderId="11" xfId="0" applyNumberFormat="1" applyFont="1" applyFill="1" applyBorder="1" applyAlignment="1">
      <alignment horizontal="right"/>
    </xf>
    <xf numFmtId="0" fontId="29" fillId="4" borderId="11" xfId="0" applyFont="1" applyFill="1" applyBorder="1" applyAlignment="1">
      <alignment/>
    </xf>
    <xf numFmtId="3" fontId="29" fillId="4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35" fillId="22" borderId="11" xfId="0" applyNumberFormat="1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7" xfId="0" applyNumberFormat="1" applyFont="1" applyBorder="1" applyAlignment="1">
      <alignment/>
    </xf>
    <xf numFmtId="0" fontId="27" fillId="22" borderId="11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8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7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7" fillId="24" borderId="16" xfId="0" applyNumberFormat="1" applyFont="1" applyFill="1" applyBorder="1" applyAlignment="1" applyProtection="1">
      <alignment horizontal="right"/>
      <protection/>
    </xf>
    <xf numFmtId="3" fontId="35" fillId="24" borderId="16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0" fontId="27" fillId="24" borderId="26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3" fontId="22" fillId="7" borderId="11" xfId="0" applyNumberFormat="1" applyFont="1" applyFill="1" applyBorder="1" applyAlignment="1">
      <alignment horizontal="right"/>
    </xf>
    <xf numFmtId="0" fontId="27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7" fillId="24" borderId="11" xfId="0" applyFont="1" applyFill="1" applyBorder="1" applyAlignment="1" applyProtection="1">
      <alignment horizontal="right"/>
      <protection/>
    </xf>
    <xf numFmtId="0" fontId="27" fillId="24" borderId="26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22" borderId="0" xfId="0" applyFont="1" applyFill="1" applyAlignment="1">
      <alignment/>
    </xf>
    <xf numFmtId="0" fontId="27" fillId="24" borderId="16" xfId="0" applyFont="1" applyFill="1" applyBorder="1" applyAlignment="1">
      <alignment horizontal="right"/>
    </xf>
    <xf numFmtId="3" fontId="35" fillId="24" borderId="38" xfId="0" applyNumberFormat="1" applyFont="1" applyFill="1" applyBorder="1" applyAlignment="1">
      <alignment/>
    </xf>
    <xf numFmtId="0" fontId="22" fillId="4" borderId="32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34" xfId="0" applyFont="1" applyFill="1" applyBorder="1" applyAlignment="1">
      <alignment horizontal="right"/>
    </xf>
    <xf numFmtId="0" fontId="27" fillId="24" borderId="35" xfId="0" applyFont="1" applyFill="1" applyBorder="1" applyAlignment="1">
      <alignment horizontal="right"/>
    </xf>
    <xf numFmtId="3" fontId="35" fillId="24" borderId="35" xfId="0" applyNumberFormat="1" applyFont="1" applyFill="1" applyBorder="1" applyAlignment="1">
      <alignment/>
    </xf>
    <xf numFmtId="3" fontId="35" fillId="24" borderId="47" xfId="0" applyNumberFormat="1" applyFont="1" applyFill="1" applyBorder="1" applyAlignment="1">
      <alignment/>
    </xf>
    <xf numFmtId="0" fontId="22" fillId="24" borderId="48" xfId="0" applyFont="1" applyFill="1" applyBorder="1" applyAlignment="1">
      <alignment/>
    </xf>
    <xf numFmtId="3" fontId="22" fillId="24" borderId="35" xfId="0" applyNumberFormat="1" applyFont="1" applyFill="1" applyBorder="1" applyAlignment="1">
      <alignment/>
    </xf>
    <xf numFmtId="3" fontId="36" fillId="24" borderId="35" xfId="0" applyNumberFormat="1" applyFont="1" applyFill="1" applyBorder="1" applyAlignment="1">
      <alignment/>
    </xf>
    <xf numFmtId="3" fontId="35" fillId="24" borderId="3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2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46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46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9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0" fontId="31" fillId="20" borderId="35" xfId="0" applyFont="1" applyFill="1" applyBorder="1" applyAlignment="1">
      <alignment horizontal="center" wrapText="1"/>
    </xf>
    <xf numFmtId="0" fontId="31" fillId="20" borderId="35" xfId="0" applyFont="1" applyFill="1" applyBorder="1" applyAlignment="1">
      <alignment horizontal="center"/>
    </xf>
    <xf numFmtId="0" fontId="31" fillId="20" borderId="36" xfId="0" applyFont="1" applyFill="1" applyBorder="1" applyAlignment="1">
      <alignment horizontal="center" wrapText="1"/>
    </xf>
    <xf numFmtId="3" fontId="2" fillId="0" borderId="21" xfId="0" applyNumberFormat="1" applyFont="1" applyBorder="1" applyAlignment="1" quotePrefix="1">
      <alignment/>
    </xf>
    <xf numFmtId="3" fontId="2" fillId="0" borderId="24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2" fillId="0" borderId="0" xfId="0" applyNumberFormat="1" applyFont="1" applyAlignment="1">
      <alignment/>
    </xf>
    <xf numFmtId="3" fontId="25" fillId="0" borderId="11" xfId="0" applyNumberFormat="1" applyFont="1" applyBorder="1" applyAlignment="1">
      <alignment/>
    </xf>
    <xf numFmtId="0" fontId="24" fillId="22" borderId="14" xfId="0" applyFont="1" applyFill="1" applyBorder="1" applyAlignment="1">
      <alignment horizontal="center"/>
    </xf>
    <xf numFmtId="0" fontId="25" fillId="22" borderId="15" xfId="0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3" fontId="35" fillId="0" borderId="11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5" fillId="22" borderId="49" xfId="0" applyFont="1" applyFill="1" applyBorder="1" applyAlignment="1">
      <alignment horizontal="center"/>
    </xf>
    <xf numFmtId="3" fontId="29" fillId="22" borderId="17" xfId="0" applyNumberFormat="1" applyFont="1" applyFill="1" applyBorder="1" applyAlignment="1">
      <alignment/>
    </xf>
    <xf numFmtId="3" fontId="29" fillId="22" borderId="18" xfId="0" applyNumberFormat="1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0" fontId="31" fillId="26" borderId="21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7" fillId="0" borderId="46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0" borderId="2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7" borderId="10" xfId="0" applyFont="1" applyFill="1" applyBorder="1" applyAlignment="1">
      <alignment/>
    </xf>
    <xf numFmtId="0" fontId="1" fillId="27" borderId="11" xfId="0" applyFont="1" applyFill="1" applyBorder="1" applyAlignment="1">
      <alignment horizontal="right"/>
    </xf>
    <xf numFmtId="3" fontId="22" fillId="27" borderId="11" xfId="0" applyNumberFormat="1" applyFont="1" applyFill="1" applyBorder="1" applyAlignment="1">
      <alignment/>
    </xf>
    <xf numFmtId="3" fontId="22" fillId="27" borderId="12" xfId="0" applyNumberFormat="1" applyFont="1" applyFill="1" applyBorder="1" applyAlignment="1">
      <alignment/>
    </xf>
    <xf numFmtId="0" fontId="22" fillId="27" borderId="46" xfId="0" applyFont="1" applyFill="1" applyBorder="1" applyAlignment="1">
      <alignment/>
    </xf>
    <xf numFmtId="0" fontId="22" fillId="27" borderId="11" xfId="0" applyFont="1" applyFill="1" applyBorder="1" applyAlignment="1">
      <alignment/>
    </xf>
    <xf numFmtId="0" fontId="31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2" fillId="7" borderId="21" xfId="0" applyNumberFormat="1" applyFont="1" applyFill="1" applyBorder="1" applyAlignment="1">
      <alignment horizontal="right"/>
    </xf>
    <xf numFmtId="10" fontId="22" fillId="0" borderId="11" xfId="0" applyNumberFormat="1" applyFont="1" applyBorder="1" applyAlignment="1">
      <alignment/>
    </xf>
    <xf numFmtId="10" fontId="22" fillId="0" borderId="11" xfId="0" applyNumberFormat="1" applyFont="1" applyFill="1" applyBorder="1" applyAlignment="1">
      <alignment/>
    </xf>
    <xf numFmtId="10" fontId="35" fillId="24" borderId="11" xfId="0" applyNumberFormat="1" applyFont="1" applyFill="1" applyBorder="1" applyAlignment="1">
      <alignment/>
    </xf>
    <xf numFmtId="10" fontId="22" fillId="24" borderId="11" xfId="0" applyNumberFormat="1" applyFont="1" applyFill="1" applyBorder="1" applyAlignment="1">
      <alignment/>
    </xf>
    <xf numFmtId="10" fontId="22" fillId="0" borderId="16" xfId="0" applyNumberFormat="1" applyFont="1" applyBorder="1" applyAlignment="1">
      <alignment/>
    </xf>
    <xf numFmtId="10" fontId="22" fillId="7" borderId="15" xfId="0" applyNumberFormat="1" applyFont="1" applyFill="1" applyBorder="1" applyAlignment="1">
      <alignment horizontal="right"/>
    </xf>
    <xf numFmtId="10" fontId="35" fillId="4" borderId="11" xfId="0" applyNumberFormat="1" applyFont="1" applyFill="1" applyBorder="1" applyAlignment="1">
      <alignment/>
    </xf>
    <xf numFmtId="10" fontId="36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2" fillId="27" borderId="11" xfId="0" applyNumberFormat="1" applyFont="1" applyFill="1" applyBorder="1" applyAlignment="1">
      <alignment/>
    </xf>
    <xf numFmtId="10" fontId="35" fillId="24" borderId="16" xfId="0" applyNumberFormat="1" applyFont="1" applyFill="1" applyBorder="1" applyAlignment="1">
      <alignment/>
    </xf>
    <xf numFmtId="10" fontId="22" fillId="7" borderId="11" xfId="0" applyNumberFormat="1" applyFont="1" applyFill="1" applyBorder="1" applyAlignment="1">
      <alignment horizontal="right"/>
    </xf>
    <xf numFmtId="10" fontId="35" fillId="24" borderId="36" xfId="0" applyNumberFormat="1" applyFont="1" applyFill="1" applyBorder="1" applyAlignment="1">
      <alignment/>
    </xf>
    <xf numFmtId="10" fontId="2" fillId="0" borderId="24" xfId="0" applyNumberFormat="1" applyFont="1" applyBorder="1" applyAlignment="1" quotePrefix="1">
      <alignment/>
    </xf>
    <xf numFmtId="10" fontId="0" fillId="0" borderId="0" xfId="0" applyNumberFormat="1" applyFont="1" applyAlignment="1">
      <alignment/>
    </xf>
    <xf numFmtId="0" fontId="31" fillId="20" borderId="36" xfId="0" applyFont="1" applyFill="1" applyBorder="1" applyAlignment="1">
      <alignment horizontal="center" wrapText="1"/>
    </xf>
    <xf numFmtId="0" fontId="31" fillId="3" borderId="11" xfId="0" applyFont="1" applyFill="1" applyBorder="1" applyAlignment="1">
      <alignment horizontal="center" vertical="center" wrapText="1"/>
    </xf>
    <xf numFmtId="3" fontId="22" fillId="20" borderId="35" xfId="0" applyNumberFormat="1" applyFont="1" applyFill="1" applyBorder="1" applyAlignment="1">
      <alignment/>
    </xf>
    <xf numFmtId="49" fontId="2" fillId="20" borderId="12" xfId="0" applyNumberFormat="1" applyFont="1" applyFill="1" applyBorder="1" applyAlignment="1">
      <alignment horizontal="center"/>
    </xf>
    <xf numFmtId="0" fontId="23" fillId="24" borderId="20" xfId="0" applyFont="1" applyFill="1" applyBorder="1" applyAlignment="1" applyProtection="1">
      <alignment horizontal="right"/>
      <protection/>
    </xf>
    <xf numFmtId="0" fontId="31" fillId="24" borderId="21" xfId="0" applyFont="1" applyFill="1" applyBorder="1" applyAlignment="1">
      <alignment horizontal="center"/>
    </xf>
    <xf numFmtId="0" fontId="26" fillId="24" borderId="50" xfId="0" applyFont="1" applyFill="1" applyBorder="1" applyAlignment="1">
      <alignment horizontal="right"/>
    </xf>
    <xf numFmtId="3" fontId="32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7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27" fillId="28" borderId="21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/>
    </xf>
    <xf numFmtId="3" fontId="37" fillId="28" borderId="21" xfId="0" applyNumberFormat="1" applyFont="1" applyFill="1" applyBorder="1" applyAlignment="1">
      <alignment horizontal="right"/>
    </xf>
    <xf numFmtId="3" fontId="2" fillId="20" borderId="51" xfId="0" applyNumberFormat="1" applyFont="1" applyFill="1" applyBorder="1" applyAlignment="1">
      <alignment/>
    </xf>
    <xf numFmtId="10" fontId="23" fillId="8" borderId="11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4" xfId="0" applyNumberFormat="1" applyFont="1" applyFill="1" applyBorder="1" applyAlignment="1">
      <alignment/>
    </xf>
    <xf numFmtId="10" fontId="2" fillId="7" borderId="24" xfId="0" applyNumberFormat="1" applyFont="1" applyFill="1" applyBorder="1" applyAlignment="1">
      <alignment horizontal="right"/>
    </xf>
    <xf numFmtId="10" fontId="2" fillId="8" borderId="12" xfId="0" applyNumberFormat="1" applyFont="1" applyFill="1" applyBorder="1" applyAlignment="1">
      <alignment/>
    </xf>
    <xf numFmtId="10" fontId="2" fillId="0" borderId="38" xfId="0" applyNumberFormat="1" applyFont="1" applyBorder="1" applyAlignment="1">
      <alignment/>
    </xf>
    <xf numFmtId="10" fontId="2" fillId="7" borderId="38" xfId="0" applyNumberFormat="1" applyFont="1" applyFill="1" applyBorder="1" applyAlignment="1">
      <alignment horizontal="right"/>
    </xf>
    <xf numFmtId="10" fontId="2" fillId="24" borderId="43" xfId="0" applyNumberFormat="1" applyFont="1" applyFill="1" applyBorder="1" applyAlignment="1">
      <alignment/>
    </xf>
    <xf numFmtId="10" fontId="2" fillId="7" borderId="12" xfId="0" applyNumberFormat="1" applyFont="1" applyFill="1" applyBorder="1" applyAlignment="1">
      <alignment horizontal="right"/>
    </xf>
    <xf numFmtId="10" fontId="2" fillId="24" borderId="12" xfId="0" applyNumberFormat="1" applyFont="1" applyFill="1" applyBorder="1" applyAlignment="1">
      <alignment/>
    </xf>
    <xf numFmtId="10" fontId="0" fillId="0" borderId="29" xfId="0" applyNumberFormat="1" applyBorder="1" applyAlignment="1">
      <alignment/>
    </xf>
    <xf numFmtId="10" fontId="37" fillId="28" borderId="21" xfId="0" applyNumberFormat="1" applyFont="1" applyFill="1" applyBorder="1" applyAlignment="1">
      <alignment horizontal="right"/>
    </xf>
    <xf numFmtId="10" fontId="2" fillId="24" borderId="38" xfId="0" applyNumberFormat="1" applyFont="1" applyFill="1" applyBorder="1" applyAlignment="1">
      <alignment/>
    </xf>
    <xf numFmtId="10" fontId="2" fillId="7" borderId="16" xfId="0" applyNumberFormat="1" applyFont="1" applyFill="1" applyBorder="1" applyAlignment="1">
      <alignment horizontal="right"/>
    </xf>
    <xf numFmtId="10" fontId="2" fillId="26" borderId="16" xfId="0" applyNumberFormat="1" applyFont="1" applyFill="1" applyBorder="1" applyAlignment="1">
      <alignment horizontal="right"/>
    </xf>
    <xf numFmtId="10" fontId="2" fillId="0" borderId="38" xfId="0" applyNumberFormat="1" applyFont="1" applyFill="1" applyBorder="1" applyAlignment="1">
      <alignment horizontal="right"/>
    </xf>
    <xf numFmtId="10" fontId="2" fillId="0" borderId="38" xfId="0" applyNumberFormat="1" applyFont="1" applyFill="1" applyBorder="1" applyAlignment="1">
      <alignment/>
    </xf>
    <xf numFmtId="10" fontId="2" fillId="8" borderId="11" xfId="0" applyNumberFormat="1" applyFon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31" fillId="29" borderId="11" xfId="0" applyFont="1" applyFill="1" applyBorder="1" applyAlignment="1">
      <alignment horizontal="center"/>
    </xf>
    <xf numFmtId="3" fontId="2" fillId="29" borderId="11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3" fontId="2" fillId="30" borderId="11" xfId="0" applyNumberFormat="1" applyFont="1" applyFill="1" applyBorder="1" applyAlignment="1">
      <alignment horizontal="right"/>
    </xf>
    <xf numFmtId="10" fontId="23" fillId="0" borderId="11" xfId="0" applyNumberFormat="1" applyFont="1" applyFill="1" applyBorder="1" applyAlignment="1">
      <alignment/>
    </xf>
    <xf numFmtId="10" fontId="0" fillId="31" borderId="0" xfId="0" applyNumberFormat="1" applyFill="1" applyAlignment="1">
      <alignment/>
    </xf>
    <xf numFmtId="0" fontId="27" fillId="0" borderId="11" xfId="0" applyFont="1" applyBorder="1" applyAlignment="1">
      <alignment horizontal="right"/>
    </xf>
    <xf numFmtId="0" fontId="0" fillId="24" borderId="10" xfId="0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10" fontId="2" fillId="3" borderId="24" xfId="0" applyNumberFormat="1" applyFont="1" applyFill="1" applyBorder="1" applyAlignment="1">
      <alignment/>
    </xf>
    <xf numFmtId="10" fontId="2" fillId="7" borderId="36" xfId="0" applyNumberFormat="1" applyFont="1" applyFill="1" applyBorder="1" applyAlignment="1">
      <alignment horizontal="right"/>
    </xf>
    <xf numFmtId="10" fontId="2" fillId="24" borderId="21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10" fontId="2" fillId="8" borderId="52" xfId="0" applyNumberFormat="1" applyFont="1" applyFill="1" applyBorder="1" applyAlignment="1">
      <alignment/>
    </xf>
    <xf numFmtId="10" fontId="2" fillId="26" borderId="12" xfId="0" applyNumberFormat="1" applyFont="1" applyFill="1" applyBorder="1" applyAlignment="1">
      <alignment/>
    </xf>
    <xf numFmtId="10" fontId="2" fillId="24" borderId="11" xfId="0" applyNumberFormat="1" applyFont="1" applyFill="1" applyBorder="1" applyAlignment="1">
      <alignment/>
    </xf>
    <xf numFmtId="10" fontId="2" fillId="24" borderId="16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20" borderId="41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22" fillId="20" borderId="47" xfId="0" applyNumberFormat="1" applyFont="1" applyFill="1" applyBorder="1" applyAlignment="1">
      <alignment/>
    </xf>
    <xf numFmtId="10" fontId="22" fillId="20" borderId="41" xfId="0" applyNumberFormat="1" applyFont="1" applyFill="1" applyBorder="1" applyAlignment="1">
      <alignment/>
    </xf>
    <xf numFmtId="3" fontId="2" fillId="20" borderId="53" xfId="0" applyNumberFormat="1" applyFont="1" applyFill="1" applyBorder="1" applyAlignment="1">
      <alignment/>
    </xf>
    <xf numFmtId="3" fontId="33" fillId="0" borderId="16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10" fontId="0" fillId="0" borderId="54" xfId="0" applyNumberFormat="1" applyBorder="1" applyAlignment="1">
      <alignment/>
    </xf>
    <xf numFmtId="10" fontId="2" fillId="20" borderId="55" xfId="0" applyNumberFormat="1" applyFont="1" applyFill="1" applyBorder="1" applyAlignment="1">
      <alignment/>
    </xf>
    <xf numFmtId="10" fontId="2" fillId="7" borderId="26" xfId="0" applyNumberFormat="1" applyFont="1" applyFill="1" applyBorder="1" applyAlignment="1">
      <alignment horizontal="right"/>
    </xf>
    <xf numFmtId="10" fontId="2" fillId="32" borderId="12" xfId="0" applyNumberFormat="1" applyFont="1" applyFill="1" applyBorder="1" applyAlignment="1">
      <alignment/>
    </xf>
    <xf numFmtId="0" fontId="27" fillId="0" borderId="1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2" fillId="4" borderId="56" xfId="0" applyFont="1" applyFill="1" applyBorder="1" applyAlignment="1">
      <alignment horizontal="center"/>
    </xf>
    <xf numFmtId="0" fontId="22" fillId="4" borderId="46" xfId="0" applyFont="1" applyFill="1" applyBorder="1" applyAlignment="1">
      <alignment horizontal="center"/>
    </xf>
    <xf numFmtId="0" fontId="22" fillId="22" borderId="46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56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22" borderId="57" xfId="0" applyFont="1" applyFill="1" applyBorder="1" applyAlignment="1">
      <alignment horizontal="center"/>
    </xf>
    <xf numFmtId="0" fontId="24" fillId="22" borderId="28" xfId="0" applyFont="1" applyFill="1" applyBorder="1" applyAlignment="1">
      <alignment horizontal="center"/>
    </xf>
    <xf numFmtId="0" fontId="24" fillId="22" borderId="58" xfId="0" applyFont="1" applyFill="1" applyBorder="1" applyAlignment="1">
      <alignment horizontal="center"/>
    </xf>
    <xf numFmtId="0" fontId="24" fillId="22" borderId="49" xfId="0" applyFont="1" applyFill="1" applyBorder="1" applyAlignment="1">
      <alignment horizontal="center"/>
    </xf>
    <xf numFmtId="0" fontId="24" fillId="22" borderId="59" xfId="0" applyFont="1" applyFill="1" applyBorder="1" applyAlignment="1">
      <alignment horizontal="center"/>
    </xf>
    <xf numFmtId="0" fontId="24" fillId="22" borderId="60" xfId="0" applyFont="1" applyFill="1" applyBorder="1" applyAlignment="1">
      <alignment horizontal="center"/>
    </xf>
    <xf numFmtId="3" fontId="24" fillId="22" borderId="15" xfId="0" applyNumberFormat="1" applyFont="1" applyFill="1" applyBorder="1" applyAlignment="1">
      <alignment horizontal="center"/>
    </xf>
    <xf numFmtId="0" fontId="24" fillId="22" borderId="37" xfId="0" applyFont="1" applyFill="1" applyBorder="1" applyAlignment="1">
      <alignment horizontal="center"/>
    </xf>
    <xf numFmtId="0" fontId="24" fillId="22" borderId="17" xfId="0" applyFont="1" applyFill="1" applyBorder="1" applyAlignment="1">
      <alignment horizontal="center"/>
    </xf>
    <xf numFmtId="0" fontId="24" fillId="22" borderId="18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61" xfId="0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4" fillId="20" borderId="34" xfId="0" applyFont="1" applyFill="1" applyBorder="1" applyAlignment="1">
      <alignment horizontal="center"/>
    </xf>
    <xf numFmtId="0" fontId="24" fillId="20" borderId="35" xfId="0" applyFont="1" applyFill="1" applyBorder="1" applyAlignment="1">
      <alignment horizontal="center"/>
    </xf>
    <xf numFmtId="0" fontId="28" fillId="20" borderId="61" xfId="0" applyFont="1" applyFill="1" applyBorder="1" applyAlignment="1">
      <alignment horizontal="center"/>
    </xf>
    <xf numFmtId="0" fontId="28" fillId="20" borderId="63" xfId="0" applyFont="1" applyFill="1" applyBorder="1" applyAlignment="1">
      <alignment horizontal="center"/>
    </xf>
    <xf numFmtId="0" fontId="28" fillId="20" borderId="6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/>
    </xf>
    <xf numFmtId="0" fontId="2" fillId="29" borderId="25" xfId="0" applyFont="1" applyFill="1" applyBorder="1" applyAlignment="1">
      <alignment horizontal="center"/>
    </xf>
    <xf numFmtId="0" fontId="2" fillId="29" borderId="20" xfId="0" applyFont="1" applyFill="1" applyBorder="1" applyAlignment="1">
      <alignment horizontal="center"/>
    </xf>
    <xf numFmtId="0" fontId="0" fillId="20" borderId="61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5" fillId="20" borderId="57" xfId="0" applyFont="1" applyFill="1" applyBorder="1" applyAlignment="1">
      <alignment horizontal="center" vertical="center"/>
    </xf>
    <xf numFmtId="0" fontId="25" fillId="20" borderId="58" xfId="0" applyFont="1" applyFill="1" applyBorder="1" applyAlignment="1">
      <alignment horizontal="center" vertical="center"/>
    </xf>
    <xf numFmtId="0" fontId="25" fillId="20" borderId="65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8" fillId="20" borderId="62" xfId="0" applyFont="1" applyFill="1" applyBorder="1" applyAlignment="1">
      <alignment horizontal="center"/>
    </xf>
    <xf numFmtId="0" fontId="28" fillId="20" borderId="56" xfId="0" applyFont="1" applyFill="1" applyBorder="1" applyAlignment="1">
      <alignment horizontal="center"/>
    </xf>
    <xf numFmtId="0" fontId="28" fillId="20" borderId="66" xfId="0" applyFont="1" applyFill="1" applyBorder="1" applyAlignment="1">
      <alignment horizontal="center"/>
    </xf>
    <xf numFmtId="0" fontId="28" fillId="20" borderId="57" xfId="0" applyFont="1" applyFill="1" applyBorder="1" applyAlignment="1">
      <alignment horizontal="center"/>
    </xf>
    <xf numFmtId="0" fontId="28" fillId="20" borderId="28" xfId="0" applyFont="1" applyFill="1" applyBorder="1" applyAlignment="1">
      <alignment horizontal="center"/>
    </xf>
    <xf numFmtId="0" fontId="28" fillId="20" borderId="67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vertical="center"/>
    </xf>
    <xf numFmtId="0" fontId="2" fillId="8" borderId="25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24" fillId="20" borderId="34" xfId="0" applyFont="1" applyFill="1" applyBorder="1" applyAlignment="1">
      <alignment horizontal="center"/>
    </xf>
    <xf numFmtId="0" fontId="24" fillId="20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3" fillId="8" borderId="31" xfId="0" applyFont="1" applyFill="1" applyBorder="1" applyAlignment="1">
      <alignment horizontal="center" vertical="center"/>
    </xf>
    <xf numFmtId="0" fontId="23" fillId="8" borderId="30" xfId="0" applyFont="1" applyFill="1" applyBorder="1" applyAlignment="1">
      <alignment horizontal="center" vertical="center"/>
    </xf>
    <xf numFmtId="0" fontId="23" fillId="8" borderId="65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21"/>
  <sheetViews>
    <sheetView tabSelected="1" zoomScalePageLayoutView="0" workbookViewId="0" topLeftCell="A278">
      <selection activeCell="J295" sqref="J295:J321"/>
    </sheetView>
  </sheetViews>
  <sheetFormatPr defaultColWidth="9.140625" defaultRowHeight="12.75"/>
  <cols>
    <col min="1" max="1" width="58.8515625" style="136" customWidth="1"/>
    <col min="2" max="2" width="11.140625" style="136" customWidth="1"/>
    <col min="3" max="3" width="12.140625" style="136" customWidth="1"/>
    <col min="4" max="4" width="12.421875" style="136" customWidth="1"/>
    <col min="5" max="6" width="12.7109375" style="136" hidden="1" customWidth="1"/>
    <col min="7" max="7" width="10.140625" style="136" hidden="1" customWidth="1"/>
    <col min="8" max="8" width="12.421875" style="136" hidden="1" customWidth="1"/>
    <col min="9" max="9" width="10.140625" style="136" hidden="1" customWidth="1"/>
    <col min="10" max="10" width="12.421875" style="136" bestFit="1" customWidth="1"/>
    <col min="11" max="13" width="12.140625" style="136" customWidth="1"/>
    <col min="14" max="14" width="9.140625" style="136" customWidth="1"/>
    <col min="15" max="15" width="10.140625" style="136" bestFit="1" customWidth="1"/>
    <col min="16" max="16" width="11.140625" style="136" bestFit="1" customWidth="1"/>
    <col min="17" max="17" width="11.140625" style="136" customWidth="1"/>
    <col min="18" max="18" width="11.421875" style="136" customWidth="1"/>
    <col min="19" max="19" width="12.57421875" style="136" customWidth="1"/>
    <col min="20" max="16384" width="9.140625" style="136" customWidth="1"/>
  </cols>
  <sheetData>
    <row r="1" spans="1:13" s="467" customFormat="1" ht="15">
      <c r="A1" s="466" t="s">
        <v>202</v>
      </c>
      <c r="K1" s="453" t="s">
        <v>272</v>
      </c>
      <c r="L1" s="453"/>
      <c r="M1" s="453"/>
    </row>
    <row r="2" spans="1:13" s="467" customFormat="1" ht="15">
      <c r="A2" s="466" t="s">
        <v>203</v>
      </c>
      <c r="K2" s="453"/>
      <c r="L2" s="453"/>
      <c r="M2" s="453"/>
    </row>
    <row r="3" spans="1:13" s="467" customFormat="1" ht="12.75" customHeight="1">
      <c r="A3" s="387" t="s">
        <v>174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s="467" customFormat="1" ht="12.7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1:13" s="467" customFormat="1" ht="12.75" customHeigh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</row>
    <row r="6" spans="1:13" s="467" customFormat="1" ht="19.5" customHeight="1">
      <c r="A6" s="387" t="s">
        <v>256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</row>
    <row r="7" spans="1:13" ht="12.7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386" t="s">
        <v>173</v>
      </c>
      <c r="M7" s="386"/>
    </row>
    <row r="8" spans="1:14" ht="45">
      <c r="A8" s="402" t="s">
        <v>161</v>
      </c>
      <c r="B8" s="403"/>
      <c r="C8" s="138" t="s">
        <v>162</v>
      </c>
      <c r="D8" s="138" t="s">
        <v>163</v>
      </c>
      <c r="E8" s="139"/>
      <c r="F8" s="139"/>
      <c r="G8" s="139"/>
      <c r="H8" s="139"/>
      <c r="I8" s="139"/>
      <c r="J8" s="138" t="s">
        <v>164</v>
      </c>
      <c r="K8" s="138" t="s">
        <v>165</v>
      </c>
      <c r="L8" s="138" t="s">
        <v>166</v>
      </c>
      <c r="M8" s="138" t="s">
        <v>167</v>
      </c>
      <c r="N8" s="312" t="s">
        <v>252</v>
      </c>
    </row>
    <row r="9" spans="1:14" ht="15.75">
      <c r="A9" s="140"/>
      <c r="B9" s="141"/>
      <c r="C9" s="142">
        <v>1</v>
      </c>
      <c r="D9" s="142">
        <v>2</v>
      </c>
      <c r="E9" s="143"/>
      <c r="F9" s="143"/>
      <c r="G9" s="143"/>
      <c r="H9" s="143"/>
      <c r="I9" s="143"/>
      <c r="J9" s="142">
        <v>3</v>
      </c>
      <c r="K9" s="142">
        <v>4</v>
      </c>
      <c r="L9" s="142">
        <v>5</v>
      </c>
      <c r="M9" s="142" t="s">
        <v>170</v>
      </c>
      <c r="N9" s="142"/>
    </row>
    <row r="10" spans="1:14" ht="24.75" customHeight="1">
      <c r="A10" s="144" t="s">
        <v>11</v>
      </c>
      <c r="B10" s="145" t="s">
        <v>168</v>
      </c>
      <c r="C10" s="146">
        <f>C11+C12+C21+C16+C18</f>
        <v>25590000</v>
      </c>
      <c r="D10" s="146">
        <f aca="true" t="shared" si="0" ref="D10:M10">D11+D12+D21+D16+D18</f>
        <v>25590000</v>
      </c>
      <c r="E10" s="146">
        <f t="shared" si="0"/>
        <v>19479000</v>
      </c>
      <c r="F10" s="146">
        <f t="shared" si="0"/>
        <v>19479000</v>
      </c>
      <c r="G10" s="146">
        <f t="shared" si="0"/>
        <v>19479000</v>
      </c>
      <c r="H10" s="146">
        <f t="shared" si="0"/>
        <v>19479000</v>
      </c>
      <c r="I10" s="146">
        <f t="shared" si="0"/>
        <v>19479000</v>
      </c>
      <c r="J10" s="146">
        <f t="shared" si="0"/>
        <v>24999908</v>
      </c>
      <c r="K10" s="146">
        <f t="shared" si="0"/>
        <v>24999908</v>
      </c>
      <c r="L10" s="146">
        <f t="shared" si="0"/>
        <v>22334059</v>
      </c>
      <c r="M10" s="146">
        <f t="shared" si="0"/>
        <v>2665849</v>
      </c>
      <c r="N10" s="295">
        <f>L10/C10</f>
        <v>0.8727651035560766</v>
      </c>
    </row>
    <row r="11" spans="1:14" ht="15">
      <c r="A11" s="147" t="s">
        <v>156</v>
      </c>
      <c r="B11" s="377" t="s">
        <v>10</v>
      </c>
      <c r="C11" s="148">
        <v>22650000</v>
      </c>
      <c r="D11" s="148">
        <v>22650000</v>
      </c>
      <c r="E11" s="148"/>
      <c r="F11" s="148"/>
      <c r="G11" s="149"/>
      <c r="H11" s="150"/>
      <c r="I11" s="150"/>
      <c r="J11" s="148">
        <v>22495025</v>
      </c>
      <c r="K11" s="148">
        <v>22495025</v>
      </c>
      <c r="L11" s="148">
        <v>20108913</v>
      </c>
      <c r="M11" s="148">
        <f>J11-L11</f>
        <v>2386112</v>
      </c>
      <c r="N11" s="296">
        <f>L11/C11</f>
        <v>0.8878107284768212</v>
      </c>
    </row>
    <row r="12" spans="1:14" ht="15.75" customHeight="1">
      <c r="A12" s="147" t="s">
        <v>157</v>
      </c>
      <c r="B12" s="378"/>
      <c r="C12" s="151">
        <v>2770000</v>
      </c>
      <c r="D12" s="151">
        <v>2770000</v>
      </c>
      <c r="E12" s="151"/>
      <c r="F12" s="151"/>
      <c r="G12" s="193"/>
      <c r="H12" s="398"/>
      <c r="I12" s="399"/>
      <c r="J12" s="151">
        <v>2446520</v>
      </c>
      <c r="K12" s="151">
        <v>2446520</v>
      </c>
      <c r="L12" s="151">
        <v>2207556</v>
      </c>
      <c r="M12" s="151">
        <f aca="true" t="shared" si="1" ref="M12:M20">J12-L12</f>
        <v>238964</v>
      </c>
      <c r="N12" s="296">
        <f aca="true" t="shared" si="2" ref="N12:N20">L12/C12</f>
        <v>0.7969516245487365</v>
      </c>
    </row>
    <row r="13" spans="1:14" ht="15" customHeight="1" hidden="1">
      <c r="A13" s="147" t="s">
        <v>0</v>
      </c>
      <c r="B13" s="378"/>
      <c r="C13" s="148">
        <f aca="true" t="shared" si="3" ref="C13:C20">D13+E13+F13+G13</f>
        <v>0</v>
      </c>
      <c r="D13" s="148"/>
      <c r="E13" s="148"/>
      <c r="F13" s="148"/>
      <c r="G13" s="149"/>
      <c r="H13" s="153"/>
      <c r="I13" s="154"/>
      <c r="J13" s="148"/>
      <c r="K13" s="148"/>
      <c r="L13" s="148"/>
      <c r="M13" s="148">
        <f t="shared" si="1"/>
        <v>0</v>
      </c>
      <c r="N13" s="296" t="e">
        <f t="shared" si="2"/>
        <v>#DIV/0!</v>
      </c>
    </row>
    <row r="14" spans="1:14" ht="15" customHeight="1" hidden="1">
      <c r="A14" s="147" t="s">
        <v>1</v>
      </c>
      <c r="B14" s="378"/>
      <c r="C14" s="148">
        <f t="shared" si="3"/>
        <v>0</v>
      </c>
      <c r="D14" s="148"/>
      <c r="E14" s="148"/>
      <c r="F14" s="148"/>
      <c r="G14" s="149"/>
      <c r="H14" s="153"/>
      <c r="I14" s="154"/>
      <c r="J14" s="148"/>
      <c r="K14" s="148"/>
      <c r="L14" s="148"/>
      <c r="M14" s="148">
        <f t="shared" si="1"/>
        <v>0</v>
      </c>
      <c r="N14" s="296" t="e">
        <f t="shared" si="2"/>
        <v>#DIV/0!</v>
      </c>
    </row>
    <row r="15" spans="1:14" ht="15" customHeight="1" hidden="1">
      <c r="A15" s="147" t="s">
        <v>155</v>
      </c>
      <c r="B15" s="378"/>
      <c r="C15" s="148">
        <f t="shared" si="3"/>
        <v>0</v>
      </c>
      <c r="D15" s="148"/>
      <c r="E15" s="148"/>
      <c r="F15" s="148"/>
      <c r="G15" s="149"/>
      <c r="H15" s="153"/>
      <c r="I15" s="154"/>
      <c r="J15" s="148"/>
      <c r="K15" s="148"/>
      <c r="L15" s="148"/>
      <c r="M15" s="148">
        <f t="shared" si="1"/>
        <v>0</v>
      </c>
      <c r="N15" s="296" t="e">
        <f t="shared" si="2"/>
        <v>#DIV/0!</v>
      </c>
    </row>
    <row r="16" spans="1:14" ht="15" customHeight="1" hidden="1">
      <c r="A16" s="147" t="s">
        <v>237</v>
      </c>
      <c r="B16" s="378"/>
      <c r="C16" s="148">
        <v>0</v>
      </c>
      <c r="D16" s="148">
        <v>0</v>
      </c>
      <c r="E16" s="148"/>
      <c r="F16" s="148"/>
      <c r="G16" s="149"/>
      <c r="H16" s="153"/>
      <c r="I16" s="154"/>
      <c r="J16" s="148">
        <v>0</v>
      </c>
      <c r="K16" s="148">
        <v>0</v>
      </c>
      <c r="L16" s="148">
        <v>0</v>
      </c>
      <c r="M16" s="148">
        <f t="shared" si="1"/>
        <v>0</v>
      </c>
      <c r="N16" s="296" t="e">
        <f t="shared" si="2"/>
        <v>#DIV/0!</v>
      </c>
    </row>
    <row r="17" spans="1:14" ht="15" customHeight="1" hidden="1">
      <c r="A17" s="147" t="s">
        <v>3</v>
      </c>
      <c r="B17" s="378"/>
      <c r="C17" s="148">
        <f t="shared" si="3"/>
        <v>0</v>
      </c>
      <c r="D17" s="148"/>
      <c r="E17" s="148"/>
      <c r="F17" s="148"/>
      <c r="G17" s="149"/>
      <c r="H17" s="153"/>
      <c r="I17" s="154"/>
      <c r="J17" s="148"/>
      <c r="K17" s="148"/>
      <c r="L17" s="148"/>
      <c r="M17" s="148">
        <f t="shared" si="1"/>
        <v>0</v>
      </c>
      <c r="N17" s="296" t="e">
        <f t="shared" si="2"/>
        <v>#DIV/0!</v>
      </c>
    </row>
    <row r="18" spans="1:14" ht="15">
      <c r="A18" s="147" t="s">
        <v>4</v>
      </c>
      <c r="B18" s="379"/>
      <c r="C18" s="148">
        <v>170000</v>
      </c>
      <c r="D18" s="148">
        <v>170000</v>
      </c>
      <c r="E18" s="148"/>
      <c r="F18" s="148"/>
      <c r="G18" s="149"/>
      <c r="H18" s="153"/>
      <c r="I18" s="154"/>
      <c r="J18" s="148">
        <v>170000</v>
      </c>
      <c r="K18" s="148">
        <v>170000</v>
      </c>
      <c r="L18" s="148">
        <v>129227</v>
      </c>
      <c r="M18" s="148">
        <f t="shared" si="1"/>
        <v>40773</v>
      </c>
      <c r="N18" s="296">
        <f t="shared" si="2"/>
        <v>0.7601588235294118</v>
      </c>
    </row>
    <row r="19" spans="1:14" ht="15" hidden="1">
      <c r="A19" s="147" t="s">
        <v>5</v>
      </c>
      <c r="B19" s="152"/>
      <c r="C19" s="148">
        <f t="shared" si="3"/>
        <v>0</v>
      </c>
      <c r="D19" s="148"/>
      <c r="E19" s="148"/>
      <c r="F19" s="148"/>
      <c r="G19" s="149"/>
      <c r="H19" s="153"/>
      <c r="I19" s="154"/>
      <c r="J19" s="148"/>
      <c r="K19" s="148"/>
      <c r="L19" s="148"/>
      <c r="M19" s="148">
        <f t="shared" si="1"/>
        <v>0</v>
      </c>
      <c r="N19" s="296" t="e">
        <f t="shared" si="2"/>
        <v>#DIV/0!</v>
      </c>
    </row>
    <row r="20" spans="1:14" ht="15" hidden="1">
      <c r="A20" s="147" t="s">
        <v>6</v>
      </c>
      <c r="B20" s="152"/>
      <c r="C20" s="148">
        <f t="shared" si="3"/>
        <v>0</v>
      </c>
      <c r="D20" s="148"/>
      <c r="E20" s="148"/>
      <c r="F20" s="148"/>
      <c r="G20" s="149"/>
      <c r="H20" s="153"/>
      <c r="I20" s="154"/>
      <c r="J20" s="148"/>
      <c r="K20" s="148"/>
      <c r="L20" s="148"/>
      <c r="M20" s="148">
        <f t="shared" si="1"/>
        <v>0</v>
      </c>
      <c r="N20" s="296" t="e">
        <f t="shared" si="2"/>
        <v>#DIV/0!</v>
      </c>
    </row>
    <row r="21" spans="1:14" ht="15">
      <c r="A21" s="155" t="s">
        <v>7</v>
      </c>
      <c r="B21" s="152"/>
      <c r="C21" s="148"/>
      <c r="D21" s="156"/>
      <c r="E21" s="156">
        <f>E24</f>
        <v>-4991</v>
      </c>
      <c r="F21" s="156">
        <f>F24</f>
        <v>-4991</v>
      </c>
      <c r="G21" s="156">
        <f>G24</f>
        <v>-4991</v>
      </c>
      <c r="H21" s="156">
        <f>H24</f>
        <v>-4991</v>
      </c>
      <c r="I21" s="156">
        <f>I24</f>
        <v>-4991</v>
      </c>
      <c r="J21" s="156">
        <f>K21</f>
        <v>-111637</v>
      </c>
      <c r="K21" s="156">
        <f>L21</f>
        <v>-111637</v>
      </c>
      <c r="L21" s="156">
        <v>-111637</v>
      </c>
      <c r="M21" s="148"/>
      <c r="N21" s="296"/>
    </row>
    <row r="22" spans="1:14" ht="15">
      <c r="A22" s="157" t="s">
        <v>8</v>
      </c>
      <c r="B22" s="152"/>
      <c r="C22" s="148"/>
      <c r="D22" s="148"/>
      <c r="E22" s="148"/>
      <c r="F22" s="148"/>
      <c r="G22" s="149"/>
      <c r="H22" s="153" t="s">
        <v>108</v>
      </c>
      <c r="I22" s="158">
        <f>C11+C12</f>
        <v>25420000</v>
      </c>
      <c r="J22" s="148"/>
      <c r="K22" s="148"/>
      <c r="L22" s="148"/>
      <c r="M22" s="148"/>
      <c r="N22" s="296"/>
    </row>
    <row r="23" spans="1:14" ht="14.25">
      <c r="A23" s="159" t="s">
        <v>9</v>
      </c>
      <c r="B23" s="160" t="s">
        <v>10</v>
      </c>
      <c r="C23" s="161">
        <f>C11+C12+C16+C18</f>
        <v>25590000</v>
      </c>
      <c r="D23" s="161">
        <f aca="true" t="shared" si="4" ref="D23:M23">D11+D12+D16+D18</f>
        <v>25590000</v>
      </c>
      <c r="E23" s="161">
        <f t="shared" si="4"/>
        <v>0</v>
      </c>
      <c r="F23" s="161">
        <f t="shared" si="4"/>
        <v>0</v>
      </c>
      <c r="G23" s="161">
        <f t="shared" si="4"/>
        <v>0</v>
      </c>
      <c r="H23" s="161">
        <f t="shared" si="4"/>
        <v>0</v>
      </c>
      <c r="I23" s="161">
        <f t="shared" si="4"/>
        <v>0</v>
      </c>
      <c r="J23" s="161">
        <f t="shared" si="4"/>
        <v>25111545</v>
      </c>
      <c r="K23" s="161">
        <f t="shared" si="4"/>
        <v>25111545</v>
      </c>
      <c r="L23" s="161">
        <f t="shared" si="4"/>
        <v>22445696</v>
      </c>
      <c r="M23" s="161">
        <f t="shared" si="4"/>
        <v>2665849</v>
      </c>
      <c r="N23" s="298">
        <f>L23/C23</f>
        <v>0.8771276279796796</v>
      </c>
    </row>
    <row r="24" spans="1:14" ht="15" thickBot="1">
      <c r="A24" s="155" t="s">
        <v>7</v>
      </c>
      <c r="B24" s="160"/>
      <c r="C24" s="161"/>
      <c r="D24" s="161"/>
      <c r="E24" s="161">
        <f aca="true" t="shared" si="5" ref="E24:L24">E21</f>
        <v>0</v>
      </c>
      <c r="F24" s="161">
        <f t="shared" si="5"/>
        <v>0</v>
      </c>
      <c r="G24" s="161">
        <f t="shared" si="5"/>
        <v>0</v>
      </c>
      <c r="H24" s="161">
        <f t="shared" si="5"/>
        <v>0</v>
      </c>
      <c r="I24" s="161">
        <f t="shared" si="5"/>
        <v>0</v>
      </c>
      <c r="J24" s="162">
        <f t="shared" si="5"/>
        <v>-111637</v>
      </c>
      <c r="K24" s="162">
        <f t="shared" si="5"/>
        <v>-111637</v>
      </c>
      <c r="L24" s="162">
        <f t="shared" si="5"/>
        <v>-111637</v>
      </c>
      <c r="M24" s="161"/>
      <c r="N24" s="298"/>
    </row>
    <row r="25" spans="1:14" ht="24.75" customHeight="1">
      <c r="A25" s="163" t="s">
        <v>15</v>
      </c>
      <c r="B25" s="145" t="s">
        <v>168</v>
      </c>
      <c r="C25" s="146">
        <f>C26+C27+C28+C33</f>
        <v>1970000</v>
      </c>
      <c r="D25" s="146">
        <f aca="true" t="shared" si="6" ref="D25:M25">D26+D27+D28+D33</f>
        <v>1970000</v>
      </c>
      <c r="E25" s="146">
        <f t="shared" si="6"/>
        <v>0</v>
      </c>
      <c r="F25" s="146">
        <f t="shared" si="6"/>
        <v>0</v>
      </c>
      <c r="G25" s="146">
        <f t="shared" si="6"/>
        <v>0</v>
      </c>
      <c r="H25" s="146">
        <f t="shared" si="6"/>
        <v>0</v>
      </c>
      <c r="I25" s="146">
        <f t="shared" si="6"/>
        <v>0</v>
      </c>
      <c r="J25" s="146">
        <f t="shared" si="6"/>
        <v>1902873</v>
      </c>
      <c r="K25" s="146">
        <f t="shared" si="6"/>
        <v>1902873</v>
      </c>
      <c r="L25" s="146">
        <f t="shared" si="6"/>
        <v>1678391</v>
      </c>
      <c r="M25" s="146">
        <f t="shared" si="6"/>
        <v>224482</v>
      </c>
      <c r="N25" s="295">
        <f>L25/C25</f>
        <v>0.8519751269035533</v>
      </c>
    </row>
    <row r="26" spans="1:14" ht="15">
      <c r="A26" s="147" t="s">
        <v>156</v>
      </c>
      <c r="B26" s="377" t="s">
        <v>13</v>
      </c>
      <c r="C26" s="148">
        <v>1830000</v>
      </c>
      <c r="D26" s="148">
        <v>1830000</v>
      </c>
      <c r="E26" s="148"/>
      <c r="F26" s="148"/>
      <c r="G26" s="149"/>
      <c r="H26" s="150"/>
      <c r="I26" s="150"/>
      <c r="J26" s="148">
        <v>1822300</v>
      </c>
      <c r="K26" s="148">
        <v>1822300</v>
      </c>
      <c r="L26" s="148">
        <v>1602601</v>
      </c>
      <c r="M26" s="148">
        <f>J26-L26</f>
        <v>219699</v>
      </c>
      <c r="N26" s="296">
        <f>L26/C26</f>
        <v>0.8757382513661203</v>
      </c>
    </row>
    <row r="27" spans="1:14" ht="15">
      <c r="A27" s="147" t="s">
        <v>157</v>
      </c>
      <c r="B27" s="379"/>
      <c r="C27" s="148">
        <v>110000</v>
      </c>
      <c r="D27" s="148">
        <v>110000</v>
      </c>
      <c r="E27" s="148"/>
      <c r="F27" s="148"/>
      <c r="G27" s="149"/>
      <c r="H27" s="380"/>
      <c r="I27" s="381"/>
      <c r="J27" s="148">
        <v>60573</v>
      </c>
      <c r="K27" s="148">
        <v>60573</v>
      </c>
      <c r="L27" s="148">
        <v>57638</v>
      </c>
      <c r="M27" s="148">
        <f>J27-L27</f>
        <v>2935</v>
      </c>
      <c r="N27" s="296">
        <f aca="true" t="shared" si="7" ref="N27:N33">L27/C27</f>
        <v>0.5239818181818182</v>
      </c>
    </row>
    <row r="28" spans="1:14" ht="15">
      <c r="A28" s="147" t="s">
        <v>229</v>
      </c>
      <c r="B28" s="164" t="s">
        <v>230</v>
      </c>
      <c r="C28" s="148">
        <v>10000</v>
      </c>
      <c r="D28" s="148">
        <v>10000</v>
      </c>
      <c r="E28" s="148"/>
      <c r="F28" s="148"/>
      <c r="G28" s="149"/>
      <c r="H28" s="153"/>
      <c r="I28" s="154"/>
      <c r="J28" s="148"/>
      <c r="K28" s="148"/>
      <c r="L28" s="148"/>
      <c r="M28" s="148">
        <f aca="true" t="shared" si="8" ref="M28:M33">J28-L28</f>
        <v>0</v>
      </c>
      <c r="N28" s="296"/>
    </row>
    <row r="29" spans="1:14" ht="15" hidden="1">
      <c r="A29" s="147" t="s">
        <v>1</v>
      </c>
      <c r="B29" s="152"/>
      <c r="C29" s="148">
        <f aca="true" t="shared" si="9" ref="C29:C35">D29+E29+F29+G29</f>
        <v>0</v>
      </c>
      <c r="D29" s="148"/>
      <c r="E29" s="148"/>
      <c r="F29" s="148"/>
      <c r="G29" s="149"/>
      <c r="H29" s="153"/>
      <c r="I29" s="154"/>
      <c r="J29" s="148"/>
      <c r="K29" s="148"/>
      <c r="L29" s="148"/>
      <c r="M29" s="148">
        <f t="shared" si="8"/>
        <v>0</v>
      </c>
      <c r="N29" s="296" t="e">
        <f t="shared" si="7"/>
        <v>#DIV/0!</v>
      </c>
    </row>
    <row r="30" spans="1:14" ht="15" hidden="1">
      <c r="A30" s="147" t="s">
        <v>155</v>
      </c>
      <c r="B30" s="152"/>
      <c r="C30" s="148">
        <f t="shared" si="9"/>
        <v>0</v>
      </c>
      <c r="D30" s="148"/>
      <c r="E30" s="148"/>
      <c r="F30" s="148"/>
      <c r="G30" s="149"/>
      <c r="H30" s="153"/>
      <c r="I30" s="154"/>
      <c r="J30" s="148"/>
      <c r="K30" s="148"/>
      <c r="L30" s="148"/>
      <c r="M30" s="148">
        <f t="shared" si="8"/>
        <v>0</v>
      </c>
      <c r="N30" s="296" t="e">
        <f t="shared" si="7"/>
        <v>#DIV/0!</v>
      </c>
    </row>
    <row r="31" spans="1:14" ht="15" hidden="1">
      <c r="A31" s="147" t="s">
        <v>2</v>
      </c>
      <c r="B31" s="152"/>
      <c r="C31" s="148">
        <f t="shared" si="9"/>
        <v>0</v>
      </c>
      <c r="D31" s="148"/>
      <c r="E31" s="148"/>
      <c r="F31" s="148"/>
      <c r="G31" s="149"/>
      <c r="H31" s="153"/>
      <c r="I31" s="154"/>
      <c r="J31" s="148"/>
      <c r="K31" s="148"/>
      <c r="L31" s="148"/>
      <c r="M31" s="148">
        <f t="shared" si="8"/>
        <v>0</v>
      </c>
      <c r="N31" s="296" t="e">
        <f t="shared" si="7"/>
        <v>#DIV/0!</v>
      </c>
    </row>
    <row r="32" spans="1:14" ht="15" hidden="1">
      <c r="A32" s="147" t="s">
        <v>3</v>
      </c>
      <c r="B32" s="152"/>
      <c r="C32" s="148">
        <f t="shared" si="9"/>
        <v>0</v>
      </c>
      <c r="D32" s="148"/>
      <c r="E32" s="148"/>
      <c r="F32" s="148"/>
      <c r="G32" s="149"/>
      <c r="H32" s="153"/>
      <c r="I32" s="154"/>
      <c r="J32" s="148"/>
      <c r="K32" s="148"/>
      <c r="L32" s="148"/>
      <c r="M32" s="148">
        <f t="shared" si="8"/>
        <v>0</v>
      </c>
      <c r="N32" s="296" t="e">
        <f t="shared" si="7"/>
        <v>#DIV/0!</v>
      </c>
    </row>
    <row r="33" spans="1:14" ht="15">
      <c r="A33" s="147" t="s">
        <v>4</v>
      </c>
      <c r="B33" s="292" t="s">
        <v>13</v>
      </c>
      <c r="C33" s="148">
        <v>20000</v>
      </c>
      <c r="D33" s="148">
        <v>20000</v>
      </c>
      <c r="E33" s="148"/>
      <c r="F33" s="148"/>
      <c r="G33" s="149"/>
      <c r="H33" s="153"/>
      <c r="I33" s="154"/>
      <c r="J33" s="148">
        <v>20000</v>
      </c>
      <c r="K33" s="148">
        <v>20000</v>
      </c>
      <c r="L33" s="148">
        <v>18152</v>
      </c>
      <c r="M33" s="148">
        <f t="shared" si="8"/>
        <v>1848</v>
      </c>
      <c r="N33" s="296">
        <f t="shared" si="7"/>
        <v>0.9076</v>
      </c>
    </row>
    <row r="34" spans="1:14" ht="15" hidden="1">
      <c r="A34" s="147" t="s">
        <v>5</v>
      </c>
      <c r="B34" s="152"/>
      <c r="C34" s="148">
        <f t="shared" si="9"/>
        <v>0</v>
      </c>
      <c r="D34" s="148"/>
      <c r="E34" s="148"/>
      <c r="F34" s="148"/>
      <c r="G34" s="149"/>
      <c r="H34" s="153"/>
      <c r="I34" s="154"/>
      <c r="J34" s="148"/>
      <c r="K34" s="148"/>
      <c r="L34" s="148"/>
      <c r="M34" s="148"/>
      <c r="N34" s="296"/>
    </row>
    <row r="35" spans="1:14" ht="15" hidden="1">
      <c r="A35" s="147" t="s">
        <v>6</v>
      </c>
      <c r="B35" s="152"/>
      <c r="C35" s="148">
        <f t="shared" si="9"/>
        <v>0</v>
      </c>
      <c r="D35" s="148"/>
      <c r="E35" s="148"/>
      <c r="F35" s="148"/>
      <c r="G35" s="149"/>
      <c r="H35" s="153"/>
      <c r="I35" s="154"/>
      <c r="J35" s="148"/>
      <c r="K35" s="148"/>
      <c r="L35" s="148"/>
      <c r="M35" s="148"/>
      <c r="N35" s="296"/>
    </row>
    <row r="36" spans="1:14" ht="15">
      <c r="A36" s="155" t="s">
        <v>7</v>
      </c>
      <c r="B36" s="152"/>
      <c r="C36" s="148"/>
      <c r="D36" s="148"/>
      <c r="E36" s="148"/>
      <c r="F36" s="148"/>
      <c r="G36" s="149"/>
      <c r="H36" s="153"/>
      <c r="I36" s="154"/>
      <c r="J36" s="148"/>
      <c r="K36" s="148"/>
      <c r="L36" s="148"/>
      <c r="M36" s="148"/>
      <c r="N36" s="296"/>
    </row>
    <row r="37" spans="1:14" ht="15">
      <c r="A37" s="157" t="s">
        <v>8</v>
      </c>
      <c r="B37" s="152"/>
      <c r="C37" s="148"/>
      <c r="D37" s="148"/>
      <c r="E37" s="148"/>
      <c r="F37" s="148"/>
      <c r="G37" s="149"/>
      <c r="H37" s="153" t="s">
        <v>108</v>
      </c>
      <c r="I37" s="158">
        <f>C26+C27</f>
        <v>1940000</v>
      </c>
      <c r="J37" s="148"/>
      <c r="K37" s="148"/>
      <c r="L37" s="148"/>
      <c r="M37" s="148"/>
      <c r="N37" s="296"/>
    </row>
    <row r="38" spans="1:14" ht="15">
      <c r="A38" s="165" t="s">
        <v>229</v>
      </c>
      <c r="B38" s="160" t="s">
        <v>230</v>
      </c>
      <c r="C38" s="166">
        <f>C28</f>
        <v>10000</v>
      </c>
      <c r="D38" s="166">
        <f aca="true" t="shared" si="10" ref="D38:M38">D28</f>
        <v>10000</v>
      </c>
      <c r="E38" s="166">
        <f t="shared" si="10"/>
        <v>0</v>
      </c>
      <c r="F38" s="166">
        <f t="shared" si="10"/>
        <v>0</v>
      </c>
      <c r="G38" s="166">
        <f t="shared" si="10"/>
        <v>0</v>
      </c>
      <c r="H38" s="166">
        <f t="shared" si="10"/>
        <v>0</v>
      </c>
      <c r="I38" s="166">
        <f t="shared" si="10"/>
        <v>0</v>
      </c>
      <c r="J38" s="166">
        <f t="shared" si="10"/>
        <v>0</v>
      </c>
      <c r="K38" s="166">
        <f t="shared" si="10"/>
        <v>0</v>
      </c>
      <c r="L38" s="166">
        <f t="shared" si="10"/>
        <v>0</v>
      </c>
      <c r="M38" s="166">
        <f t="shared" si="10"/>
        <v>0</v>
      </c>
      <c r="N38" s="299"/>
    </row>
    <row r="39" spans="1:14" ht="14.25">
      <c r="A39" s="159" t="s">
        <v>12</v>
      </c>
      <c r="B39" s="160" t="s">
        <v>13</v>
      </c>
      <c r="C39" s="161">
        <f>C27+C26+C33</f>
        <v>1960000</v>
      </c>
      <c r="D39" s="161">
        <f aca="true" t="shared" si="11" ref="D39:M39">D27+D26+D33</f>
        <v>1960000</v>
      </c>
      <c r="E39" s="161">
        <f t="shared" si="11"/>
        <v>0</v>
      </c>
      <c r="F39" s="161">
        <f t="shared" si="11"/>
        <v>0</v>
      </c>
      <c r="G39" s="161">
        <f t="shared" si="11"/>
        <v>0</v>
      </c>
      <c r="H39" s="161">
        <f t="shared" si="11"/>
        <v>0</v>
      </c>
      <c r="I39" s="161">
        <f t="shared" si="11"/>
        <v>0</v>
      </c>
      <c r="J39" s="161">
        <f t="shared" si="11"/>
        <v>1902873</v>
      </c>
      <c r="K39" s="161">
        <f t="shared" si="11"/>
        <v>1902873</v>
      </c>
      <c r="L39" s="161">
        <f t="shared" si="11"/>
        <v>1678391</v>
      </c>
      <c r="M39" s="161">
        <f t="shared" si="11"/>
        <v>224482</v>
      </c>
      <c r="N39" s="298">
        <f>L39/C39</f>
        <v>0.8563219387755102</v>
      </c>
    </row>
    <row r="40" spans="1:14" ht="15.75" thickBot="1">
      <c r="A40" s="155" t="s">
        <v>7</v>
      </c>
      <c r="B40" s="160"/>
      <c r="C40" s="161"/>
      <c r="D40" s="161"/>
      <c r="E40" s="161"/>
      <c r="F40" s="161"/>
      <c r="G40" s="161"/>
      <c r="H40" s="154"/>
      <c r="I40" s="158"/>
      <c r="J40" s="161">
        <f>J36</f>
        <v>0</v>
      </c>
      <c r="K40" s="161">
        <f>K36</f>
        <v>0</v>
      </c>
      <c r="L40" s="161">
        <f>L36</f>
        <v>0</v>
      </c>
      <c r="M40" s="161"/>
      <c r="N40" s="298"/>
    </row>
    <row r="41" spans="1:14" ht="24.75" customHeight="1">
      <c r="A41" s="163" t="s">
        <v>24</v>
      </c>
      <c r="B41" s="145" t="s">
        <v>168</v>
      </c>
      <c r="C41" s="146">
        <f>C42+C43</f>
        <v>3764000</v>
      </c>
      <c r="D41" s="146">
        <f aca="true" t="shared" si="12" ref="D41:M41">D42+D43</f>
        <v>3764000</v>
      </c>
      <c r="E41" s="146">
        <f t="shared" si="12"/>
        <v>2760700</v>
      </c>
      <c r="F41" s="146">
        <f t="shared" si="12"/>
        <v>630700</v>
      </c>
      <c r="G41" s="146">
        <f t="shared" si="12"/>
        <v>1408100</v>
      </c>
      <c r="H41" s="146" t="e">
        <f t="shared" si="12"/>
        <v>#VALUE!</v>
      </c>
      <c r="I41" s="146">
        <f t="shared" si="12"/>
        <v>3764000</v>
      </c>
      <c r="J41" s="146">
        <f>J42+J43+J44</f>
        <v>3764000</v>
      </c>
      <c r="K41" s="146">
        <f>K42+K43+K44</f>
        <v>3764000</v>
      </c>
      <c r="L41" s="146">
        <f>L42+L43+L44</f>
        <v>3315951</v>
      </c>
      <c r="M41" s="146">
        <f t="shared" si="12"/>
        <v>448049</v>
      </c>
      <c r="N41" s="295">
        <f>L41/C41</f>
        <v>0.8809646652497344</v>
      </c>
    </row>
    <row r="42" spans="1:14" ht="15">
      <c r="A42" s="147" t="s">
        <v>0</v>
      </c>
      <c r="B42" s="167"/>
      <c r="C42" s="148">
        <v>3680000</v>
      </c>
      <c r="D42" s="148">
        <v>3680000</v>
      </c>
      <c r="E42" s="148">
        <v>2730000</v>
      </c>
      <c r="F42" s="148">
        <v>620000</v>
      </c>
      <c r="G42" s="149">
        <v>1310000</v>
      </c>
      <c r="H42" s="380" t="s">
        <v>119</v>
      </c>
      <c r="I42" s="381"/>
      <c r="J42" s="148">
        <v>3680000</v>
      </c>
      <c r="K42" s="148">
        <v>3680000</v>
      </c>
      <c r="L42" s="148">
        <v>3315951</v>
      </c>
      <c r="M42" s="148">
        <f>J42-L42</f>
        <v>364049</v>
      </c>
      <c r="N42" s="296">
        <f>L42/C42</f>
        <v>0.9010736413043479</v>
      </c>
    </row>
    <row r="43" spans="1:14" ht="15">
      <c r="A43" s="168" t="s">
        <v>14</v>
      </c>
      <c r="B43" s="169"/>
      <c r="C43" s="170">
        <v>84000</v>
      </c>
      <c r="D43" s="170">
        <v>84000</v>
      </c>
      <c r="E43" s="170">
        <v>30700</v>
      </c>
      <c r="F43" s="170">
        <v>10700</v>
      </c>
      <c r="G43" s="171">
        <v>98100</v>
      </c>
      <c r="H43" s="153" t="s">
        <v>108</v>
      </c>
      <c r="I43" s="158">
        <f>C42+C43</f>
        <v>3764000</v>
      </c>
      <c r="J43" s="170">
        <v>84000</v>
      </c>
      <c r="K43" s="170">
        <v>84000</v>
      </c>
      <c r="L43" s="170"/>
      <c r="M43" s="170">
        <f>J43-L43</f>
        <v>84000</v>
      </c>
      <c r="N43" s="300"/>
    </row>
    <row r="44" spans="1:14" ht="15.75" thickBot="1">
      <c r="A44" s="155" t="s">
        <v>7</v>
      </c>
      <c r="B44" s="160"/>
      <c r="C44" s="161"/>
      <c r="D44" s="161"/>
      <c r="E44" s="161"/>
      <c r="F44" s="161"/>
      <c r="G44" s="161"/>
      <c r="H44" s="154"/>
      <c r="I44" s="158"/>
      <c r="J44" s="162"/>
      <c r="K44" s="162"/>
      <c r="L44" s="162"/>
      <c r="M44" s="161"/>
      <c r="N44" s="298"/>
    </row>
    <row r="45" spans="1:14" ht="24.75" customHeight="1">
      <c r="A45" s="163" t="s">
        <v>16</v>
      </c>
      <c r="B45" s="172" t="s">
        <v>168</v>
      </c>
      <c r="C45" s="173">
        <f>C46+C47+C58</f>
        <v>8695000</v>
      </c>
      <c r="D45" s="173">
        <f aca="true" t="shared" si="13" ref="D45:M45">D46+D47+D58</f>
        <v>8695000</v>
      </c>
      <c r="E45" s="173">
        <f t="shared" si="13"/>
        <v>1510000</v>
      </c>
      <c r="F45" s="173">
        <f t="shared" si="13"/>
        <v>1510000</v>
      </c>
      <c r="G45" s="173">
        <f t="shared" si="13"/>
        <v>1227700</v>
      </c>
      <c r="H45" s="173">
        <f t="shared" si="13"/>
        <v>800000</v>
      </c>
      <c r="I45" s="173">
        <f t="shared" si="13"/>
        <v>800000</v>
      </c>
      <c r="J45" s="173">
        <f t="shared" si="13"/>
        <v>8592523</v>
      </c>
      <c r="K45" s="173">
        <f t="shared" si="13"/>
        <v>8592523</v>
      </c>
      <c r="L45" s="173">
        <f t="shared" si="13"/>
        <v>7686582</v>
      </c>
      <c r="M45" s="173">
        <f t="shared" si="13"/>
        <v>905941</v>
      </c>
      <c r="N45" s="301">
        <f>L45/C45</f>
        <v>0.8840232317423807</v>
      </c>
    </row>
    <row r="46" spans="1:14" ht="15">
      <c r="A46" s="147" t="s">
        <v>156</v>
      </c>
      <c r="B46" s="174" t="s">
        <v>21</v>
      </c>
      <c r="C46" s="148">
        <v>8100000</v>
      </c>
      <c r="D46" s="148">
        <v>8100000</v>
      </c>
      <c r="E46" s="148">
        <v>800000</v>
      </c>
      <c r="F46" s="148">
        <v>800000</v>
      </c>
      <c r="G46" s="148">
        <v>800000</v>
      </c>
      <c r="H46" s="148">
        <v>800000</v>
      </c>
      <c r="I46" s="148">
        <v>800000</v>
      </c>
      <c r="J46" s="364">
        <v>8094950</v>
      </c>
      <c r="K46" s="364">
        <v>8094950</v>
      </c>
      <c r="L46" s="148">
        <v>7193271</v>
      </c>
      <c r="M46" s="148">
        <f>J46-L46</f>
        <v>901679</v>
      </c>
      <c r="N46" s="296">
        <f>L46/C46</f>
        <v>0.8880581481481481</v>
      </c>
    </row>
    <row r="47" spans="1:14" ht="14.25">
      <c r="A47" s="147" t="s">
        <v>171</v>
      </c>
      <c r="B47" s="174"/>
      <c r="C47" s="175">
        <f>C48+C49</f>
        <v>595000</v>
      </c>
      <c r="D47" s="175">
        <f aca="true" t="shared" si="14" ref="D47:M47">D48+D49</f>
        <v>595000</v>
      </c>
      <c r="E47" s="175">
        <f t="shared" si="14"/>
        <v>710000</v>
      </c>
      <c r="F47" s="175">
        <f t="shared" si="14"/>
        <v>710000</v>
      </c>
      <c r="G47" s="175">
        <f t="shared" si="14"/>
        <v>427700</v>
      </c>
      <c r="H47" s="175">
        <f t="shared" si="14"/>
        <v>0</v>
      </c>
      <c r="I47" s="175">
        <f t="shared" si="14"/>
        <v>0</v>
      </c>
      <c r="J47" s="175">
        <f t="shared" si="14"/>
        <v>503642</v>
      </c>
      <c r="K47" s="175">
        <f t="shared" si="14"/>
        <v>503642</v>
      </c>
      <c r="L47" s="175">
        <f t="shared" si="14"/>
        <v>499380</v>
      </c>
      <c r="M47" s="175">
        <f t="shared" si="14"/>
        <v>4262</v>
      </c>
      <c r="N47" s="302">
        <f>L47/C47</f>
        <v>0.8392941176470589</v>
      </c>
    </row>
    <row r="48" spans="1:14" ht="15">
      <c r="A48" s="176" t="s">
        <v>17</v>
      </c>
      <c r="B48" s="174" t="s">
        <v>21</v>
      </c>
      <c r="C48" s="148">
        <v>540000</v>
      </c>
      <c r="D48" s="148">
        <v>540000</v>
      </c>
      <c r="E48" s="148">
        <v>700000</v>
      </c>
      <c r="F48" s="148">
        <v>700000</v>
      </c>
      <c r="G48" s="149">
        <v>427700</v>
      </c>
      <c r="H48" s="150"/>
      <c r="I48" s="150"/>
      <c r="J48" s="151">
        <v>451944</v>
      </c>
      <c r="K48" s="151">
        <v>451944</v>
      </c>
      <c r="L48" s="148">
        <v>450714</v>
      </c>
      <c r="M48" s="148">
        <f>J48-L48</f>
        <v>1230</v>
      </c>
      <c r="N48" s="296">
        <f>L48/C48</f>
        <v>0.8346555555555556</v>
      </c>
    </row>
    <row r="49" spans="1:14" ht="15">
      <c r="A49" s="176" t="s">
        <v>18</v>
      </c>
      <c r="B49" s="174" t="s">
        <v>22</v>
      </c>
      <c r="C49" s="148">
        <v>55000</v>
      </c>
      <c r="D49" s="148">
        <v>55000</v>
      </c>
      <c r="E49" s="148">
        <v>10000</v>
      </c>
      <c r="F49" s="148">
        <v>10000</v>
      </c>
      <c r="G49" s="149"/>
      <c r="H49" s="150"/>
      <c r="I49" s="150"/>
      <c r="J49" s="148">
        <v>51698</v>
      </c>
      <c r="K49" s="148">
        <v>51698</v>
      </c>
      <c r="L49" s="148">
        <v>48666</v>
      </c>
      <c r="M49" s="148">
        <f>J49-L49</f>
        <v>3032</v>
      </c>
      <c r="N49" s="296">
        <f>L49/C49</f>
        <v>0.8848363636363636</v>
      </c>
    </row>
    <row r="50" spans="1:14" ht="15" hidden="1">
      <c r="A50" s="147" t="s">
        <v>0</v>
      </c>
      <c r="B50" s="152"/>
      <c r="C50" s="148">
        <f aca="true" t="shared" si="15" ref="C50:C57">D50+E50+F50+G50</f>
        <v>0</v>
      </c>
      <c r="D50" s="148"/>
      <c r="E50" s="148"/>
      <c r="F50" s="148"/>
      <c r="G50" s="149"/>
      <c r="H50" s="150"/>
      <c r="I50" s="150"/>
      <c r="J50" s="148"/>
      <c r="K50" s="148"/>
      <c r="L50" s="148"/>
      <c r="M50" s="148"/>
      <c r="N50" s="296"/>
    </row>
    <row r="51" spans="1:14" ht="15" hidden="1">
      <c r="A51" s="147" t="s">
        <v>1</v>
      </c>
      <c r="B51" s="152"/>
      <c r="C51" s="148">
        <f t="shared" si="15"/>
        <v>0</v>
      </c>
      <c r="D51" s="148"/>
      <c r="E51" s="148"/>
      <c r="F51" s="148"/>
      <c r="G51" s="149"/>
      <c r="H51" s="150"/>
      <c r="I51" s="150"/>
      <c r="J51" s="148"/>
      <c r="K51" s="148"/>
      <c r="L51" s="148"/>
      <c r="M51" s="148"/>
      <c r="N51" s="296"/>
    </row>
    <row r="52" spans="1:14" ht="15" hidden="1">
      <c r="A52" s="147" t="s">
        <v>155</v>
      </c>
      <c r="B52" s="152"/>
      <c r="C52" s="148">
        <f t="shared" si="15"/>
        <v>0</v>
      </c>
      <c r="D52" s="148"/>
      <c r="E52" s="148"/>
      <c r="F52" s="148"/>
      <c r="G52" s="149"/>
      <c r="H52" s="150"/>
      <c r="I52" s="150"/>
      <c r="J52" s="148"/>
      <c r="K52" s="148"/>
      <c r="L52" s="148"/>
      <c r="M52" s="148"/>
      <c r="N52" s="296"/>
    </row>
    <row r="53" spans="1:14" ht="15" hidden="1">
      <c r="A53" s="147" t="s">
        <v>2</v>
      </c>
      <c r="B53" s="152"/>
      <c r="C53" s="148">
        <f t="shared" si="15"/>
        <v>0</v>
      </c>
      <c r="D53" s="148"/>
      <c r="E53" s="148"/>
      <c r="F53" s="148"/>
      <c r="G53" s="149"/>
      <c r="H53" s="150"/>
      <c r="I53" s="150"/>
      <c r="J53" s="148"/>
      <c r="K53" s="148"/>
      <c r="L53" s="148"/>
      <c r="M53" s="148"/>
      <c r="N53" s="296"/>
    </row>
    <row r="54" spans="1:14" ht="15" hidden="1">
      <c r="A54" s="147" t="s">
        <v>3</v>
      </c>
      <c r="B54" s="152"/>
      <c r="C54" s="148">
        <f t="shared" si="15"/>
        <v>0</v>
      </c>
      <c r="D54" s="148"/>
      <c r="E54" s="148"/>
      <c r="F54" s="148"/>
      <c r="G54" s="149"/>
      <c r="H54" s="150"/>
      <c r="I54" s="150"/>
      <c r="J54" s="148"/>
      <c r="K54" s="148"/>
      <c r="L54" s="148"/>
      <c r="M54" s="148"/>
      <c r="N54" s="296"/>
    </row>
    <row r="55" spans="1:14" ht="15" hidden="1">
      <c r="A55" s="147" t="s">
        <v>4</v>
      </c>
      <c r="B55" s="152"/>
      <c r="C55" s="148">
        <f t="shared" si="15"/>
        <v>0</v>
      </c>
      <c r="D55" s="148"/>
      <c r="E55" s="148"/>
      <c r="F55" s="148"/>
      <c r="G55" s="149"/>
      <c r="H55" s="150"/>
      <c r="I55" s="150"/>
      <c r="J55" s="148"/>
      <c r="K55" s="148"/>
      <c r="L55" s="148"/>
      <c r="M55" s="148"/>
      <c r="N55" s="296"/>
    </row>
    <row r="56" spans="1:14" ht="15" hidden="1">
      <c r="A56" s="147" t="s">
        <v>5</v>
      </c>
      <c r="B56" s="152"/>
      <c r="C56" s="148">
        <f t="shared" si="15"/>
        <v>0</v>
      </c>
      <c r="D56" s="148"/>
      <c r="E56" s="148"/>
      <c r="F56" s="148"/>
      <c r="G56" s="149"/>
      <c r="H56" s="150"/>
      <c r="I56" s="150"/>
      <c r="J56" s="148"/>
      <c r="K56" s="148"/>
      <c r="L56" s="148"/>
      <c r="M56" s="148"/>
      <c r="N56" s="296"/>
    </row>
    <row r="57" spans="1:14" ht="15" hidden="1">
      <c r="A57" s="147" t="s">
        <v>6</v>
      </c>
      <c r="B57" s="152"/>
      <c r="C57" s="148">
        <f t="shared" si="15"/>
        <v>0</v>
      </c>
      <c r="D57" s="148"/>
      <c r="E57" s="148"/>
      <c r="F57" s="148"/>
      <c r="G57" s="149"/>
      <c r="H57" s="150"/>
      <c r="I57" s="150"/>
      <c r="J57" s="148"/>
      <c r="K57" s="148"/>
      <c r="L57" s="148"/>
      <c r="M57" s="148"/>
      <c r="N57" s="296"/>
    </row>
    <row r="58" spans="1:14" ht="15">
      <c r="A58" s="155" t="s">
        <v>7</v>
      </c>
      <c r="B58" s="152"/>
      <c r="C58" s="148"/>
      <c r="D58" s="148"/>
      <c r="E58" s="148"/>
      <c r="F58" s="148"/>
      <c r="G58" s="149"/>
      <c r="H58" s="150"/>
      <c r="I58" s="150"/>
      <c r="J58" s="156">
        <f>K58</f>
        <v>-6069</v>
      </c>
      <c r="K58" s="156">
        <f>L58</f>
        <v>-6069</v>
      </c>
      <c r="L58" s="156">
        <v>-6069</v>
      </c>
      <c r="M58" s="148"/>
      <c r="N58" s="296"/>
    </row>
    <row r="59" spans="1:14" ht="15">
      <c r="A59" s="157" t="s">
        <v>8</v>
      </c>
      <c r="B59" s="152"/>
      <c r="C59" s="148"/>
      <c r="D59" s="148"/>
      <c r="E59" s="148"/>
      <c r="F59" s="148"/>
      <c r="G59" s="149"/>
      <c r="H59" s="150"/>
      <c r="I59" s="150"/>
      <c r="J59" s="148"/>
      <c r="K59" s="148"/>
      <c r="L59" s="148"/>
      <c r="M59" s="148"/>
      <c r="N59" s="296"/>
    </row>
    <row r="60" spans="1:14" ht="15">
      <c r="A60" s="165" t="s">
        <v>17</v>
      </c>
      <c r="B60" s="160" t="s">
        <v>21</v>
      </c>
      <c r="C60" s="161">
        <f>C48+C46</f>
        <v>8640000</v>
      </c>
      <c r="D60" s="161">
        <f>D48+D46</f>
        <v>8640000</v>
      </c>
      <c r="E60" s="161">
        <f>E46+E48</f>
        <v>1500000</v>
      </c>
      <c r="F60" s="161">
        <f>F46+F48</f>
        <v>1500000</v>
      </c>
      <c r="G60" s="177">
        <f>G46+G48</f>
        <v>1227700</v>
      </c>
      <c r="H60" s="380" t="s">
        <v>118</v>
      </c>
      <c r="I60" s="381"/>
      <c r="J60" s="161">
        <f>J48+J46</f>
        <v>8546894</v>
      </c>
      <c r="K60" s="161">
        <f>K48+K46</f>
        <v>8546894</v>
      </c>
      <c r="L60" s="161">
        <f>L48+L46</f>
        <v>7643985</v>
      </c>
      <c r="M60" s="161">
        <f>J60-L60</f>
        <v>902909</v>
      </c>
      <c r="N60" s="298">
        <f>L60/C60</f>
        <v>0.8847204861111111</v>
      </c>
    </row>
    <row r="61" spans="1:14" ht="14.25">
      <c r="A61" s="165" t="s">
        <v>19</v>
      </c>
      <c r="B61" s="160" t="s">
        <v>22</v>
      </c>
      <c r="C61" s="161">
        <f>C49</f>
        <v>55000</v>
      </c>
      <c r="D61" s="161">
        <f aca="true" t="shared" si="16" ref="D61:M61">D49</f>
        <v>55000</v>
      </c>
      <c r="E61" s="161">
        <f t="shared" si="16"/>
        <v>10000</v>
      </c>
      <c r="F61" s="161">
        <f t="shared" si="16"/>
        <v>10000</v>
      </c>
      <c r="G61" s="161">
        <f t="shared" si="16"/>
        <v>0</v>
      </c>
      <c r="H61" s="161">
        <f t="shared" si="16"/>
        <v>0</v>
      </c>
      <c r="I61" s="161">
        <f t="shared" si="16"/>
        <v>0</v>
      </c>
      <c r="J61" s="161">
        <f t="shared" si="16"/>
        <v>51698</v>
      </c>
      <c r="K61" s="161">
        <f t="shared" si="16"/>
        <v>51698</v>
      </c>
      <c r="L61" s="161">
        <f t="shared" si="16"/>
        <v>48666</v>
      </c>
      <c r="M61" s="161">
        <f t="shared" si="16"/>
        <v>3032</v>
      </c>
      <c r="N61" s="298">
        <f>L61/C61</f>
        <v>0.8848363636363636</v>
      </c>
    </row>
    <row r="62" spans="1:14" ht="15">
      <c r="A62" s="159" t="s">
        <v>20</v>
      </c>
      <c r="B62" s="160" t="s">
        <v>23</v>
      </c>
      <c r="C62" s="161">
        <f>D62+E62+F62+G62</f>
        <v>0</v>
      </c>
      <c r="D62" s="161"/>
      <c r="E62" s="161"/>
      <c r="F62" s="161"/>
      <c r="G62" s="161"/>
      <c r="H62" s="154" t="s">
        <v>109</v>
      </c>
      <c r="I62" s="158">
        <f>C60+C61+C62</f>
        <v>8695000</v>
      </c>
      <c r="J62" s="161"/>
      <c r="K62" s="161"/>
      <c r="L62" s="161"/>
      <c r="M62" s="161">
        <f>J62-L62</f>
        <v>0</v>
      </c>
      <c r="N62" s="298"/>
    </row>
    <row r="63" spans="1:14" ht="15.75" thickBot="1">
      <c r="A63" s="155" t="s">
        <v>7</v>
      </c>
      <c r="B63" s="160"/>
      <c r="C63" s="161"/>
      <c r="D63" s="161"/>
      <c r="E63" s="161"/>
      <c r="F63" s="161"/>
      <c r="G63" s="161"/>
      <c r="H63" s="154"/>
      <c r="I63" s="158"/>
      <c r="J63" s="162">
        <f>J58</f>
        <v>-6069</v>
      </c>
      <c r="K63" s="162">
        <f>K58</f>
        <v>-6069</v>
      </c>
      <c r="L63" s="162">
        <f>L58</f>
        <v>-6069</v>
      </c>
      <c r="M63" s="161"/>
      <c r="N63" s="298"/>
    </row>
    <row r="64" spans="1:14" ht="24.75" customHeight="1">
      <c r="A64" s="163" t="s">
        <v>25</v>
      </c>
      <c r="B64" s="145" t="s">
        <v>168</v>
      </c>
      <c r="C64" s="146">
        <f>C65+C66+C71+C72+C75+C70</f>
        <v>18087037</v>
      </c>
      <c r="D64" s="146">
        <f aca="true" t="shared" si="17" ref="D64:M64">D65+D66+D71+D72+D75+D70</f>
        <v>18087037</v>
      </c>
      <c r="E64" s="146">
        <f t="shared" si="17"/>
        <v>0</v>
      </c>
      <c r="F64" s="146">
        <f t="shared" si="17"/>
        <v>0</v>
      </c>
      <c r="G64" s="146">
        <f t="shared" si="17"/>
        <v>0</v>
      </c>
      <c r="H64" s="146">
        <f t="shared" si="17"/>
        <v>0</v>
      </c>
      <c r="I64" s="146">
        <f t="shared" si="17"/>
        <v>0</v>
      </c>
      <c r="J64" s="146">
        <f t="shared" si="17"/>
        <v>14334662</v>
      </c>
      <c r="K64" s="146">
        <f t="shared" si="17"/>
        <v>14334662</v>
      </c>
      <c r="L64" s="146">
        <f t="shared" si="17"/>
        <v>14190600</v>
      </c>
      <c r="M64" s="146">
        <f t="shared" si="17"/>
        <v>144062</v>
      </c>
      <c r="N64" s="295">
        <f>L64/C64</f>
        <v>0.7845729513352574</v>
      </c>
    </row>
    <row r="65" spans="1:14" ht="15">
      <c r="A65" s="147" t="s">
        <v>156</v>
      </c>
      <c r="B65" s="167"/>
      <c r="C65" s="148">
        <v>366800</v>
      </c>
      <c r="D65" s="148">
        <v>366800</v>
      </c>
      <c r="E65" s="148"/>
      <c r="F65" s="148"/>
      <c r="G65" s="149"/>
      <c r="H65" s="150"/>
      <c r="I65" s="150"/>
      <c r="J65" s="148">
        <v>366800</v>
      </c>
      <c r="K65" s="148">
        <v>366800</v>
      </c>
      <c r="L65" s="148">
        <v>366800</v>
      </c>
      <c r="M65" s="148">
        <f aca="true" t="shared" si="18" ref="M65:M72">J65-L65</f>
        <v>0</v>
      </c>
      <c r="N65" s="296">
        <f>L65/C65</f>
        <v>1</v>
      </c>
    </row>
    <row r="66" spans="1:14" ht="15">
      <c r="A66" s="147" t="s">
        <v>157</v>
      </c>
      <c r="B66" s="167"/>
      <c r="C66" s="148">
        <v>15972237</v>
      </c>
      <c r="D66" s="148">
        <v>15972237</v>
      </c>
      <c r="E66" s="148"/>
      <c r="F66" s="148"/>
      <c r="G66" s="149"/>
      <c r="H66" s="150"/>
      <c r="I66" s="150"/>
      <c r="J66" s="148">
        <v>12789750</v>
      </c>
      <c r="K66" s="148">
        <v>12789750</v>
      </c>
      <c r="L66" s="148">
        <v>12653338</v>
      </c>
      <c r="M66" s="148">
        <f t="shared" si="18"/>
        <v>136412</v>
      </c>
      <c r="N66" s="296">
        <f aca="true" t="shared" si="19" ref="N66:N74">L66/C66</f>
        <v>0.792208254861232</v>
      </c>
    </row>
    <row r="67" spans="1:14" ht="15" hidden="1">
      <c r="A67" s="147" t="s">
        <v>0</v>
      </c>
      <c r="B67" s="167"/>
      <c r="C67" s="148"/>
      <c r="D67" s="148"/>
      <c r="E67" s="148"/>
      <c r="F67" s="148"/>
      <c r="G67" s="149"/>
      <c r="H67" s="150"/>
      <c r="I67" s="150"/>
      <c r="J67" s="148"/>
      <c r="K67" s="148"/>
      <c r="L67" s="148"/>
      <c r="M67" s="148">
        <f t="shared" si="18"/>
        <v>0</v>
      </c>
      <c r="N67" s="296" t="e">
        <f t="shared" si="19"/>
        <v>#DIV/0!</v>
      </c>
    </row>
    <row r="68" spans="1:14" ht="15" hidden="1">
      <c r="A68" s="147" t="s">
        <v>1</v>
      </c>
      <c r="B68" s="167"/>
      <c r="C68" s="148"/>
      <c r="D68" s="148"/>
      <c r="E68" s="148"/>
      <c r="F68" s="148"/>
      <c r="G68" s="149"/>
      <c r="H68" s="150"/>
      <c r="I68" s="150"/>
      <c r="J68" s="148"/>
      <c r="K68" s="148"/>
      <c r="L68" s="148"/>
      <c r="M68" s="148">
        <f t="shared" si="18"/>
        <v>0</v>
      </c>
      <c r="N68" s="296" t="e">
        <f t="shared" si="19"/>
        <v>#DIV/0!</v>
      </c>
    </row>
    <row r="69" spans="1:14" ht="15" hidden="1">
      <c r="A69" s="147" t="s">
        <v>155</v>
      </c>
      <c r="B69" s="167"/>
      <c r="C69" s="148"/>
      <c r="D69" s="148"/>
      <c r="E69" s="148"/>
      <c r="F69" s="148"/>
      <c r="G69" s="149"/>
      <c r="H69" s="150"/>
      <c r="I69" s="150"/>
      <c r="J69" s="148"/>
      <c r="K69" s="148"/>
      <c r="L69" s="148"/>
      <c r="M69" s="148">
        <f t="shared" si="18"/>
        <v>0</v>
      </c>
      <c r="N69" s="296" t="e">
        <f t="shared" si="19"/>
        <v>#DIV/0!</v>
      </c>
    </row>
    <row r="70" spans="1:14" ht="15">
      <c r="A70" s="147" t="s">
        <v>2</v>
      </c>
      <c r="B70" s="167"/>
      <c r="C70" s="148">
        <v>215000</v>
      </c>
      <c r="D70" s="148">
        <v>215000</v>
      </c>
      <c r="E70" s="148"/>
      <c r="F70" s="148"/>
      <c r="G70" s="149"/>
      <c r="H70" s="150"/>
      <c r="I70" s="150"/>
      <c r="J70" s="148">
        <v>215000</v>
      </c>
      <c r="K70" s="148">
        <v>215000</v>
      </c>
      <c r="L70" s="148">
        <v>215000</v>
      </c>
      <c r="M70" s="148">
        <f t="shared" si="18"/>
        <v>0</v>
      </c>
      <c r="N70" s="296">
        <f t="shared" si="19"/>
        <v>1</v>
      </c>
    </row>
    <row r="71" spans="1:14" ht="15">
      <c r="A71" s="147" t="s">
        <v>3</v>
      </c>
      <c r="B71" s="167"/>
      <c r="C71" s="148">
        <v>733000</v>
      </c>
      <c r="D71" s="148">
        <v>733000</v>
      </c>
      <c r="E71" s="148"/>
      <c r="F71" s="148"/>
      <c r="G71" s="149"/>
      <c r="H71" s="150"/>
      <c r="I71" s="150"/>
      <c r="J71" s="148">
        <v>494662</v>
      </c>
      <c r="K71" s="148">
        <v>494662</v>
      </c>
      <c r="L71" s="148">
        <v>487012</v>
      </c>
      <c r="M71" s="148">
        <f t="shared" si="18"/>
        <v>7650</v>
      </c>
      <c r="N71" s="296">
        <f t="shared" si="19"/>
        <v>0.6644092769440655</v>
      </c>
    </row>
    <row r="72" spans="1:14" ht="15">
      <c r="A72" s="147" t="s">
        <v>218</v>
      </c>
      <c r="B72" s="167"/>
      <c r="C72" s="148">
        <v>800000</v>
      </c>
      <c r="D72" s="148">
        <v>800000</v>
      </c>
      <c r="E72" s="148"/>
      <c r="F72" s="148"/>
      <c r="G72" s="149"/>
      <c r="H72" s="150"/>
      <c r="I72" s="150"/>
      <c r="J72" s="148">
        <v>470924</v>
      </c>
      <c r="K72" s="148">
        <v>470924</v>
      </c>
      <c r="L72" s="148">
        <v>470924</v>
      </c>
      <c r="M72" s="148">
        <f t="shared" si="18"/>
        <v>0</v>
      </c>
      <c r="N72" s="296">
        <f t="shared" si="19"/>
        <v>0.588655</v>
      </c>
    </row>
    <row r="73" spans="1:14" ht="15" hidden="1">
      <c r="A73" s="147" t="s">
        <v>5</v>
      </c>
      <c r="B73" s="167"/>
      <c r="C73" s="148">
        <f>D73+E73+F73+G73</f>
        <v>0</v>
      </c>
      <c r="D73" s="148"/>
      <c r="E73" s="148"/>
      <c r="F73" s="148"/>
      <c r="G73" s="149"/>
      <c r="H73" s="150"/>
      <c r="I73" s="150"/>
      <c r="J73" s="148"/>
      <c r="K73" s="148"/>
      <c r="L73" s="148"/>
      <c r="M73" s="148"/>
      <c r="N73" s="296" t="e">
        <f t="shared" si="19"/>
        <v>#DIV/0!</v>
      </c>
    </row>
    <row r="74" spans="1:14" ht="15" hidden="1">
      <c r="A74" s="147" t="s">
        <v>6</v>
      </c>
      <c r="B74" s="167"/>
      <c r="C74" s="148">
        <f>D74+E74+F74+G74</f>
        <v>0</v>
      </c>
      <c r="D74" s="148"/>
      <c r="E74" s="148"/>
      <c r="F74" s="148"/>
      <c r="G74" s="149"/>
      <c r="H74" s="150"/>
      <c r="I74" s="150"/>
      <c r="J74" s="148"/>
      <c r="K74" s="148"/>
      <c r="L74" s="148"/>
      <c r="M74" s="148"/>
      <c r="N74" s="296" t="e">
        <f t="shared" si="19"/>
        <v>#DIV/0!</v>
      </c>
    </row>
    <row r="75" spans="1:14" ht="15">
      <c r="A75" s="155" t="s">
        <v>7</v>
      </c>
      <c r="B75" s="167"/>
      <c r="C75" s="148"/>
      <c r="D75" s="148"/>
      <c r="E75" s="148"/>
      <c r="F75" s="148"/>
      <c r="G75" s="149"/>
      <c r="H75" s="150"/>
      <c r="I75" s="150"/>
      <c r="J75" s="178">
        <f>K75</f>
        <v>-2474</v>
      </c>
      <c r="K75" s="178">
        <f>L75</f>
        <v>-2474</v>
      </c>
      <c r="L75" s="178">
        <v>-2474</v>
      </c>
      <c r="M75" s="148"/>
      <c r="N75" s="296"/>
    </row>
    <row r="76" spans="1:14" ht="15">
      <c r="A76" s="157" t="s">
        <v>8</v>
      </c>
      <c r="B76" s="167"/>
      <c r="C76" s="148"/>
      <c r="D76" s="148"/>
      <c r="E76" s="148"/>
      <c r="F76" s="148"/>
      <c r="G76" s="149"/>
      <c r="H76" s="150"/>
      <c r="I76" s="150"/>
      <c r="J76" s="148"/>
      <c r="K76" s="148"/>
      <c r="L76" s="148"/>
      <c r="M76" s="148"/>
      <c r="N76" s="296"/>
    </row>
    <row r="77" spans="1:14" ht="15">
      <c r="A77" s="165" t="s">
        <v>26</v>
      </c>
      <c r="B77" s="179" t="s">
        <v>31</v>
      </c>
      <c r="C77" s="161">
        <v>2446994</v>
      </c>
      <c r="D77" s="161">
        <v>2446994</v>
      </c>
      <c r="E77" s="161"/>
      <c r="F77" s="161"/>
      <c r="G77" s="177"/>
      <c r="H77" s="150"/>
      <c r="I77" s="150"/>
      <c r="J77" s="161">
        <v>2044569</v>
      </c>
      <c r="K77" s="161">
        <v>2044569</v>
      </c>
      <c r="L77" s="161">
        <v>2015770</v>
      </c>
      <c r="M77" s="161">
        <f>J77-L77</f>
        <v>28799</v>
      </c>
      <c r="N77" s="298">
        <f>L77/C77</f>
        <v>0.8237739855512518</v>
      </c>
    </row>
    <row r="78" spans="1:14" ht="15">
      <c r="A78" s="165" t="s">
        <v>210</v>
      </c>
      <c r="B78" s="160" t="s">
        <v>214</v>
      </c>
      <c r="C78" s="161">
        <v>907178</v>
      </c>
      <c r="D78" s="161">
        <v>907178</v>
      </c>
      <c r="E78" s="161"/>
      <c r="F78" s="161"/>
      <c r="G78" s="177"/>
      <c r="H78" s="380"/>
      <c r="I78" s="381"/>
      <c r="J78" s="161">
        <v>722894</v>
      </c>
      <c r="K78" s="161">
        <v>722894</v>
      </c>
      <c r="L78" s="161">
        <v>722894</v>
      </c>
      <c r="M78" s="161">
        <f aca="true" t="shared" si="20" ref="M78:M85">J78-L78</f>
        <v>0</v>
      </c>
      <c r="N78" s="298">
        <f aca="true" t="shared" si="21" ref="N78:N84">L78/C78</f>
        <v>0.7968601531342251</v>
      </c>
    </row>
    <row r="79" spans="1:14" ht="15">
      <c r="A79" s="6" t="s">
        <v>249</v>
      </c>
      <c r="B79" s="160" t="s">
        <v>195</v>
      </c>
      <c r="C79" s="161">
        <v>3657414</v>
      </c>
      <c r="D79" s="161">
        <v>3657414</v>
      </c>
      <c r="E79" s="161"/>
      <c r="F79" s="161"/>
      <c r="G79" s="177"/>
      <c r="H79" s="153"/>
      <c r="I79" s="158"/>
      <c r="J79" s="161">
        <v>3108886</v>
      </c>
      <c r="K79" s="161">
        <v>3108886</v>
      </c>
      <c r="L79" s="161">
        <v>3105137</v>
      </c>
      <c r="M79" s="161">
        <f t="shared" si="20"/>
        <v>3749</v>
      </c>
      <c r="N79" s="298">
        <f t="shared" si="21"/>
        <v>0.8489979531986261</v>
      </c>
    </row>
    <row r="80" spans="1:14" ht="15">
      <c r="A80" s="5" t="s">
        <v>250</v>
      </c>
      <c r="B80" s="160" t="s">
        <v>32</v>
      </c>
      <c r="C80" s="161">
        <v>11060451</v>
      </c>
      <c r="D80" s="161">
        <v>11060451</v>
      </c>
      <c r="E80" s="161"/>
      <c r="F80" s="161"/>
      <c r="G80" s="161"/>
      <c r="H80" s="154"/>
      <c r="I80" s="158"/>
      <c r="J80" s="161">
        <v>8443313</v>
      </c>
      <c r="K80" s="161">
        <v>8443313</v>
      </c>
      <c r="L80" s="161">
        <v>8339449</v>
      </c>
      <c r="M80" s="161">
        <f t="shared" si="20"/>
        <v>103864</v>
      </c>
      <c r="N80" s="298">
        <f t="shared" si="21"/>
        <v>0.7539881511160802</v>
      </c>
    </row>
    <row r="81" spans="1:14" ht="15">
      <c r="A81" s="159" t="s">
        <v>211</v>
      </c>
      <c r="B81" s="160" t="s">
        <v>215</v>
      </c>
      <c r="C81" s="161"/>
      <c r="D81" s="161"/>
      <c r="E81" s="161"/>
      <c r="F81" s="161"/>
      <c r="G81" s="161"/>
      <c r="H81" s="154"/>
      <c r="I81" s="158"/>
      <c r="J81" s="161"/>
      <c r="K81" s="161"/>
      <c r="L81" s="161"/>
      <c r="M81" s="161">
        <f t="shared" si="20"/>
        <v>0</v>
      </c>
      <c r="N81" s="298"/>
    </row>
    <row r="82" spans="1:14" ht="15" hidden="1">
      <c r="A82" s="159" t="s">
        <v>212</v>
      </c>
      <c r="B82" s="160" t="s">
        <v>216</v>
      </c>
      <c r="C82" s="161"/>
      <c r="D82" s="161"/>
      <c r="E82" s="161"/>
      <c r="F82" s="161"/>
      <c r="G82" s="161"/>
      <c r="H82" s="154"/>
      <c r="I82" s="158"/>
      <c r="J82" s="161"/>
      <c r="K82" s="161"/>
      <c r="L82" s="161"/>
      <c r="M82" s="161">
        <f t="shared" si="20"/>
        <v>0</v>
      </c>
      <c r="N82" s="298" t="e">
        <f t="shared" si="21"/>
        <v>#DIV/0!</v>
      </c>
    </row>
    <row r="83" spans="1:14" ht="15" hidden="1">
      <c r="A83" s="159" t="s">
        <v>213</v>
      </c>
      <c r="B83" s="160" t="s">
        <v>217</v>
      </c>
      <c r="C83" s="161"/>
      <c r="D83" s="161"/>
      <c r="E83" s="161"/>
      <c r="F83" s="161"/>
      <c r="G83" s="161"/>
      <c r="H83" s="154"/>
      <c r="I83" s="158"/>
      <c r="J83" s="161"/>
      <c r="K83" s="161"/>
      <c r="L83" s="161"/>
      <c r="M83" s="161">
        <f t="shared" si="20"/>
        <v>0</v>
      </c>
      <c r="N83" s="298" t="e">
        <f t="shared" si="21"/>
        <v>#DIV/0!</v>
      </c>
    </row>
    <row r="84" spans="1:14" ht="15">
      <c r="A84" s="159" t="s">
        <v>134</v>
      </c>
      <c r="B84" s="160" t="s">
        <v>33</v>
      </c>
      <c r="C84" s="161">
        <v>15000</v>
      </c>
      <c r="D84" s="161">
        <v>15000</v>
      </c>
      <c r="E84" s="161"/>
      <c r="F84" s="161"/>
      <c r="G84" s="161"/>
      <c r="H84" s="154"/>
      <c r="I84" s="158"/>
      <c r="J84" s="161">
        <v>15000</v>
      </c>
      <c r="K84" s="161">
        <v>15000</v>
      </c>
      <c r="L84" s="161">
        <v>7350</v>
      </c>
      <c r="M84" s="161">
        <f t="shared" si="20"/>
        <v>7650</v>
      </c>
      <c r="N84" s="298">
        <f t="shared" si="21"/>
        <v>0.49</v>
      </c>
    </row>
    <row r="85" spans="1:14" ht="15.75" thickBot="1">
      <c r="A85" s="155" t="s">
        <v>7</v>
      </c>
      <c r="B85" s="160"/>
      <c r="C85" s="162"/>
      <c r="D85" s="162"/>
      <c r="E85" s="162"/>
      <c r="F85" s="162"/>
      <c r="G85" s="162"/>
      <c r="H85" s="180"/>
      <c r="I85" s="181"/>
      <c r="J85" s="162"/>
      <c r="K85" s="162"/>
      <c r="L85" s="162"/>
      <c r="M85" s="162">
        <f t="shared" si="20"/>
        <v>0</v>
      </c>
      <c r="N85" s="303"/>
    </row>
    <row r="86" spans="1:14" ht="24.75" customHeight="1">
      <c r="A86" s="163" t="s">
        <v>27</v>
      </c>
      <c r="B86" s="145" t="s">
        <v>168</v>
      </c>
      <c r="C86" s="146">
        <f>C87+C88+C99+C96</f>
        <v>4214000</v>
      </c>
      <c r="D86" s="146">
        <f aca="true" t="shared" si="22" ref="D86:M86">D87+D88+D99+D96</f>
        <v>4214000</v>
      </c>
      <c r="E86" s="146">
        <f t="shared" si="22"/>
        <v>2000</v>
      </c>
      <c r="F86" s="146">
        <f t="shared" si="22"/>
        <v>2000</v>
      </c>
      <c r="G86" s="146">
        <f t="shared" si="22"/>
        <v>0</v>
      </c>
      <c r="H86" s="146" t="e">
        <f t="shared" si="22"/>
        <v>#VALUE!</v>
      </c>
      <c r="I86" s="146">
        <f t="shared" si="22"/>
        <v>0</v>
      </c>
      <c r="J86" s="146">
        <f t="shared" si="22"/>
        <v>4166215</v>
      </c>
      <c r="K86" s="146">
        <f t="shared" si="22"/>
        <v>4166215</v>
      </c>
      <c r="L86" s="146">
        <f t="shared" si="22"/>
        <v>3998737</v>
      </c>
      <c r="M86" s="146">
        <f t="shared" si="22"/>
        <v>167478</v>
      </c>
      <c r="N86" s="295">
        <f>L86/C86</f>
        <v>0.9489171808258187</v>
      </c>
    </row>
    <row r="87" spans="1:14" ht="15">
      <c r="A87" s="182" t="s">
        <v>156</v>
      </c>
      <c r="B87" s="183"/>
      <c r="C87" s="184">
        <v>4069000</v>
      </c>
      <c r="D87" s="184">
        <v>4069000</v>
      </c>
      <c r="E87" s="184"/>
      <c r="F87" s="184"/>
      <c r="G87" s="184"/>
      <c r="H87" s="184"/>
      <c r="I87" s="184"/>
      <c r="J87" s="184">
        <v>4069000</v>
      </c>
      <c r="K87" s="184">
        <v>4069000</v>
      </c>
      <c r="L87" s="184">
        <v>3901522</v>
      </c>
      <c r="M87" s="184">
        <f>J87-L87</f>
        <v>167478</v>
      </c>
      <c r="N87" s="304">
        <f>L87/C87</f>
        <v>0.9588405013516834</v>
      </c>
    </row>
    <row r="88" spans="1:14" ht="15">
      <c r="A88" s="182" t="s">
        <v>171</v>
      </c>
      <c r="B88" s="183"/>
      <c r="C88" s="185">
        <f>C89+C90</f>
        <v>130000</v>
      </c>
      <c r="D88" s="185">
        <f aca="true" t="shared" si="23" ref="D88:L88">D89+D90</f>
        <v>130000</v>
      </c>
      <c r="E88" s="185">
        <f t="shared" si="23"/>
        <v>2000</v>
      </c>
      <c r="F88" s="185">
        <f t="shared" si="23"/>
        <v>2000</v>
      </c>
      <c r="G88" s="185">
        <f t="shared" si="23"/>
        <v>0</v>
      </c>
      <c r="H88" s="185" t="e">
        <f t="shared" si="23"/>
        <v>#VALUE!</v>
      </c>
      <c r="I88" s="185">
        <f t="shared" si="23"/>
        <v>0</v>
      </c>
      <c r="J88" s="185">
        <f t="shared" si="23"/>
        <v>83615</v>
      </c>
      <c r="K88" s="185">
        <f t="shared" si="23"/>
        <v>83615</v>
      </c>
      <c r="L88" s="185">
        <f t="shared" si="23"/>
        <v>83615</v>
      </c>
      <c r="M88" s="185">
        <f>M89+M90</f>
        <v>0</v>
      </c>
      <c r="N88" s="305">
        <f aca="true" t="shared" si="24" ref="N88:N95">L88/C88</f>
        <v>0.6431923076923077</v>
      </c>
    </row>
    <row r="89" spans="1:14" ht="15">
      <c r="A89" s="176" t="s">
        <v>28</v>
      </c>
      <c r="B89" s="152"/>
      <c r="C89" s="148">
        <v>130000</v>
      </c>
      <c r="D89" s="148">
        <v>130000</v>
      </c>
      <c r="E89" s="148"/>
      <c r="F89" s="148"/>
      <c r="G89" s="149"/>
      <c r="H89" s="150"/>
      <c r="I89" s="150"/>
      <c r="J89" s="148">
        <v>83615</v>
      </c>
      <c r="K89" s="148">
        <v>83615</v>
      </c>
      <c r="L89" s="148">
        <v>83615</v>
      </c>
      <c r="M89" s="148">
        <f aca="true" t="shared" si="25" ref="M89:M98">J89-L89</f>
        <v>0</v>
      </c>
      <c r="N89" s="297">
        <f t="shared" si="24"/>
        <v>0.6431923076923077</v>
      </c>
    </row>
    <row r="90" spans="1:14" ht="15" hidden="1">
      <c r="A90" s="176"/>
      <c r="B90" s="152"/>
      <c r="C90" s="148"/>
      <c r="D90" s="148"/>
      <c r="E90" s="148">
        <v>2000</v>
      </c>
      <c r="F90" s="148">
        <v>2000</v>
      </c>
      <c r="G90" s="149"/>
      <c r="H90" s="380" t="s">
        <v>117</v>
      </c>
      <c r="I90" s="381"/>
      <c r="J90" s="148"/>
      <c r="K90" s="148"/>
      <c r="L90" s="148"/>
      <c r="M90" s="148">
        <f t="shared" si="25"/>
        <v>0</v>
      </c>
      <c r="N90" s="305" t="e">
        <f t="shared" si="24"/>
        <v>#DIV/0!</v>
      </c>
    </row>
    <row r="91" spans="1:14" ht="15" hidden="1">
      <c r="A91" s="147" t="s">
        <v>0</v>
      </c>
      <c r="B91" s="152"/>
      <c r="C91" s="148">
        <f aca="true" t="shared" si="26" ref="C91:C98">D91+E91+F91+G91</f>
        <v>0</v>
      </c>
      <c r="D91" s="148"/>
      <c r="E91" s="148"/>
      <c r="F91" s="148"/>
      <c r="G91" s="149"/>
      <c r="H91" s="153"/>
      <c r="I91" s="154"/>
      <c r="J91" s="148"/>
      <c r="K91" s="148"/>
      <c r="L91" s="148"/>
      <c r="M91" s="148">
        <f t="shared" si="25"/>
        <v>0</v>
      </c>
      <c r="N91" s="305" t="e">
        <f t="shared" si="24"/>
        <v>#DIV/0!</v>
      </c>
    </row>
    <row r="92" spans="1:14" ht="15" hidden="1">
      <c r="A92" s="147" t="s">
        <v>1</v>
      </c>
      <c r="B92" s="152"/>
      <c r="C92" s="148">
        <f t="shared" si="26"/>
        <v>0</v>
      </c>
      <c r="D92" s="148"/>
      <c r="E92" s="148"/>
      <c r="F92" s="148"/>
      <c r="G92" s="149"/>
      <c r="H92" s="153"/>
      <c r="I92" s="154"/>
      <c r="J92" s="148"/>
      <c r="K92" s="148"/>
      <c r="L92" s="148"/>
      <c r="M92" s="148">
        <f t="shared" si="25"/>
        <v>0</v>
      </c>
      <c r="N92" s="305" t="e">
        <f t="shared" si="24"/>
        <v>#DIV/0!</v>
      </c>
    </row>
    <row r="93" spans="1:14" ht="15" hidden="1">
      <c r="A93" s="147" t="s">
        <v>155</v>
      </c>
      <c r="B93" s="152"/>
      <c r="C93" s="148">
        <f t="shared" si="26"/>
        <v>0</v>
      </c>
      <c r="D93" s="148"/>
      <c r="E93" s="148"/>
      <c r="F93" s="148"/>
      <c r="G93" s="149"/>
      <c r="H93" s="153"/>
      <c r="I93" s="154"/>
      <c r="J93" s="148"/>
      <c r="K93" s="148"/>
      <c r="L93" s="148"/>
      <c r="M93" s="148">
        <f t="shared" si="25"/>
        <v>0</v>
      </c>
      <c r="N93" s="305" t="e">
        <f t="shared" si="24"/>
        <v>#DIV/0!</v>
      </c>
    </row>
    <row r="94" spans="1:14" ht="15" hidden="1">
      <c r="A94" s="147" t="s">
        <v>2</v>
      </c>
      <c r="B94" s="152"/>
      <c r="C94" s="148">
        <f t="shared" si="26"/>
        <v>0</v>
      </c>
      <c r="D94" s="148"/>
      <c r="E94" s="148"/>
      <c r="F94" s="148"/>
      <c r="G94" s="149"/>
      <c r="H94" s="153"/>
      <c r="I94" s="154"/>
      <c r="J94" s="148"/>
      <c r="K94" s="148"/>
      <c r="L94" s="148"/>
      <c r="M94" s="148">
        <f t="shared" si="25"/>
        <v>0</v>
      </c>
      <c r="N94" s="305" t="e">
        <f t="shared" si="24"/>
        <v>#DIV/0!</v>
      </c>
    </row>
    <row r="95" spans="1:14" ht="15" hidden="1">
      <c r="A95" s="147" t="s">
        <v>3</v>
      </c>
      <c r="B95" s="152"/>
      <c r="C95" s="148">
        <f t="shared" si="26"/>
        <v>0</v>
      </c>
      <c r="D95" s="148"/>
      <c r="E95" s="148"/>
      <c r="F95" s="148"/>
      <c r="G95" s="149"/>
      <c r="H95" s="153"/>
      <c r="I95" s="154"/>
      <c r="J95" s="148"/>
      <c r="K95" s="148"/>
      <c r="L95" s="148"/>
      <c r="M95" s="148">
        <f t="shared" si="25"/>
        <v>0</v>
      </c>
      <c r="N95" s="305" t="e">
        <f t="shared" si="24"/>
        <v>#DIV/0!</v>
      </c>
    </row>
    <row r="96" spans="1:14" ht="15">
      <c r="A96" s="286" t="s">
        <v>4</v>
      </c>
      <c r="B96" s="287"/>
      <c r="C96" s="288">
        <v>15000</v>
      </c>
      <c r="D96" s="288">
        <v>15000</v>
      </c>
      <c r="E96" s="288"/>
      <c r="F96" s="288"/>
      <c r="G96" s="289"/>
      <c r="H96" s="290"/>
      <c r="I96" s="291"/>
      <c r="J96" s="288">
        <v>13600</v>
      </c>
      <c r="K96" s="288">
        <v>13600</v>
      </c>
      <c r="L96" s="288">
        <v>13600</v>
      </c>
      <c r="M96" s="288">
        <f t="shared" si="25"/>
        <v>0</v>
      </c>
      <c r="N96" s="305">
        <f>L96/C96</f>
        <v>0.9066666666666666</v>
      </c>
    </row>
    <row r="97" spans="1:14" ht="15" hidden="1">
      <c r="A97" s="147" t="s">
        <v>5</v>
      </c>
      <c r="B97" s="152"/>
      <c r="C97" s="148">
        <f t="shared" si="26"/>
        <v>0</v>
      </c>
      <c r="D97" s="148"/>
      <c r="E97" s="148"/>
      <c r="F97" s="148"/>
      <c r="G97" s="149"/>
      <c r="H97" s="153"/>
      <c r="I97" s="154"/>
      <c r="J97" s="148"/>
      <c r="K97" s="148"/>
      <c r="L97" s="148"/>
      <c r="M97" s="148">
        <f t="shared" si="25"/>
        <v>0</v>
      </c>
      <c r="N97" s="296"/>
    </row>
    <row r="98" spans="1:14" ht="15" hidden="1">
      <c r="A98" s="147" t="s">
        <v>6</v>
      </c>
      <c r="B98" s="152"/>
      <c r="C98" s="148">
        <f t="shared" si="26"/>
        <v>0</v>
      </c>
      <c r="D98" s="148"/>
      <c r="E98" s="148"/>
      <c r="F98" s="148"/>
      <c r="G98" s="149"/>
      <c r="H98" s="153"/>
      <c r="I98" s="154"/>
      <c r="J98" s="148"/>
      <c r="K98" s="148"/>
      <c r="L98" s="148"/>
      <c r="M98" s="148">
        <f t="shared" si="25"/>
        <v>0</v>
      </c>
      <c r="N98" s="296"/>
    </row>
    <row r="99" spans="1:14" ht="15">
      <c r="A99" s="155" t="s">
        <v>7</v>
      </c>
      <c r="B99" s="152"/>
      <c r="C99" s="148"/>
      <c r="D99" s="148"/>
      <c r="E99" s="148"/>
      <c r="F99" s="148"/>
      <c r="G99" s="149"/>
      <c r="H99" s="153"/>
      <c r="I99" s="154"/>
      <c r="J99" s="148"/>
      <c r="K99" s="148"/>
      <c r="L99" s="148"/>
      <c r="M99" s="148"/>
      <c r="N99" s="296"/>
    </row>
    <row r="100" spans="1:14" ht="15">
      <c r="A100" s="157" t="s">
        <v>8</v>
      </c>
      <c r="B100" s="152"/>
      <c r="C100" s="148"/>
      <c r="D100" s="148"/>
      <c r="E100" s="148"/>
      <c r="F100" s="148"/>
      <c r="G100" s="149"/>
      <c r="H100" s="153" t="s">
        <v>108</v>
      </c>
      <c r="I100" s="158">
        <f>C87+C88</f>
        <v>4199000</v>
      </c>
      <c r="J100" s="148"/>
      <c r="K100" s="148"/>
      <c r="L100" s="148"/>
      <c r="M100" s="148"/>
      <c r="N100" s="296"/>
    </row>
    <row r="101" spans="1:14" ht="14.25">
      <c r="A101" s="159" t="s">
        <v>29</v>
      </c>
      <c r="B101" s="160" t="s">
        <v>30</v>
      </c>
      <c r="C101" s="161">
        <f>C88+C87+C96</f>
        <v>4214000</v>
      </c>
      <c r="D101" s="161">
        <f aca="true" t="shared" si="27" ref="D101:M101">D88+D87+D96</f>
        <v>4214000</v>
      </c>
      <c r="E101" s="161">
        <f t="shared" si="27"/>
        <v>2000</v>
      </c>
      <c r="F101" s="161">
        <f t="shared" si="27"/>
        <v>2000</v>
      </c>
      <c r="G101" s="161">
        <f t="shared" si="27"/>
        <v>0</v>
      </c>
      <c r="H101" s="161" t="e">
        <f t="shared" si="27"/>
        <v>#VALUE!</v>
      </c>
      <c r="I101" s="161">
        <f t="shared" si="27"/>
        <v>0</v>
      </c>
      <c r="J101" s="161">
        <f t="shared" si="27"/>
        <v>4166215</v>
      </c>
      <c r="K101" s="161">
        <f t="shared" si="27"/>
        <v>4166215</v>
      </c>
      <c r="L101" s="161">
        <f t="shared" si="27"/>
        <v>3998737</v>
      </c>
      <c r="M101" s="161">
        <f t="shared" si="27"/>
        <v>167478</v>
      </c>
      <c r="N101" s="298">
        <f>L101/C101</f>
        <v>0.9489171808258187</v>
      </c>
    </row>
    <row r="102" spans="1:14" ht="15.75" thickBot="1">
      <c r="A102" s="155" t="s">
        <v>7</v>
      </c>
      <c r="B102" s="160"/>
      <c r="C102" s="161"/>
      <c r="D102" s="161"/>
      <c r="E102" s="161"/>
      <c r="F102" s="161"/>
      <c r="G102" s="161"/>
      <c r="H102" s="154"/>
      <c r="I102" s="158"/>
      <c r="J102" s="161">
        <f>J99</f>
        <v>0</v>
      </c>
      <c r="K102" s="161">
        <f>K99</f>
        <v>0</v>
      </c>
      <c r="L102" s="161">
        <f>L99</f>
        <v>0</v>
      </c>
      <c r="M102" s="161"/>
      <c r="N102" s="298"/>
    </row>
    <row r="103" spans="1:14" ht="24.75" customHeight="1">
      <c r="A103" s="163" t="s">
        <v>34</v>
      </c>
      <c r="B103" s="145" t="s">
        <v>168</v>
      </c>
      <c r="C103" s="146">
        <f>C104+C109+C120+C128</f>
        <v>27638495</v>
      </c>
      <c r="D103" s="146">
        <f aca="true" t="shared" si="28" ref="D103:M103">D104+D109+D120+D128</f>
        <v>27638495</v>
      </c>
      <c r="E103" s="146">
        <f t="shared" si="28"/>
        <v>300000</v>
      </c>
      <c r="F103" s="146">
        <f t="shared" si="28"/>
        <v>300000</v>
      </c>
      <c r="G103" s="146">
        <f t="shared" si="28"/>
        <v>300000</v>
      </c>
      <c r="H103" s="146">
        <f t="shared" si="28"/>
        <v>300000</v>
      </c>
      <c r="I103" s="146">
        <f t="shared" si="28"/>
        <v>300000</v>
      </c>
      <c r="J103" s="146">
        <f>J104+J109+J120+J128+J133</f>
        <v>27321252</v>
      </c>
      <c r="K103" s="146">
        <f>K104+K109+K120+K128+K133</f>
        <v>27321252</v>
      </c>
      <c r="L103" s="146">
        <f>L104+L109+L120+L128+L133</f>
        <v>26090515</v>
      </c>
      <c r="M103" s="146">
        <f t="shared" si="28"/>
        <v>1230737</v>
      </c>
      <c r="N103" s="295">
        <f>L103/C103</f>
        <v>0.943991885231088</v>
      </c>
    </row>
    <row r="104" spans="1:14" ht="15">
      <c r="A104" s="182" t="s">
        <v>156</v>
      </c>
      <c r="B104" s="186"/>
      <c r="C104" s="184">
        <f>C105+C106+C107+C108</f>
        <v>504517</v>
      </c>
      <c r="D104" s="184">
        <f aca="true" t="shared" si="29" ref="D104:M104">D105+D106+D107+D108</f>
        <v>504517</v>
      </c>
      <c r="E104" s="184">
        <f t="shared" si="29"/>
        <v>0</v>
      </c>
      <c r="F104" s="184">
        <f t="shared" si="29"/>
        <v>0</v>
      </c>
      <c r="G104" s="184">
        <f t="shared" si="29"/>
        <v>0</v>
      </c>
      <c r="H104" s="184">
        <f t="shared" si="29"/>
        <v>0</v>
      </c>
      <c r="I104" s="184">
        <f t="shared" si="29"/>
        <v>0</v>
      </c>
      <c r="J104" s="184">
        <f t="shared" si="29"/>
        <v>504515</v>
      </c>
      <c r="K104" s="184">
        <f t="shared" si="29"/>
        <v>504515</v>
      </c>
      <c r="L104" s="184">
        <f t="shared" si="29"/>
        <v>504515</v>
      </c>
      <c r="M104" s="184">
        <f t="shared" si="29"/>
        <v>0</v>
      </c>
      <c r="N104" s="304">
        <f>L104/C104</f>
        <v>0.9999960358124701</v>
      </c>
    </row>
    <row r="105" spans="1:14" ht="15" hidden="1">
      <c r="A105" s="187" t="s">
        <v>207</v>
      </c>
      <c r="B105" s="174" t="s">
        <v>36</v>
      </c>
      <c r="C105" s="148"/>
      <c r="D105" s="148"/>
      <c r="E105" s="148"/>
      <c r="F105" s="148"/>
      <c r="G105" s="188"/>
      <c r="H105" s="150"/>
      <c r="I105" s="150"/>
      <c r="J105" s="151"/>
      <c r="K105" s="151"/>
      <c r="L105" s="151"/>
      <c r="M105" s="148">
        <f>J105-L105</f>
        <v>0</v>
      </c>
      <c r="N105" s="296"/>
    </row>
    <row r="106" spans="1:14" ht="15">
      <c r="A106" s="187" t="s">
        <v>208</v>
      </c>
      <c r="B106" s="174" t="s">
        <v>37</v>
      </c>
      <c r="C106" s="148">
        <v>504517</v>
      </c>
      <c r="D106" s="148">
        <v>504517</v>
      </c>
      <c r="E106" s="148"/>
      <c r="F106" s="148"/>
      <c r="G106" s="188"/>
      <c r="H106" s="150"/>
      <c r="I106" s="150"/>
      <c r="J106" s="148">
        <v>504515</v>
      </c>
      <c r="K106" s="148">
        <v>504515</v>
      </c>
      <c r="L106" s="148">
        <v>504515</v>
      </c>
      <c r="M106" s="148">
        <f>J106-L106</f>
        <v>0</v>
      </c>
      <c r="N106" s="296">
        <f>L106/C106</f>
        <v>0.9999960358124701</v>
      </c>
    </row>
    <row r="107" spans="1:14" ht="15" hidden="1">
      <c r="A107" s="187" t="s">
        <v>209</v>
      </c>
      <c r="B107" s="174" t="s">
        <v>38</v>
      </c>
      <c r="C107" s="148"/>
      <c r="D107" s="148"/>
      <c r="E107" s="148"/>
      <c r="F107" s="148"/>
      <c r="G107" s="188"/>
      <c r="H107" s="150"/>
      <c r="I107" s="150"/>
      <c r="J107" s="148"/>
      <c r="K107" s="148"/>
      <c r="L107" s="148"/>
      <c r="M107" s="148">
        <f>J107-L107</f>
        <v>0</v>
      </c>
      <c r="N107" s="296"/>
    </row>
    <row r="108" spans="1:14" ht="15" hidden="1">
      <c r="A108" s="285" t="s">
        <v>246</v>
      </c>
      <c r="B108" s="174" t="s">
        <v>38</v>
      </c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>
        <f>J108-L108</f>
        <v>0</v>
      </c>
      <c r="N108" s="296"/>
    </row>
    <row r="109" spans="1:14" ht="15">
      <c r="A109" s="182" t="s">
        <v>171</v>
      </c>
      <c r="B109" s="189"/>
      <c r="C109" s="184">
        <f>C110+C111+C112+C113+C114+C115+C116</f>
        <v>12180978</v>
      </c>
      <c r="D109" s="184">
        <f aca="true" t="shared" si="30" ref="D109:M109">D110+D111+D112+D113+D114+D115+D116</f>
        <v>12180978</v>
      </c>
      <c r="E109" s="184">
        <f t="shared" si="30"/>
        <v>0</v>
      </c>
      <c r="F109" s="184">
        <f t="shared" si="30"/>
        <v>0</v>
      </c>
      <c r="G109" s="184">
        <f t="shared" si="30"/>
        <v>0</v>
      </c>
      <c r="H109" s="184">
        <f t="shared" si="30"/>
        <v>0</v>
      </c>
      <c r="I109" s="184">
        <f t="shared" si="30"/>
        <v>0</v>
      </c>
      <c r="J109" s="184">
        <f t="shared" si="30"/>
        <v>11920602</v>
      </c>
      <c r="K109" s="184">
        <f t="shared" si="30"/>
        <v>11920602</v>
      </c>
      <c r="L109" s="184">
        <f t="shared" si="30"/>
        <v>10689865</v>
      </c>
      <c r="M109" s="184">
        <f t="shared" si="30"/>
        <v>1230737</v>
      </c>
      <c r="N109" s="304">
        <f>L109/C109</f>
        <v>0.8775867586330096</v>
      </c>
    </row>
    <row r="110" spans="1:14" ht="15" hidden="1">
      <c r="A110" s="187" t="s">
        <v>207</v>
      </c>
      <c r="B110" s="190" t="s">
        <v>36</v>
      </c>
      <c r="C110" s="151"/>
      <c r="D110" s="151"/>
      <c r="E110" s="151"/>
      <c r="F110" s="151"/>
      <c r="G110" s="191"/>
      <c r="H110" s="192"/>
      <c r="I110" s="192"/>
      <c r="J110" s="151"/>
      <c r="K110" s="151"/>
      <c r="L110" s="151"/>
      <c r="M110" s="151">
        <f>J110-L110</f>
        <v>0</v>
      </c>
      <c r="N110" s="297"/>
    </row>
    <row r="111" spans="1:14" ht="15">
      <c r="A111" s="187" t="s">
        <v>208</v>
      </c>
      <c r="B111" s="190" t="s">
        <v>37</v>
      </c>
      <c r="C111" s="151">
        <v>4355483</v>
      </c>
      <c r="D111" s="151">
        <v>4355483</v>
      </c>
      <c r="E111" s="151"/>
      <c r="F111" s="151"/>
      <c r="G111" s="191"/>
      <c r="H111" s="192"/>
      <c r="I111" s="192"/>
      <c r="J111" s="151">
        <v>4209445</v>
      </c>
      <c r="K111" s="151">
        <v>4209445</v>
      </c>
      <c r="L111" s="151">
        <v>4179644</v>
      </c>
      <c r="M111" s="151">
        <f>J111-L111</f>
        <v>29801</v>
      </c>
      <c r="N111" s="297">
        <f>L111/C111</f>
        <v>0.9596281284991813</v>
      </c>
    </row>
    <row r="112" spans="1:14" ht="15" hidden="1">
      <c r="A112" s="187" t="s">
        <v>209</v>
      </c>
      <c r="B112" s="190" t="s">
        <v>38</v>
      </c>
      <c r="C112" s="151"/>
      <c r="D112" s="151"/>
      <c r="E112" s="151"/>
      <c r="F112" s="151"/>
      <c r="G112" s="191"/>
      <c r="H112" s="192"/>
      <c r="I112" s="192"/>
      <c r="J112" s="151"/>
      <c r="K112" s="151"/>
      <c r="L112" s="151"/>
      <c r="M112" s="151">
        <f>J112-L112</f>
        <v>0</v>
      </c>
      <c r="N112" s="297"/>
    </row>
    <row r="113" spans="1:14" ht="15" hidden="1">
      <c r="A113" s="285" t="s">
        <v>245</v>
      </c>
      <c r="B113" s="190" t="s">
        <v>38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>
        <f>J113-L113</f>
        <v>0</v>
      </c>
      <c r="N113" s="297"/>
    </row>
    <row r="114" spans="1:14" ht="15">
      <c r="A114" s="187" t="s">
        <v>35</v>
      </c>
      <c r="B114" s="190" t="s">
        <v>61</v>
      </c>
      <c r="C114" s="151">
        <v>7679495</v>
      </c>
      <c r="D114" s="151">
        <v>7679495</v>
      </c>
      <c r="E114" s="151"/>
      <c r="F114" s="151"/>
      <c r="G114" s="193"/>
      <c r="H114" s="150"/>
      <c r="I114" s="150"/>
      <c r="J114" s="151">
        <v>7673770</v>
      </c>
      <c r="K114" s="151">
        <v>7673770</v>
      </c>
      <c r="L114" s="151">
        <v>6472834</v>
      </c>
      <c r="M114" s="151">
        <f aca="true" t="shared" si="31" ref="M114:M133">J114-L114</f>
        <v>1200936</v>
      </c>
      <c r="N114" s="297">
        <f>L114/C114</f>
        <v>0.8428723503303277</v>
      </c>
    </row>
    <row r="115" spans="1:14" ht="15">
      <c r="A115" s="187" t="s">
        <v>233</v>
      </c>
      <c r="B115" s="190" t="s">
        <v>54</v>
      </c>
      <c r="C115" s="151">
        <v>146000</v>
      </c>
      <c r="D115" s="151">
        <v>146000</v>
      </c>
      <c r="E115" s="151"/>
      <c r="F115" s="151"/>
      <c r="G115" s="193"/>
      <c r="H115" s="150"/>
      <c r="I115" s="150"/>
      <c r="J115" s="151">
        <v>37387</v>
      </c>
      <c r="K115" s="151">
        <v>37387</v>
      </c>
      <c r="L115" s="151">
        <f>18419+16668+2300</f>
        <v>37387</v>
      </c>
      <c r="M115" s="151">
        <f t="shared" si="31"/>
        <v>0</v>
      </c>
      <c r="N115" s="297">
        <f>L115/C115</f>
        <v>0.2560753424657534</v>
      </c>
    </row>
    <row r="116" spans="1:14" ht="15" hidden="1">
      <c r="A116" s="187" t="s">
        <v>234</v>
      </c>
      <c r="B116" s="190" t="s">
        <v>37</v>
      </c>
      <c r="C116" s="151">
        <v>0</v>
      </c>
      <c r="D116" s="151">
        <v>0</v>
      </c>
      <c r="E116" s="151"/>
      <c r="F116" s="151"/>
      <c r="G116" s="193"/>
      <c r="H116" s="150"/>
      <c r="I116" s="150"/>
      <c r="J116" s="151">
        <v>0</v>
      </c>
      <c r="K116" s="151">
        <v>0</v>
      </c>
      <c r="L116" s="151">
        <v>0</v>
      </c>
      <c r="M116" s="151">
        <f t="shared" si="31"/>
        <v>0</v>
      </c>
      <c r="N116" s="297"/>
    </row>
    <row r="117" spans="1:14" ht="15" hidden="1">
      <c r="A117" s="194" t="s">
        <v>0</v>
      </c>
      <c r="B117" s="195"/>
      <c r="C117" s="151">
        <f>D117+E117+F117+G117</f>
        <v>0</v>
      </c>
      <c r="D117" s="151"/>
      <c r="E117" s="151"/>
      <c r="F117" s="151"/>
      <c r="G117" s="193"/>
      <c r="H117" s="150"/>
      <c r="I117" s="150"/>
      <c r="J117" s="151"/>
      <c r="K117" s="151"/>
      <c r="L117" s="151"/>
      <c r="M117" s="151">
        <f t="shared" si="31"/>
        <v>0</v>
      </c>
      <c r="N117" s="297"/>
    </row>
    <row r="118" spans="1:14" ht="15" hidden="1">
      <c r="A118" s="194" t="s">
        <v>1</v>
      </c>
      <c r="B118" s="195"/>
      <c r="C118" s="151">
        <f>D118+E118+F118+G118</f>
        <v>0</v>
      </c>
      <c r="D118" s="151"/>
      <c r="E118" s="151"/>
      <c r="F118" s="151"/>
      <c r="G118" s="193"/>
      <c r="H118" s="150"/>
      <c r="I118" s="150"/>
      <c r="J118" s="151"/>
      <c r="K118" s="151"/>
      <c r="L118" s="151"/>
      <c r="M118" s="151">
        <f t="shared" si="31"/>
        <v>0</v>
      </c>
      <c r="N118" s="297"/>
    </row>
    <row r="119" spans="1:14" ht="15" hidden="1">
      <c r="A119" s="187" t="s">
        <v>182</v>
      </c>
      <c r="B119" s="195" t="s">
        <v>63</v>
      </c>
      <c r="C119" s="151"/>
      <c r="D119" s="151"/>
      <c r="E119" s="151"/>
      <c r="F119" s="151"/>
      <c r="G119" s="191"/>
      <c r="H119" s="150"/>
      <c r="I119" s="150"/>
      <c r="J119" s="151"/>
      <c r="K119" s="151"/>
      <c r="L119" s="151"/>
      <c r="M119" s="151">
        <f t="shared" si="31"/>
        <v>0</v>
      </c>
      <c r="N119" s="297"/>
    </row>
    <row r="120" spans="1:14" ht="15">
      <c r="A120" s="196" t="s">
        <v>158</v>
      </c>
      <c r="B120" s="183"/>
      <c r="C120" s="184">
        <f>C121+C122</f>
        <v>14779000</v>
      </c>
      <c r="D120" s="184">
        <f aca="true" t="shared" si="32" ref="D120:M120">D121+D122</f>
        <v>14779000</v>
      </c>
      <c r="E120" s="184">
        <f t="shared" si="32"/>
        <v>0</v>
      </c>
      <c r="F120" s="184">
        <f t="shared" si="32"/>
        <v>0</v>
      </c>
      <c r="G120" s="184">
        <f t="shared" si="32"/>
        <v>0</v>
      </c>
      <c r="H120" s="184">
        <f t="shared" si="32"/>
        <v>0</v>
      </c>
      <c r="I120" s="184">
        <f t="shared" si="32"/>
        <v>0</v>
      </c>
      <c r="J120" s="184">
        <f t="shared" si="32"/>
        <v>14749000</v>
      </c>
      <c r="K120" s="184">
        <f t="shared" si="32"/>
        <v>14749000</v>
      </c>
      <c r="L120" s="184">
        <f t="shared" si="32"/>
        <v>14749000</v>
      </c>
      <c r="M120" s="184">
        <f t="shared" si="32"/>
        <v>0</v>
      </c>
      <c r="N120" s="304">
        <f>L120/C120</f>
        <v>0.9979700926991001</v>
      </c>
    </row>
    <row r="121" spans="1:14" ht="15">
      <c r="A121" s="187" t="s">
        <v>209</v>
      </c>
      <c r="B121" s="190" t="s">
        <v>38</v>
      </c>
      <c r="C121" s="151">
        <v>11249000</v>
      </c>
      <c r="D121" s="151">
        <v>11249000</v>
      </c>
      <c r="E121" s="151"/>
      <c r="F121" s="151"/>
      <c r="G121" s="191"/>
      <c r="H121" s="192"/>
      <c r="I121" s="192"/>
      <c r="J121" s="151">
        <v>11249000</v>
      </c>
      <c r="K121" s="151">
        <v>11249000</v>
      </c>
      <c r="L121" s="151">
        <v>11249000</v>
      </c>
      <c r="M121" s="151">
        <f t="shared" si="31"/>
        <v>0</v>
      </c>
      <c r="N121" s="297">
        <f>L121/C121</f>
        <v>1</v>
      </c>
    </row>
    <row r="122" spans="1:14" ht="15">
      <c r="A122" s="187" t="s">
        <v>207</v>
      </c>
      <c r="B122" s="190" t="s">
        <v>36</v>
      </c>
      <c r="C122" s="151">
        <v>3530000</v>
      </c>
      <c r="D122" s="151">
        <v>3530000</v>
      </c>
      <c r="E122" s="151"/>
      <c r="F122" s="151"/>
      <c r="G122" s="193"/>
      <c r="H122" s="150"/>
      <c r="I122" s="150"/>
      <c r="J122" s="151">
        <v>3500000</v>
      </c>
      <c r="K122" s="151">
        <v>3500000</v>
      </c>
      <c r="L122" s="151">
        <v>3500000</v>
      </c>
      <c r="M122" s="151">
        <f t="shared" si="31"/>
        <v>0</v>
      </c>
      <c r="N122" s="297">
        <f>L122/C122</f>
        <v>0.9915014164305949</v>
      </c>
    </row>
    <row r="123" spans="1:14" ht="15" hidden="1">
      <c r="A123" s="187"/>
      <c r="B123" s="195"/>
      <c r="C123" s="151"/>
      <c r="D123" s="151"/>
      <c r="E123" s="151"/>
      <c r="F123" s="151"/>
      <c r="G123" s="193"/>
      <c r="H123" s="150"/>
      <c r="I123" s="150"/>
      <c r="J123" s="151"/>
      <c r="K123" s="151"/>
      <c r="L123" s="151"/>
      <c r="M123" s="151">
        <f t="shared" si="31"/>
        <v>0</v>
      </c>
      <c r="N123" s="297"/>
    </row>
    <row r="124" spans="1:14" ht="15" hidden="1">
      <c r="A124" s="187"/>
      <c r="B124" s="195"/>
      <c r="C124" s="151"/>
      <c r="D124" s="151"/>
      <c r="E124" s="151"/>
      <c r="F124" s="151"/>
      <c r="G124" s="193"/>
      <c r="H124" s="150"/>
      <c r="I124" s="150"/>
      <c r="J124" s="151"/>
      <c r="K124" s="151"/>
      <c r="L124" s="151"/>
      <c r="M124" s="151">
        <f t="shared" si="31"/>
        <v>0</v>
      </c>
      <c r="N124" s="297"/>
    </row>
    <row r="125" spans="1:14" ht="15" hidden="1">
      <c r="A125" s="187"/>
      <c r="B125" s="195"/>
      <c r="C125" s="151"/>
      <c r="D125" s="151"/>
      <c r="E125" s="151"/>
      <c r="F125" s="151"/>
      <c r="G125" s="193"/>
      <c r="H125" s="150"/>
      <c r="I125" s="150"/>
      <c r="J125" s="151"/>
      <c r="K125" s="151"/>
      <c r="L125" s="151"/>
      <c r="M125" s="151">
        <f t="shared" si="31"/>
        <v>0</v>
      </c>
      <c r="N125" s="297"/>
    </row>
    <row r="126" spans="1:14" ht="15" hidden="1">
      <c r="A126" s="187"/>
      <c r="B126" s="195"/>
      <c r="C126" s="151"/>
      <c r="D126" s="151"/>
      <c r="E126" s="151"/>
      <c r="F126" s="151"/>
      <c r="G126" s="193"/>
      <c r="H126" s="150"/>
      <c r="I126" s="150"/>
      <c r="J126" s="151"/>
      <c r="K126" s="151"/>
      <c r="L126" s="151"/>
      <c r="M126" s="151">
        <f t="shared" si="31"/>
        <v>0</v>
      </c>
      <c r="N126" s="297"/>
    </row>
    <row r="127" spans="1:14" ht="15" hidden="1">
      <c r="A127" s="194" t="s">
        <v>3</v>
      </c>
      <c r="B127" s="195"/>
      <c r="C127" s="151">
        <f>D127+E127+F127+G127</f>
        <v>0</v>
      </c>
      <c r="D127" s="151"/>
      <c r="E127" s="151"/>
      <c r="F127" s="151"/>
      <c r="G127" s="193"/>
      <c r="H127" s="150"/>
      <c r="I127" s="150"/>
      <c r="J127" s="151"/>
      <c r="K127" s="151">
        <f>J127</f>
        <v>0</v>
      </c>
      <c r="L127" s="151"/>
      <c r="M127" s="151">
        <f t="shared" si="31"/>
        <v>0</v>
      </c>
      <c r="N127" s="297"/>
    </row>
    <row r="128" spans="1:14" ht="15">
      <c r="A128" s="196" t="s">
        <v>4</v>
      </c>
      <c r="B128" s="183"/>
      <c r="C128" s="184">
        <f>C129+C130+C131+C132</f>
        <v>174000</v>
      </c>
      <c r="D128" s="184">
        <f aca="true" t="shared" si="33" ref="D128:M128">D129+D130+D131+D132</f>
        <v>174000</v>
      </c>
      <c r="E128" s="184">
        <f t="shared" si="33"/>
        <v>300000</v>
      </c>
      <c r="F128" s="184">
        <f t="shared" si="33"/>
        <v>300000</v>
      </c>
      <c r="G128" s="184">
        <f t="shared" si="33"/>
        <v>300000</v>
      </c>
      <c r="H128" s="184">
        <f t="shared" si="33"/>
        <v>300000</v>
      </c>
      <c r="I128" s="184">
        <f t="shared" si="33"/>
        <v>300000</v>
      </c>
      <c r="J128" s="184">
        <f t="shared" si="33"/>
        <v>174000</v>
      </c>
      <c r="K128" s="184">
        <f t="shared" si="33"/>
        <v>174000</v>
      </c>
      <c r="L128" s="184">
        <f t="shared" si="33"/>
        <v>174000</v>
      </c>
      <c r="M128" s="184">
        <f t="shared" si="33"/>
        <v>0</v>
      </c>
      <c r="N128" s="304">
        <f>L128/C128</f>
        <v>1</v>
      </c>
    </row>
    <row r="129" spans="1:14" ht="15">
      <c r="A129" s="197" t="s">
        <v>47</v>
      </c>
      <c r="B129" s="190" t="s">
        <v>54</v>
      </c>
      <c r="C129" s="151">
        <v>174000</v>
      </c>
      <c r="D129" s="151">
        <v>174000</v>
      </c>
      <c r="E129" s="151"/>
      <c r="F129" s="151"/>
      <c r="G129" s="193"/>
      <c r="H129" s="150"/>
      <c r="I129" s="150"/>
      <c r="J129" s="151">
        <v>174000</v>
      </c>
      <c r="K129" s="151">
        <v>174000</v>
      </c>
      <c r="L129" s="151">
        <v>174000</v>
      </c>
      <c r="M129" s="151">
        <f t="shared" si="31"/>
        <v>0</v>
      </c>
      <c r="N129" s="297">
        <f>L129/C129</f>
        <v>1</v>
      </c>
    </row>
    <row r="130" spans="1:14" ht="15" hidden="1">
      <c r="A130" s="194"/>
      <c r="B130" s="190" t="s">
        <v>37</v>
      </c>
      <c r="C130" s="151"/>
      <c r="D130" s="151"/>
      <c r="E130" s="151">
        <v>300000</v>
      </c>
      <c r="F130" s="151">
        <v>300000</v>
      </c>
      <c r="G130" s="151">
        <v>300000</v>
      </c>
      <c r="H130" s="151">
        <v>300000</v>
      </c>
      <c r="I130" s="151">
        <v>300000</v>
      </c>
      <c r="J130" s="151"/>
      <c r="K130" s="151"/>
      <c r="L130" s="151"/>
      <c r="M130" s="151">
        <f t="shared" si="31"/>
        <v>0</v>
      </c>
      <c r="N130" s="297"/>
    </row>
    <row r="131" spans="1:14" ht="15" hidden="1">
      <c r="A131" s="147"/>
      <c r="B131" s="174" t="s">
        <v>38</v>
      </c>
      <c r="C131" s="148"/>
      <c r="D131" s="148"/>
      <c r="E131" s="148"/>
      <c r="F131" s="148"/>
      <c r="G131" s="149"/>
      <c r="H131" s="150"/>
      <c r="I131" s="150"/>
      <c r="J131" s="148"/>
      <c r="K131" s="148"/>
      <c r="L131" s="148"/>
      <c r="M131" s="151">
        <f t="shared" si="31"/>
        <v>0</v>
      </c>
      <c r="N131" s="297"/>
    </row>
    <row r="132" spans="1:14" ht="15" hidden="1">
      <c r="A132" s="147"/>
      <c r="B132" s="174" t="s">
        <v>36</v>
      </c>
      <c r="C132" s="148"/>
      <c r="D132" s="148"/>
      <c r="E132" s="148"/>
      <c r="F132" s="148"/>
      <c r="G132" s="149"/>
      <c r="H132" s="150"/>
      <c r="I132" s="150"/>
      <c r="J132" s="148"/>
      <c r="K132" s="148"/>
      <c r="L132" s="148"/>
      <c r="M132" s="151">
        <f t="shared" si="31"/>
        <v>0</v>
      </c>
      <c r="N132" s="297"/>
    </row>
    <row r="133" spans="1:14" ht="15">
      <c r="A133" s="198" t="s">
        <v>7</v>
      </c>
      <c r="B133" s="152"/>
      <c r="C133" s="148"/>
      <c r="D133" s="148"/>
      <c r="E133" s="148"/>
      <c r="F133" s="148"/>
      <c r="G133" s="149"/>
      <c r="H133" s="150"/>
      <c r="I133" s="150"/>
      <c r="J133" s="156">
        <f>K133</f>
        <v>-26865</v>
      </c>
      <c r="K133" s="156">
        <f>L133</f>
        <v>-26865</v>
      </c>
      <c r="L133" s="156">
        <v>-26865</v>
      </c>
      <c r="M133" s="148">
        <f t="shared" si="31"/>
        <v>0</v>
      </c>
      <c r="N133" s="296"/>
    </row>
    <row r="134" spans="1:14" ht="15">
      <c r="A134" s="157" t="s">
        <v>8</v>
      </c>
      <c r="B134" s="152"/>
      <c r="C134" s="148"/>
      <c r="D134" s="148"/>
      <c r="E134" s="148"/>
      <c r="F134" s="148"/>
      <c r="G134" s="149"/>
      <c r="H134" s="150"/>
      <c r="I134" s="150"/>
      <c r="J134" s="148"/>
      <c r="K134" s="148"/>
      <c r="L134" s="148"/>
      <c r="M134" s="148"/>
      <c r="N134" s="296"/>
    </row>
    <row r="135" spans="1:14" ht="15">
      <c r="A135" s="199" t="s">
        <v>39</v>
      </c>
      <c r="B135" s="200" t="s">
        <v>48</v>
      </c>
      <c r="C135" s="161">
        <f>D135+E135+F135+G135</f>
        <v>0</v>
      </c>
      <c r="D135" s="161"/>
      <c r="E135" s="161"/>
      <c r="F135" s="161"/>
      <c r="G135" s="177"/>
      <c r="H135" s="150"/>
      <c r="I135" s="150"/>
      <c r="J135" s="161"/>
      <c r="K135" s="161"/>
      <c r="L135" s="161"/>
      <c r="M135" s="161">
        <f>J135-L135</f>
        <v>0</v>
      </c>
      <c r="N135" s="298"/>
    </row>
    <row r="136" spans="1:14" ht="15">
      <c r="A136" s="201" t="s">
        <v>40</v>
      </c>
      <c r="B136" s="200" t="s">
        <v>49</v>
      </c>
      <c r="C136" s="161">
        <f aca="true" t="shared" si="34" ref="C136:C147">D136+E136+F136+G136</f>
        <v>0</v>
      </c>
      <c r="D136" s="161"/>
      <c r="E136" s="161"/>
      <c r="F136" s="161"/>
      <c r="G136" s="177"/>
      <c r="H136" s="150"/>
      <c r="I136" s="150"/>
      <c r="J136" s="161"/>
      <c r="K136" s="161"/>
      <c r="L136" s="161"/>
      <c r="M136" s="161">
        <f aca="true" t="shared" si="35" ref="M136:M148">J136-L136</f>
        <v>0</v>
      </c>
      <c r="N136" s="298"/>
    </row>
    <row r="137" spans="1:14" ht="14.25">
      <c r="A137" s="199" t="s">
        <v>41</v>
      </c>
      <c r="B137" s="200" t="s">
        <v>38</v>
      </c>
      <c r="C137" s="161">
        <f>C131+C113+C112+C108+C107+C121</f>
        <v>11249000</v>
      </c>
      <c r="D137" s="161">
        <f aca="true" t="shared" si="36" ref="D137:M137">D131+D113+D112+D108+D107+D121</f>
        <v>11249000</v>
      </c>
      <c r="E137" s="161">
        <f t="shared" si="36"/>
        <v>0</v>
      </c>
      <c r="F137" s="161">
        <f t="shared" si="36"/>
        <v>0</v>
      </c>
      <c r="G137" s="161">
        <f t="shared" si="36"/>
        <v>0</v>
      </c>
      <c r="H137" s="161">
        <f t="shared" si="36"/>
        <v>0</v>
      </c>
      <c r="I137" s="161">
        <f t="shared" si="36"/>
        <v>0</v>
      </c>
      <c r="J137" s="161">
        <f t="shared" si="36"/>
        <v>11249000</v>
      </c>
      <c r="K137" s="161">
        <f t="shared" si="36"/>
        <v>11249000</v>
      </c>
      <c r="L137" s="161">
        <f t="shared" si="36"/>
        <v>11249000</v>
      </c>
      <c r="M137" s="161">
        <f t="shared" si="36"/>
        <v>0</v>
      </c>
      <c r="N137" s="298">
        <f>L137/C137</f>
        <v>1</v>
      </c>
    </row>
    <row r="138" spans="1:14" ht="15">
      <c r="A138" s="201" t="s">
        <v>42</v>
      </c>
      <c r="B138" s="200" t="s">
        <v>50</v>
      </c>
      <c r="C138" s="161">
        <f t="shared" si="34"/>
        <v>0</v>
      </c>
      <c r="D138" s="161"/>
      <c r="E138" s="161"/>
      <c r="F138" s="161"/>
      <c r="G138" s="177"/>
      <c r="H138" s="150"/>
      <c r="I138" s="150"/>
      <c r="J138" s="161"/>
      <c r="K138" s="161"/>
      <c r="L138" s="161"/>
      <c r="M138" s="161">
        <f t="shared" si="35"/>
        <v>0</v>
      </c>
      <c r="N138" s="298"/>
    </row>
    <row r="139" spans="1:14" ht="14.25">
      <c r="A139" s="201" t="s">
        <v>43</v>
      </c>
      <c r="B139" s="200" t="s">
        <v>36</v>
      </c>
      <c r="C139" s="161">
        <f>C132+C122+C110+C105</f>
        <v>3530000</v>
      </c>
      <c r="D139" s="161">
        <f aca="true" t="shared" si="37" ref="D139:M139">D132+D122+D110+D105</f>
        <v>3530000</v>
      </c>
      <c r="E139" s="161">
        <f t="shared" si="37"/>
        <v>0</v>
      </c>
      <c r="F139" s="161">
        <f t="shared" si="37"/>
        <v>0</v>
      </c>
      <c r="G139" s="161">
        <f t="shared" si="37"/>
        <v>0</v>
      </c>
      <c r="H139" s="161">
        <f t="shared" si="37"/>
        <v>0</v>
      </c>
      <c r="I139" s="161">
        <f t="shared" si="37"/>
        <v>0</v>
      </c>
      <c r="J139" s="161">
        <f t="shared" si="37"/>
        <v>3500000</v>
      </c>
      <c r="K139" s="161">
        <f t="shared" si="37"/>
        <v>3500000</v>
      </c>
      <c r="L139" s="161">
        <f t="shared" si="37"/>
        <v>3500000</v>
      </c>
      <c r="M139" s="161">
        <f t="shared" si="37"/>
        <v>0</v>
      </c>
      <c r="N139" s="298">
        <f aca="true" t="shared" si="38" ref="N139:N146">L139/C139</f>
        <v>0.9915014164305949</v>
      </c>
    </row>
    <row r="140" spans="1:14" ht="15">
      <c r="A140" s="201" t="s">
        <v>44</v>
      </c>
      <c r="B140" s="200" t="s">
        <v>51</v>
      </c>
      <c r="C140" s="161">
        <f t="shared" si="34"/>
        <v>0</v>
      </c>
      <c r="D140" s="161"/>
      <c r="E140" s="161"/>
      <c r="F140" s="161"/>
      <c r="G140" s="177"/>
      <c r="H140" s="150"/>
      <c r="I140" s="150"/>
      <c r="J140" s="161"/>
      <c r="K140" s="161"/>
      <c r="L140" s="161"/>
      <c r="M140" s="161">
        <f t="shared" si="35"/>
        <v>0</v>
      </c>
      <c r="N140" s="298"/>
    </row>
    <row r="141" spans="1:14" ht="15">
      <c r="A141" s="201" t="s">
        <v>45</v>
      </c>
      <c r="B141" s="200" t="s">
        <v>52</v>
      </c>
      <c r="C141" s="161">
        <f t="shared" si="34"/>
        <v>0</v>
      </c>
      <c r="D141" s="161"/>
      <c r="E141" s="161"/>
      <c r="F141" s="161"/>
      <c r="G141" s="177"/>
      <c r="H141" s="150"/>
      <c r="I141" s="150"/>
      <c r="J141" s="161"/>
      <c r="K141" s="161"/>
      <c r="L141" s="161"/>
      <c r="M141" s="161">
        <f t="shared" si="35"/>
        <v>0</v>
      </c>
      <c r="N141" s="298"/>
    </row>
    <row r="142" spans="1:14" ht="15">
      <c r="A142" s="201" t="s">
        <v>46</v>
      </c>
      <c r="B142" s="200" t="s">
        <v>53</v>
      </c>
      <c r="C142" s="161">
        <f t="shared" si="34"/>
        <v>0</v>
      </c>
      <c r="D142" s="161"/>
      <c r="E142" s="161"/>
      <c r="F142" s="161"/>
      <c r="G142" s="177"/>
      <c r="H142" s="150"/>
      <c r="I142" s="150"/>
      <c r="J142" s="161"/>
      <c r="K142" s="161"/>
      <c r="L142" s="161"/>
      <c r="M142" s="161">
        <f t="shared" si="35"/>
        <v>0</v>
      </c>
      <c r="N142" s="298"/>
    </row>
    <row r="143" spans="1:14" ht="14.25">
      <c r="A143" s="199" t="s">
        <v>47</v>
      </c>
      <c r="B143" s="200" t="s">
        <v>54</v>
      </c>
      <c r="C143" s="161">
        <f>C129+C115</f>
        <v>320000</v>
      </c>
      <c r="D143" s="161">
        <f aca="true" t="shared" si="39" ref="D143:M143">D129+D115</f>
        <v>320000</v>
      </c>
      <c r="E143" s="161">
        <f t="shared" si="39"/>
        <v>0</v>
      </c>
      <c r="F143" s="161">
        <f t="shared" si="39"/>
        <v>0</v>
      </c>
      <c r="G143" s="161">
        <f t="shared" si="39"/>
        <v>0</v>
      </c>
      <c r="H143" s="161">
        <f t="shared" si="39"/>
        <v>0</v>
      </c>
      <c r="I143" s="161">
        <f t="shared" si="39"/>
        <v>0</v>
      </c>
      <c r="J143" s="161">
        <f t="shared" si="39"/>
        <v>211387</v>
      </c>
      <c r="K143" s="161">
        <f t="shared" si="39"/>
        <v>211387</v>
      </c>
      <c r="L143" s="161">
        <f t="shared" si="39"/>
        <v>211387</v>
      </c>
      <c r="M143" s="161">
        <f t="shared" si="39"/>
        <v>0</v>
      </c>
      <c r="N143" s="298">
        <f t="shared" si="38"/>
        <v>0.660584375</v>
      </c>
    </row>
    <row r="144" spans="1:14" ht="14.25">
      <c r="A144" s="199" t="s">
        <v>55</v>
      </c>
      <c r="B144" s="200" t="s">
        <v>37</v>
      </c>
      <c r="C144" s="161">
        <f>C130+C116+C111+C106</f>
        <v>4860000</v>
      </c>
      <c r="D144" s="161">
        <f aca="true" t="shared" si="40" ref="D144:M144">D130+D116+D111+D106</f>
        <v>4860000</v>
      </c>
      <c r="E144" s="161">
        <f t="shared" si="40"/>
        <v>300000</v>
      </c>
      <c r="F144" s="161">
        <f t="shared" si="40"/>
        <v>300000</v>
      </c>
      <c r="G144" s="161">
        <f t="shared" si="40"/>
        <v>300000</v>
      </c>
      <c r="H144" s="161">
        <f t="shared" si="40"/>
        <v>300000</v>
      </c>
      <c r="I144" s="161">
        <f t="shared" si="40"/>
        <v>300000</v>
      </c>
      <c r="J144" s="161">
        <f t="shared" si="40"/>
        <v>4713960</v>
      </c>
      <c r="K144" s="161">
        <f t="shared" si="40"/>
        <v>4713960</v>
      </c>
      <c r="L144" s="161">
        <f t="shared" si="40"/>
        <v>4684159</v>
      </c>
      <c r="M144" s="161">
        <f t="shared" si="40"/>
        <v>29801</v>
      </c>
      <c r="N144" s="298">
        <f t="shared" si="38"/>
        <v>0.9638187242798354</v>
      </c>
    </row>
    <row r="145" spans="1:14" ht="15">
      <c r="A145" s="199" t="s">
        <v>56</v>
      </c>
      <c r="B145" s="200" t="s">
        <v>60</v>
      </c>
      <c r="C145" s="161">
        <f t="shared" si="34"/>
        <v>0</v>
      </c>
      <c r="D145" s="161"/>
      <c r="E145" s="161"/>
      <c r="F145" s="161"/>
      <c r="G145" s="177"/>
      <c r="H145" s="150"/>
      <c r="I145" s="150"/>
      <c r="J145" s="161"/>
      <c r="K145" s="161"/>
      <c r="L145" s="161"/>
      <c r="M145" s="161">
        <f t="shared" si="35"/>
        <v>0</v>
      </c>
      <c r="N145" s="298"/>
    </row>
    <row r="146" spans="1:14" ht="26.25">
      <c r="A146" s="201" t="s">
        <v>57</v>
      </c>
      <c r="B146" s="200" t="s">
        <v>61</v>
      </c>
      <c r="C146" s="161">
        <f>C114</f>
        <v>7679495</v>
      </c>
      <c r="D146" s="161">
        <f>D114</f>
        <v>7679495</v>
      </c>
      <c r="E146" s="161">
        <f>E114</f>
        <v>0</v>
      </c>
      <c r="F146" s="161">
        <f>F114</f>
        <v>0</v>
      </c>
      <c r="G146" s="177">
        <f>G114</f>
        <v>0</v>
      </c>
      <c r="H146" s="380" t="s">
        <v>116</v>
      </c>
      <c r="I146" s="381"/>
      <c r="J146" s="161">
        <f>J114</f>
        <v>7673770</v>
      </c>
      <c r="K146" s="161">
        <f>K114</f>
        <v>7673770</v>
      </c>
      <c r="L146" s="161">
        <f>L114</f>
        <v>6472834</v>
      </c>
      <c r="M146" s="161">
        <f t="shared" si="35"/>
        <v>1200936</v>
      </c>
      <c r="N146" s="298">
        <f t="shared" si="38"/>
        <v>0.8428723503303277</v>
      </c>
    </row>
    <row r="147" spans="1:14" ht="15">
      <c r="A147" s="199" t="s">
        <v>58</v>
      </c>
      <c r="B147" s="200" t="s">
        <v>62</v>
      </c>
      <c r="C147" s="161">
        <f t="shared" si="34"/>
        <v>0</v>
      </c>
      <c r="D147" s="161"/>
      <c r="E147" s="161"/>
      <c r="F147" s="161"/>
      <c r="G147" s="177"/>
      <c r="H147" s="153" t="s">
        <v>108</v>
      </c>
      <c r="I147" s="158">
        <f>C109+C120+C128</f>
        <v>27133978</v>
      </c>
      <c r="J147" s="161"/>
      <c r="K147" s="161"/>
      <c r="L147" s="161"/>
      <c r="M147" s="161">
        <f t="shared" si="35"/>
        <v>0</v>
      </c>
      <c r="N147" s="298"/>
    </row>
    <row r="148" spans="1:14" ht="14.25">
      <c r="A148" s="202" t="s">
        <v>59</v>
      </c>
      <c r="B148" s="203" t="s">
        <v>63</v>
      </c>
      <c r="C148" s="204">
        <f>C126</f>
        <v>0</v>
      </c>
      <c r="D148" s="204">
        <f aca="true" t="shared" si="41" ref="D148:L148">D126</f>
        <v>0</v>
      </c>
      <c r="E148" s="204">
        <f t="shared" si="41"/>
        <v>0</v>
      </c>
      <c r="F148" s="204">
        <f t="shared" si="41"/>
        <v>0</v>
      </c>
      <c r="G148" s="204">
        <f t="shared" si="41"/>
        <v>0</v>
      </c>
      <c r="H148" s="204">
        <f t="shared" si="41"/>
        <v>0</v>
      </c>
      <c r="I148" s="204">
        <f t="shared" si="41"/>
        <v>0</v>
      </c>
      <c r="J148" s="204">
        <f t="shared" si="41"/>
        <v>0</v>
      </c>
      <c r="K148" s="204">
        <f t="shared" si="41"/>
        <v>0</v>
      </c>
      <c r="L148" s="204">
        <f t="shared" si="41"/>
        <v>0</v>
      </c>
      <c r="M148" s="161">
        <f t="shared" si="35"/>
        <v>0</v>
      </c>
      <c r="N148" s="298"/>
    </row>
    <row r="149" spans="1:14" ht="15" thickBot="1">
      <c r="A149" s="205" t="s">
        <v>7</v>
      </c>
      <c r="B149" s="206" t="s">
        <v>63</v>
      </c>
      <c r="C149" s="204"/>
      <c r="D149" s="204"/>
      <c r="E149" s="204"/>
      <c r="F149" s="204"/>
      <c r="G149" s="204"/>
      <c r="H149" s="204"/>
      <c r="I149" s="204"/>
      <c r="J149" s="207">
        <f>J133</f>
        <v>-26865</v>
      </c>
      <c r="K149" s="207">
        <f>K133</f>
        <v>-26865</v>
      </c>
      <c r="L149" s="207">
        <f>L133</f>
        <v>-26865</v>
      </c>
      <c r="M149" s="204"/>
      <c r="N149" s="306"/>
    </row>
    <row r="150" spans="1:14" ht="24.75" customHeight="1">
      <c r="A150" s="208" t="s">
        <v>64</v>
      </c>
      <c r="B150" s="172" t="s">
        <v>168</v>
      </c>
      <c r="C150" s="209">
        <f>C151+C155+C161+C164+C170+C177</f>
        <v>38228934</v>
      </c>
      <c r="D150" s="209">
        <f aca="true" t="shared" si="42" ref="D150:M150">D151+D155+D161+D164+D170+D177</f>
        <v>38228934</v>
      </c>
      <c r="E150" s="209">
        <f t="shared" si="42"/>
        <v>0</v>
      </c>
      <c r="F150" s="209">
        <f t="shared" si="42"/>
        <v>0</v>
      </c>
      <c r="G150" s="209">
        <f t="shared" si="42"/>
        <v>0</v>
      </c>
      <c r="H150" s="209">
        <f t="shared" si="42"/>
        <v>0</v>
      </c>
      <c r="I150" s="209">
        <f t="shared" si="42"/>
        <v>0</v>
      </c>
      <c r="J150" s="209">
        <f t="shared" si="42"/>
        <v>35028373</v>
      </c>
      <c r="K150" s="209">
        <f t="shared" si="42"/>
        <v>35028373</v>
      </c>
      <c r="L150" s="209">
        <f t="shared" si="42"/>
        <v>33506146</v>
      </c>
      <c r="M150" s="209">
        <f t="shared" si="42"/>
        <v>1522227</v>
      </c>
      <c r="N150" s="307">
        <f aca="true" t="shared" si="43" ref="N150:N157">L150/C150</f>
        <v>0.8764603794602277</v>
      </c>
    </row>
    <row r="151" spans="1:14" ht="15">
      <c r="A151" s="182" t="s">
        <v>159</v>
      </c>
      <c r="B151" s="186"/>
      <c r="C151" s="184">
        <f>C152+C153+C154</f>
        <v>16288000</v>
      </c>
      <c r="D151" s="184">
        <f aca="true" t="shared" si="44" ref="D151:M151">D152+D153+D154</f>
        <v>16288000</v>
      </c>
      <c r="E151" s="184">
        <f t="shared" si="44"/>
        <v>0</v>
      </c>
      <c r="F151" s="184">
        <f t="shared" si="44"/>
        <v>0</v>
      </c>
      <c r="G151" s="184">
        <f t="shared" si="44"/>
        <v>0</v>
      </c>
      <c r="H151" s="184">
        <f t="shared" si="44"/>
        <v>0</v>
      </c>
      <c r="I151" s="184">
        <f t="shared" si="44"/>
        <v>0</v>
      </c>
      <c r="J151" s="184">
        <f t="shared" si="44"/>
        <v>16286000</v>
      </c>
      <c r="K151" s="184">
        <f t="shared" si="44"/>
        <v>16286000</v>
      </c>
      <c r="L151" s="184">
        <f t="shared" si="44"/>
        <v>14777621</v>
      </c>
      <c r="M151" s="184">
        <f t="shared" si="44"/>
        <v>1508379</v>
      </c>
      <c r="N151" s="304">
        <f t="shared" si="43"/>
        <v>0.9072704444990177</v>
      </c>
    </row>
    <row r="152" spans="1:14" ht="15">
      <c r="A152" s="294" t="s">
        <v>248</v>
      </c>
      <c r="B152" s="210" t="s">
        <v>223</v>
      </c>
      <c r="C152" s="151">
        <v>4123000</v>
      </c>
      <c r="D152" s="148">
        <v>4123000</v>
      </c>
      <c r="E152" s="148"/>
      <c r="F152" s="148"/>
      <c r="G152" s="148"/>
      <c r="H152" s="148"/>
      <c r="I152" s="148"/>
      <c r="J152" s="148">
        <v>4121000</v>
      </c>
      <c r="K152" s="148">
        <v>4121000</v>
      </c>
      <c r="L152" s="148">
        <v>3708298</v>
      </c>
      <c r="M152" s="148">
        <f>J152-L152</f>
        <v>412702</v>
      </c>
      <c r="N152" s="296">
        <f t="shared" si="43"/>
        <v>0.8994174145040019</v>
      </c>
    </row>
    <row r="153" spans="1:14" ht="15">
      <c r="A153" s="176" t="s">
        <v>65</v>
      </c>
      <c r="B153" s="210" t="s">
        <v>71</v>
      </c>
      <c r="C153" s="151">
        <v>3190000</v>
      </c>
      <c r="D153" s="148">
        <v>3190000</v>
      </c>
      <c r="E153" s="148"/>
      <c r="F153" s="148"/>
      <c r="G153" s="148"/>
      <c r="H153" s="148"/>
      <c r="I153" s="148"/>
      <c r="J153" s="148">
        <v>3190000</v>
      </c>
      <c r="K153" s="148">
        <v>3190000</v>
      </c>
      <c r="L153" s="148">
        <v>2923277</v>
      </c>
      <c r="M153" s="148">
        <f>J153-L153</f>
        <v>266723</v>
      </c>
      <c r="N153" s="296">
        <f t="shared" si="43"/>
        <v>0.9163877742946709</v>
      </c>
    </row>
    <row r="154" spans="1:14" ht="15">
      <c r="A154" s="176" t="s">
        <v>66</v>
      </c>
      <c r="B154" s="210" t="s">
        <v>181</v>
      </c>
      <c r="C154" s="151">
        <v>8975000</v>
      </c>
      <c r="D154" s="148">
        <v>8975000</v>
      </c>
      <c r="E154" s="148"/>
      <c r="F154" s="148"/>
      <c r="G154" s="148"/>
      <c r="H154" s="148"/>
      <c r="I154" s="148"/>
      <c r="J154" s="148">
        <v>8975000</v>
      </c>
      <c r="K154" s="148">
        <v>8975000</v>
      </c>
      <c r="L154" s="148">
        <v>8146046</v>
      </c>
      <c r="M154" s="148">
        <f>J154-L154</f>
        <v>828954</v>
      </c>
      <c r="N154" s="296">
        <f t="shared" si="43"/>
        <v>0.9076374373259053</v>
      </c>
    </row>
    <row r="155" spans="1:14" ht="15">
      <c r="A155" s="182" t="s">
        <v>160</v>
      </c>
      <c r="B155" s="189"/>
      <c r="C155" s="184">
        <f>C156+C157+C158</f>
        <v>1396000</v>
      </c>
      <c r="D155" s="184">
        <f aca="true" t="shared" si="45" ref="D155:M155">D156+D157+D158</f>
        <v>1396000</v>
      </c>
      <c r="E155" s="184">
        <f t="shared" si="45"/>
        <v>0</v>
      </c>
      <c r="F155" s="184">
        <f t="shared" si="45"/>
        <v>0</v>
      </c>
      <c r="G155" s="184">
        <f t="shared" si="45"/>
        <v>0</v>
      </c>
      <c r="H155" s="184">
        <f t="shared" si="45"/>
        <v>0</v>
      </c>
      <c r="I155" s="184">
        <f t="shared" si="45"/>
        <v>0</v>
      </c>
      <c r="J155" s="184">
        <f>J156+J157+J158</f>
        <v>1075665</v>
      </c>
      <c r="K155" s="184">
        <f>K156+K157+K158</f>
        <v>1075665</v>
      </c>
      <c r="L155" s="184">
        <f t="shared" si="45"/>
        <v>1075665</v>
      </c>
      <c r="M155" s="184">
        <f t="shared" si="45"/>
        <v>0</v>
      </c>
      <c r="N155" s="304">
        <f t="shared" si="43"/>
        <v>0.7705336676217766</v>
      </c>
    </row>
    <row r="156" spans="1:14" ht="15">
      <c r="A156" s="294" t="s">
        <v>248</v>
      </c>
      <c r="B156" s="210" t="s">
        <v>223</v>
      </c>
      <c r="C156" s="148">
        <v>756000</v>
      </c>
      <c r="D156" s="148">
        <v>756000</v>
      </c>
      <c r="E156" s="148"/>
      <c r="F156" s="148"/>
      <c r="G156" s="148"/>
      <c r="H156" s="148"/>
      <c r="I156" s="148"/>
      <c r="J156" s="148">
        <v>627796</v>
      </c>
      <c r="K156" s="148">
        <v>627796</v>
      </c>
      <c r="L156" s="148">
        <v>627796</v>
      </c>
      <c r="M156" s="148">
        <f>J156-L156</f>
        <v>0</v>
      </c>
      <c r="N156" s="296">
        <f t="shared" si="43"/>
        <v>0.8304179894179894</v>
      </c>
    </row>
    <row r="157" spans="1:14" ht="15">
      <c r="A157" s="176" t="s">
        <v>65</v>
      </c>
      <c r="B157" s="210" t="s">
        <v>71</v>
      </c>
      <c r="C157" s="148">
        <v>640000</v>
      </c>
      <c r="D157" s="148">
        <v>640000</v>
      </c>
      <c r="E157" s="148"/>
      <c r="F157" s="148"/>
      <c r="G157" s="149"/>
      <c r="H157" s="150"/>
      <c r="I157" s="150"/>
      <c r="J157" s="148">
        <v>447869</v>
      </c>
      <c r="K157" s="148">
        <v>447869</v>
      </c>
      <c r="L157" s="148">
        <v>447869</v>
      </c>
      <c r="M157" s="148">
        <f>J157-L157</f>
        <v>0</v>
      </c>
      <c r="N157" s="296">
        <f t="shared" si="43"/>
        <v>0.6997953125</v>
      </c>
    </row>
    <row r="158" spans="1:14" ht="15" hidden="1">
      <c r="A158" s="176" t="s">
        <v>206</v>
      </c>
      <c r="B158" s="210" t="s">
        <v>70</v>
      </c>
      <c r="C158" s="148"/>
      <c r="D158" s="148"/>
      <c r="E158" s="148"/>
      <c r="F158" s="148"/>
      <c r="G158" s="149"/>
      <c r="H158" s="150"/>
      <c r="I158" s="150"/>
      <c r="J158" s="148"/>
      <c r="K158" s="148"/>
      <c r="L158" s="148"/>
      <c r="M158" s="148">
        <f>J158-L158</f>
        <v>0</v>
      </c>
      <c r="N158" s="296"/>
    </row>
    <row r="159" spans="1:14" ht="15" hidden="1">
      <c r="A159" s="147" t="s">
        <v>0</v>
      </c>
      <c r="B159" s="174"/>
      <c r="C159" s="148"/>
      <c r="D159" s="148"/>
      <c r="E159" s="148"/>
      <c r="F159" s="148"/>
      <c r="G159" s="149"/>
      <c r="H159" s="150"/>
      <c r="I159" s="150"/>
      <c r="J159" s="148"/>
      <c r="K159" s="148"/>
      <c r="L159" s="148"/>
      <c r="M159" s="148"/>
      <c r="N159" s="296"/>
    </row>
    <row r="160" spans="1:14" ht="15" hidden="1">
      <c r="A160" s="147" t="s">
        <v>1</v>
      </c>
      <c r="B160" s="174"/>
      <c r="C160" s="148"/>
      <c r="D160" s="148"/>
      <c r="E160" s="148"/>
      <c r="F160" s="148"/>
      <c r="G160" s="149"/>
      <c r="H160" s="150"/>
      <c r="I160" s="150"/>
      <c r="J160" s="148"/>
      <c r="K160" s="148"/>
      <c r="L160" s="148"/>
      <c r="M160" s="148"/>
      <c r="N160" s="296"/>
    </row>
    <row r="161" spans="1:14" ht="15">
      <c r="A161" s="182" t="s">
        <v>158</v>
      </c>
      <c r="B161" s="189"/>
      <c r="C161" s="184">
        <f>C162</f>
        <v>825000</v>
      </c>
      <c r="D161" s="184">
        <f aca="true" t="shared" si="46" ref="D161:M161">D162</f>
        <v>825000</v>
      </c>
      <c r="E161" s="184">
        <f t="shared" si="46"/>
        <v>0</v>
      </c>
      <c r="F161" s="184">
        <f t="shared" si="46"/>
        <v>0</v>
      </c>
      <c r="G161" s="184">
        <f t="shared" si="46"/>
        <v>0</v>
      </c>
      <c r="H161" s="184">
        <f t="shared" si="46"/>
        <v>0</v>
      </c>
      <c r="I161" s="184">
        <f t="shared" si="46"/>
        <v>0</v>
      </c>
      <c r="J161" s="184">
        <f t="shared" si="46"/>
        <v>0</v>
      </c>
      <c r="K161" s="184">
        <f t="shared" si="46"/>
        <v>0</v>
      </c>
      <c r="L161" s="184">
        <f t="shared" si="46"/>
        <v>0</v>
      </c>
      <c r="M161" s="184">
        <f t="shared" si="46"/>
        <v>0</v>
      </c>
      <c r="N161" s="304"/>
    </row>
    <row r="162" spans="1:14" ht="15">
      <c r="A162" s="176" t="s">
        <v>67</v>
      </c>
      <c r="B162" s="174" t="s">
        <v>72</v>
      </c>
      <c r="C162" s="148">
        <v>825000</v>
      </c>
      <c r="D162" s="148">
        <v>825000</v>
      </c>
      <c r="E162" s="148"/>
      <c r="F162" s="148"/>
      <c r="G162" s="149"/>
      <c r="H162" s="150"/>
      <c r="I162" s="150"/>
      <c r="J162" s="148"/>
      <c r="K162" s="148"/>
      <c r="L162" s="148"/>
      <c r="M162" s="148">
        <f>J162-L162</f>
        <v>0</v>
      </c>
      <c r="N162" s="296"/>
    </row>
    <row r="163" spans="1:14" ht="15" hidden="1">
      <c r="A163" s="147" t="s">
        <v>2</v>
      </c>
      <c r="B163" s="174"/>
      <c r="C163" s="148"/>
      <c r="D163" s="148"/>
      <c r="E163" s="148"/>
      <c r="F163" s="148"/>
      <c r="G163" s="149"/>
      <c r="H163" s="150"/>
      <c r="I163" s="150"/>
      <c r="J163" s="148"/>
      <c r="K163" s="148"/>
      <c r="L163" s="148"/>
      <c r="M163" s="148"/>
      <c r="N163" s="296"/>
    </row>
    <row r="164" spans="1:14" ht="15">
      <c r="A164" s="182" t="s">
        <v>68</v>
      </c>
      <c r="B164" s="189"/>
      <c r="C164" s="184">
        <f>C166+C168+C169+C165+C167</f>
        <v>17704934</v>
      </c>
      <c r="D164" s="184">
        <f aca="true" t="shared" si="47" ref="D164:M164">D166+D168+D169+D165+D167</f>
        <v>17704934</v>
      </c>
      <c r="E164" s="184">
        <f t="shared" si="47"/>
        <v>0</v>
      </c>
      <c r="F164" s="184">
        <f t="shared" si="47"/>
        <v>0</v>
      </c>
      <c r="G164" s="184">
        <f t="shared" si="47"/>
        <v>0</v>
      </c>
      <c r="H164" s="184">
        <f t="shared" si="47"/>
        <v>0</v>
      </c>
      <c r="I164" s="184">
        <f t="shared" si="47"/>
        <v>0</v>
      </c>
      <c r="J164" s="184">
        <f t="shared" si="47"/>
        <v>16138010</v>
      </c>
      <c r="K164" s="184">
        <f t="shared" si="47"/>
        <v>16138010</v>
      </c>
      <c r="L164" s="184">
        <f t="shared" si="47"/>
        <v>16127614</v>
      </c>
      <c r="M164" s="184">
        <f t="shared" si="47"/>
        <v>10396</v>
      </c>
      <c r="N164" s="304">
        <f aca="true" t="shared" si="48" ref="N164:N176">L164/C164</f>
        <v>0.9109107099749708</v>
      </c>
    </row>
    <row r="165" spans="1:14" s="211" customFormat="1" ht="15">
      <c r="A165" s="285" t="s">
        <v>265</v>
      </c>
      <c r="B165" s="190" t="s">
        <v>73</v>
      </c>
      <c r="C165" s="151">
        <v>30000</v>
      </c>
      <c r="D165" s="151">
        <v>30000</v>
      </c>
      <c r="E165" s="151"/>
      <c r="F165" s="151"/>
      <c r="G165" s="151"/>
      <c r="H165" s="151"/>
      <c r="I165" s="151"/>
      <c r="J165" s="151">
        <v>30000</v>
      </c>
      <c r="K165" s="151">
        <v>30000</v>
      </c>
      <c r="L165" s="151">
        <v>19604</v>
      </c>
      <c r="M165" s="151">
        <f>J165-L165</f>
        <v>10396</v>
      </c>
      <c r="N165" s="297">
        <f t="shared" si="48"/>
        <v>0.6534666666666666</v>
      </c>
    </row>
    <row r="166" spans="1:14" ht="15">
      <c r="A166" s="294" t="s">
        <v>264</v>
      </c>
      <c r="B166" s="174" t="s">
        <v>73</v>
      </c>
      <c r="C166" s="151">
        <v>8000</v>
      </c>
      <c r="D166" s="151">
        <v>8000</v>
      </c>
      <c r="E166" s="151"/>
      <c r="F166" s="151"/>
      <c r="G166" s="151"/>
      <c r="H166" s="151"/>
      <c r="I166" s="151"/>
      <c r="J166" s="151"/>
      <c r="K166" s="151"/>
      <c r="L166" s="151"/>
      <c r="M166" s="151">
        <f>J166-L166</f>
        <v>0</v>
      </c>
      <c r="N166" s="297">
        <f t="shared" si="48"/>
        <v>0</v>
      </c>
    </row>
    <row r="167" spans="1:14" ht="15">
      <c r="A167" s="294" t="s">
        <v>263</v>
      </c>
      <c r="B167" s="353" t="s">
        <v>73</v>
      </c>
      <c r="C167" s="151">
        <v>14200</v>
      </c>
      <c r="D167" s="151">
        <v>14200</v>
      </c>
      <c r="E167" s="151"/>
      <c r="F167" s="151"/>
      <c r="G167" s="151"/>
      <c r="H167" s="151"/>
      <c r="I167" s="151"/>
      <c r="J167" s="151">
        <v>4640</v>
      </c>
      <c r="K167" s="151">
        <v>4640</v>
      </c>
      <c r="L167" s="151">
        <v>4640</v>
      </c>
      <c r="M167" s="151"/>
      <c r="N167" s="297">
        <f t="shared" si="48"/>
        <v>0.3267605633802817</v>
      </c>
    </row>
    <row r="168" spans="1:14" ht="15">
      <c r="A168" s="176" t="s">
        <v>205</v>
      </c>
      <c r="B168" s="174" t="s">
        <v>223</v>
      </c>
      <c r="C168" s="151">
        <v>80000</v>
      </c>
      <c r="D168" s="151">
        <v>80000</v>
      </c>
      <c r="E168" s="151"/>
      <c r="F168" s="151"/>
      <c r="G168" s="151"/>
      <c r="H168" s="151"/>
      <c r="I168" s="151"/>
      <c r="J168" s="151">
        <v>18856</v>
      </c>
      <c r="K168" s="151">
        <v>18856</v>
      </c>
      <c r="L168" s="151">
        <v>18856</v>
      </c>
      <c r="M168" s="151">
        <f>J168-L168</f>
        <v>0</v>
      </c>
      <c r="N168" s="297">
        <f t="shared" si="48"/>
        <v>0.2357</v>
      </c>
    </row>
    <row r="169" spans="1:14" ht="15">
      <c r="A169" s="176" t="s">
        <v>69</v>
      </c>
      <c r="B169" s="174" t="s">
        <v>181</v>
      </c>
      <c r="C169" s="148">
        <v>17572734</v>
      </c>
      <c r="D169" s="148">
        <v>17572734</v>
      </c>
      <c r="E169" s="148"/>
      <c r="F169" s="148"/>
      <c r="G169" s="148"/>
      <c r="H169" s="148"/>
      <c r="I169" s="148"/>
      <c r="J169" s="148">
        <v>16084514</v>
      </c>
      <c r="K169" s="148">
        <v>16084514</v>
      </c>
      <c r="L169" s="148">
        <v>16084514</v>
      </c>
      <c r="M169" s="148">
        <f>J169-L169</f>
        <v>0</v>
      </c>
      <c r="N169" s="297">
        <f t="shared" si="48"/>
        <v>0.9153108446300957</v>
      </c>
    </row>
    <row r="170" spans="1:14" ht="15">
      <c r="A170" s="182" t="s">
        <v>4</v>
      </c>
      <c r="B170" s="189"/>
      <c r="C170" s="184">
        <f>C174+C173+C171+C172</f>
        <v>2015000</v>
      </c>
      <c r="D170" s="184">
        <f aca="true" t="shared" si="49" ref="D170:M170">D174+D173+D171+D172</f>
        <v>2015000</v>
      </c>
      <c r="E170" s="184">
        <f t="shared" si="49"/>
        <v>0</v>
      </c>
      <c r="F170" s="184">
        <f t="shared" si="49"/>
        <v>0</v>
      </c>
      <c r="G170" s="184">
        <f t="shared" si="49"/>
        <v>0</v>
      </c>
      <c r="H170" s="184">
        <f t="shared" si="49"/>
        <v>0</v>
      </c>
      <c r="I170" s="184">
        <f t="shared" si="49"/>
        <v>0</v>
      </c>
      <c r="J170" s="184">
        <f t="shared" si="49"/>
        <v>1579327</v>
      </c>
      <c r="K170" s="184">
        <f t="shared" si="49"/>
        <v>1579327</v>
      </c>
      <c r="L170" s="184">
        <f t="shared" si="49"/>
        <v>1575875</v>
      </c>
      <c r="M170" s="184">
        <f t="shared" si="49"/>
        <v>3452</v>
      </c>
      <c r="N170" s="304">
        <f t="shared" si="48"/>
        <v>0.7820719602977667</v>
      </c>
    </row>
    <row r="171" spans="1:14" ht="15">
      <c r="A171" s="294" t="s">
        <v>248</v>
      </c>
      <c r="B171" s="174" t="s">
        <v>223</v>
      </c>
      <c r="C171" s="151">
        <v>1800000</v>
      </c>
      <c r="D171" s="151">
        <v>1800000</v>
      </c>
      <c r="E171" s="151"/>
      <c r="F171" s="151"/>
      <c r="G171" s="151"/>
      <c r="H171" s="151"/>
      <c r="I171" s="151"/>
      <c r="J171" s="151">
        <v>1386521</v>
      </c>
      <c r="K171" s="151">
        <v>1386521</v>
      </c>
      <c r="L171" s="151">
        <v>1386521</v>
      </c>
      <c r="M171" s="148">
        <f>J171-L171</f>
        <v>0</v>
      </c>
      <c r="N171" s="296">
        <f t="shared" si="48"/>
        <v>0.7702894444444445</v>
      </c>
    </row>
    <row r="172" spans="1:14" ht="15">
      <c r="A172" s="294" t="s">
        <v>262</v>
      </c>
      <c r="B172" s="353" t="s">
        <v>223</v>
      </c>
      <c r="C172" s="151">
        <v>28000</v>
      </c>
      <c r="D172" s="151">
        <v>28000</v>
      </c>
      <c r="E172" s="151"/>
      <c r="F172" s="151"/>
      <c r="G172" s="151"/>
      <c r="H172" s="151"/>
      <c r="I172" s="151"/>
      <c r="J172" s="151">
        <v>24693</v>
      </c>
      <c r="K172" s="151">
        <v>24693</v>
      </c>
      <c r="L172" s="151">
        <v>24693</v>
      </c>
      <c r="M172" s="148"/>
      <c r="N172" s="296">
        <f t="shared" si="48"/>
        <v>0.8818928571428571</v>
      </c>
    </row>
    <row r="173" spans="1:14" ht="15">
      <c r="A173" s="282" t="s">
        <v>244</v>
      </c>
      <c r="B173" s="283" t="s">
        <v>71</v>
      </c>
      <c r="C173" s="151">
        <v>30000</v>
      </c>
      <c r="D173" s="151">
        <v>30000</v>
      </c>
      <c r="E173" s="151"/>
      <c r="F173" s="151"/>
      <c r="G173" s="151"/>
      <c r="H173" s="151"/>
      <c r="I173" s="151"/>
      <c r="J173" s="151">
        <v>30000</v>
      </c>
      <c r="K173" s="151">
        <v>30000</v>
      </c>
      <c r="L173" s="151">
        <v>26548</v>
      </c>
      <c r="M173" s="148">
        <f>J173-L173</f>
        <v>3452</v>
      </c>
      <c r="N173" s="296">
        <f t="shared" si="48"/>
        <v>0.8849333333333333</v>
      </c>
    </row>
    <row r="174" spans="1:14" ht="15">
      <c r="A174" s="281" t="s">
        <v>66</v>
      </c>
      <c r="B174" s="284" t="s">
        <v>181</v>
      </c>
      <c r="C174" s="148">
        <v>157000</v>
      </c>
      <c r="D174" s="148">
        <v>157000</v>
      </c>
      <c r="E174" s="148"/>
      <c r="F174" s="148"/>
      <c r="G174" s="148"/>
      <c r="H174" s="148"/>
      <c r="I174" s="148"/>
      <c r="J174" s="148">
        <v>138113</v>
      </c>
      <c r="K174" s="148">
        <v>138113</v>
      </c>
      <c r="L174" s="148">
        <v>138113</v>
      </c>
      <c r="M174" s="148">
        <f>J174-L174</f>
        <v>0</v>
      </c>
      <c r="N174" s="296">
        <f t="shared" si="48"/>
        <v>0.8797006369426752</v>
      </c>
    </row>
    <row r="175" spans="1:14" ht="15" hidden="1">
      <c r="A175" s="147" t="s">
        <v>5</v>
      </c>
      <c r="B175" s="152"/>
      <c r="C175" s="148"/>
      <c r="D175" s="148"/>
      <c r="E175" s="148"/>
      <c r="F175" s="148"/>
      <c r="G175" s="149"/>
      <c r="H175" s="150"/>
      <c r="I175" s="150"/>
      <c r="J175" s="148"/>
      <c r="K175" s="148"/>
      <c r="L175" s="148"/>
      <c r="M175" s="148"/>
      <c r="N175" s="296" t="e">
        <f t="shared" si="48"/>
        <v>#DIV/0!</v>
      </c>
    </row>
    <row r="176" spans="1:14" ht="15" hidden="1">
      <c r="A176" s="147" t="s">
        <v>6</v>
      </c>
      <c r="B176" s="152"/>
      <c r="C176" s="148"/>
      <c r="D176" s="148"/>
      <c r="E176" s="148"/>
      <c r="F176" s="148"/>
      <c r="G176" s="149"/>
      <c r="H176" s="150"/>
      <c r="I176" s="150"/>
      <c r="J176" s="148"/>
      <c r="K176" s="148"/>
      <c r="L176" s="148"/>
      <c r="M176" s="148"/>
      <c r="N176" s="296" t="e">
        <f t="shared" si="48"/>
        <v>#DIV/0!</v>
      </c>
    </row>
    <row r="177" spans="1:14" ht="15">
      <c r="A177" s="155" t="s">
        <v>7</v>
      </c>
      <c r="B177" s="152"/>
      <c r="C177" s="148"/>
      <c r="D177" s="148"/>
      <c r="E177" s="148"/>
      <c r="F177" s="148"/>
      <c r="G177" s="149"/>
      <c r="H177" s="150"/>
      <c r="I177" s="150"/>
      <c r="J177" s="156">
        <f>K177</f>
        <v>-50629</v>
      </c>
      <c r="K177" s="156">
        <f>L177</f>
        <v>-50629</v>
      </c>
      <c r="L177" s="156">
        <v>-50629</v>
      </c>
      <c r="M177" s="148"/>
      <c r="N177" s="296"/>
    </row>
    <row r="178" spans="1:14" ht="15">
      <c r="A178" s="157" t="s">
        <v>8</v>
      </c>
      <c r="B178" s="152"/>
      <c r="C178" s="148"/>
      <c r="D178" s="148"/>
      <c r="E178" s="148"/>
      <c r="F178" s="148"/>
      <c r="G178" s="149"/>
      <c r="H178" s="150"/>
      <c r="I178" s="150"/>
      <c r="J178" s="148"/>
      <c r="K178" s="148"/>
      <c r="L178" s="148"/>
      <c r="M178" s="148"/>
      <c r="N178" s="296"/>
    </row>
    <row r="179" spans="1:14" ht="14.25">
      <c r="A179" s="199" t="s">
        <v>78</v>
      </c>
      <c r="B179" s="212" t="s">
        <v>181</v>
      </c>
      <c r="C179" s="161">
        <f>C174+C169+C154</f>
        <v>26704734</v>
      </c>
      <c r="D179" s="161">
        <f aca="true" t="shared" si="50" ref="D179:M179">D174+D169+D154</f>
        <v>26704734</v>
      </c>
      <c r="E179" s="161">
        <f t="shared" si="50"/>
        <v>0</v>
      </c>
      <c r="F179" s="161">
        <f t="shared" si="50"/>
        <v>0</v>
      </c>
      <c r="G179" s="161">
        <f t="shared" si="50"/>
        <v>0</v>
      </c>
      <c r="H179" s="161">
        <f t="shared" si="50"/>
        <v>0</v>
      </c>
      <c r="I179" s="161">
        <f t="shared" si="50"/>
        <v>0</v>
      </c>
      <c r="J179" s="161">
        <f t="shared" si="50"/>
        <v>25197627</v>
      </c>
      <c r="K179" s="161">
        <f t="shared" si="50"/>
        <v>25197627</v>
      </c>
      <c r="L179" s="161">
        <f t="shared" si="50"/>
        <v>24368673</v>
      </c>
      <c r="M179" s="161">
        <f t="shared" si="50"/>
        <v>828954</v>
      </c>
      <c r="N179" s="298">
        <f>L179/C179</f>
        <v>0.9125225886915781</v>
      </c>
    </row>
    <row r="180" spans="1:14" ht="14.25">
      <c r="A180" s="199" t="s">
        <v>74</v>
      </c>
      <c r="B180" s="212" t="s">
        <v>72</v>
      </c>
      <c r="C180" s="161">
        <f>C162</f>
        <v>825000</v>
      </c>
      <c r="D180" s="161">
        <f aca="true" t="shared" si="51" ref="D180:L180">D162</f>
        <v>825000</v>
      </c>
      <c r="E180" s="161">
        <f t="shared" si="51"/>
        <v>0</v>
      </c>
      <c r="F180" s="161">
        <f t="shared" si="51"/>
        <v>0</v>
      </c>
      <c r="G180" s="161">
        <f t="shared" si="51"/>
        <v>0</v>
      </c>
      <c r="H180" s="161">
        <f t="shared" si="51"/>
        <v>0</v>
      </c>
      <c r="I180" s="161">
        <f t="shared" si="51"/>
        <v>0</v>
      </c>
      <c r="J180" s="161">
        <f t="shared" si="51"/>
        <v>0</v>
      </c>
      <c r="K180" s="161">
        <f t="shared" si="51"/>
        <v>0</v>
      </c>
      <c r="L180" s="161">
        <f t="shared" si="51"/>
        <v>0</v>
      </c>
      <c r="M180" s="161">
        <f>J180-L180</f>
        <v>0</v>
      </c>
      <c r="N180" s="298"/>
    </row>
    <row r="181" spans="1:14" ht="15">
      <c r="A181" s="199" t="s">
        <v>75</v>
      </c>
      <c r="B181" s="212" t="s">
        <v>71</v>
      </c>
      <c r="C181" s="161">
        <f>C173+C157+C153</f>
        <v>3860000</v>
      </c>
      <c r="D181" s="161">
        <f>D157+D153+D173</f>
        <v>3860000</v>
      </c>
      <c r="E181" s="161">
        <f>E157+E153</f>
        <v>0</v>
      </c>
      <c r="F181" s="161">
        <f>F157+F153</f>
        <v>0</v>
      </c>
      <c r="G181" s="177">
        <f>G157+G153</f>
        <v>0</v>
      </c>
      <c r="H181" s="380" t="s">
        <v>115</v>
      </c>
      <c r="I181" s="381"/>
      <c r="J181" s="161">
        <f>J153+J157+J173</f>
        <v>3667869</v>
      </c>
      <c r="K181" s="161">
        <f>K153+K157+K173</f>
        <v>3667869</v>
      </c>
      <c r="L181" s="161">
        <f>L153+L157+L173</f>
        <v>3397694</v>
      </c>
      <c r="M181" s="161">
        <f>M153+M157+M173</f>
        <v>270175</v>
      </c>
      <c r="N181" s="298">
        <f>L181/C181</f>
        <v>0.8802316062176165</v>
      </c>
    </row>
    <row r="182" spans="1:14" ht="14.25">
      <c r="A182" s="199" t="s">
        <v>76</v>
      </c>
      <c r="B182" s="212" t="s">
        <v>73</v>
      </c>
      <c r="C182" s="161">
        <f>C167+C166+C165</f>
        <v>52200</v>
      </c>
      <c r="D182" s="161">
        <f aca="true" t="shared" si="52" ref="D182:M182">D167+D166+D165</f>
        <v>52200</v>
      </c>
      <c r="E182" s="161">
        <f t="shared" si="52"/>
        <v>0</v>
      </c>
      <c r="F182" s="161">
        <f t="shared" si="52"/>
        <v>0</v>
      </c>
      <c r="G182" s="161">
        <f t="shared" si="52"/>
        <v>0</v>
      </c>
      <c r="H182" s="161">
        <f t="shared" si="52"/>
        <v>0</v>
      </c>
      <c r="I182" s="161">
        <f t="shared" si="52"/>
        <v>0</v>
      </c>
      <c r="J182" s="161">
        <f t="shared" si="52"/>
        <v>34640</v>
      </c>
      <c r="K182" s="161">
        <f t="shared" si="52"/>
        <v>34640</v>
      </c>
      <c r="L182" s="161">
        <f t="shared" si="52"/>
        <v>24244</v>
      </c>
      <c r="M182" s="161">
        <f t="shared" si="52"/>
        <v>10396</v>
      </c>
      <c r="N182" s="298">
        <f>L182/C182</f>
        <v>0.46444444444444444</v>
      </c>
    </row>
    <row r="183" spans="1:14" ht="14.25">
      <c r="A183" s="202" t="s">
        <v>77</v>
      </c>
      <c r="B183" s="212" t="s">
        <v>223</v>
      </c>
      <c r="C183" s="204">
        <f>C172+C171+C168+C156+C152</f>
        <v>6787000</v>
      </c>
      <c r="D183" s="204">
        <f aca="true" t="shared" si="53" ref="D183:M183">D172+D171+D168+D156+D152</f>
        <v>6787000</v>
      </c>
      <c r="E183" s="204">
        <f t="shared" si="53"/>
        <v>0</v>
      </c>
      <c r="F183" s="204">
        <f t="shared" si="53"/>
        <v>0</v>
      </c>
      <c r="G183" s="204">
        <f t="shared" si="53"/>
        <v>0</v>
      </c>
      <c r="H183" s="204">
        <f t="shared" si="53"/>
        <v>0</v>
      </c>
      <c r="I183" s="204">
        <f t="shared" si="53"/>
        <v>0</v>
      </c>
      <c r="J183" s="204">
        <f t="shared" si="53"/>
        <v>6178866</v>
      </c>
      <c r="K183" s="204">
        <f t="shared" si="53"/>
        <v>6178866</v>
      </c>
      <c r="L183" s="204">
        <f t="shared" si="53"/>
        <v>5766164</v>
      </c>
      <c r="M183" s="204">
        <f t="shared" si="53"/>
        <v>412702</v>
      </c>
      <c r="N183" s="298">
        <f>L183/C183</f>
        <v>0.849589509356122</v>
      </c>
    </row>
    <row r="184" spans="1:14" ht="15" thickBot="1">
      <c r="A184" s="155" t="s">
        <v>7</v>
      </c>
      <c r="B184" s="213"/>
      <c r="C184" s="204"/>
      <c r="D184" s="204"/>
      <c r="E184" s="204"/>
      <c r="F184" s="204"/>
      <c r="G184" s="204"/>
      <c r="H184" s="204"/>
      <c r="I184" s="204"/>
      <c r="J184" s="207">
        <f>J177</f>
        <v>-50629</v>
      </c>
      <c r="K184" s="207">
        <f>K177</f>
        <v>-50629</v>
      </c>
      <c r="L184" s="207">
        <f>L177</f>
        <v>-50629</v>
      </c>
      <c r="M184" s="204"/>
      <c r="N184" s="306"/>
    </row>
    <row r="185" spans="1:14" ht="24.75" customHeight="1">
      <c r="A185" s="208" t="s">
        <v>79</v>
      </c>
      <c r="B185" s="172" t="s">
        <v>168</v>
      </c>
      <c r="C185" s="209">
        <f>C187+C192+C197+C199+C200</f>
        <v>15782417</v>
      </c>
      <c r="D185" s="209">
        <f aca="true" t="shared" si="54" ref="D185:M185">D187+D192+D197+D199+D200</f>
        <v>15782417</v>
      </c>
      <c r="E185" s="209">
        <f t="shared" si="54"/>
        <v>0</v>
      </c>
      <c r="F185" s="209">
        <f t="shared" si="54"/>
        <v>0</v>
      </c>
      <c r="G185" s="209">
        <f t="shared" si="54"/>
        <v>0</v>
      </c>
      <c r="H185" s="209">
        <f t="shared" si="54"/>
        <v>0</v>
      </c>
      <c r="I185" s="209">
        <f t="shared" si="54"/>
        <v>0</v>
      </c>
      <c r="J185" s="209">
        <f t="shared" si="54"/>
        <v>14706479</v>
      </c>
      <c r="K185" s="209">
        <f t="shared" si="54"/>
        <v>14706479</v>
      </c>
      <c r="L185" s="209">
        <f t="shared" si="54"/>
        <v>12994922</v>
      </c>
      <c r="M185" s="209">
        <f t="shared" si="54"/>
        <v>1711557</v>
      </c>
      <c r="N185" s="307">
        <f>L185/C185</f>
        <v>0.8233797142731687</v>
      </c>
    </row>
    <row r="186" spans="1:14" ht="15" hidden="1">
      <c r="A186" s="147" t="s">
        <v>156</v>
      </c>
      <c r="B186" s="152"/>
      <c r="C186" s="148">
        <f>D186+E186+F186+G186</f>
        <v>0</v>
      </c>
      <c r="D186" s="148"/>
      <c r="E186" s="148"/>
      <c r="F186" s="148"/>
      <c r="G186" s="149"/>
      <c r="H186" s="150"/>
      <c r="I186" s="150"/>
      <c r="J186" s="148"/>
      <c r="K186" s="148"/>
      <c r="L186" s="148"/>
      <c r="M186" s="148"/>
      <c r="N186" s="296"/>
    </row>
    <row r="187" spans="1:14" ht="15">
      <c r="A187" s="182" t="s">
        <v>157</v>
      </c>
      <c r="B187" s="183"/>
      <c r="C187" s="184">
        <f>C188+C189</f>
        <v>13152417</v>
      </c>
      <c r="D187" s="184">
        <f>D188+D189</f>
        <v>13152417</v>
      </c>
      <c r="E187" s="184">
        <f aca="true" t="shared" si="55" ref="E187:M187">E188+E189</f>
        <v>0</v>
      </c>
      <c r="F187" s="184">
        <f t="shared" si="55"/>
        <v>0</v>
      </c>
      <c r="G187" s="184">
        <f t="shared" si="55"/>
        <v>0</v>
      </c>
      <c r="H187" s="184">
        <f t="shared" si="55"/>
        <v>0</v>
      </c>
      <c r="I187" s="184">
        <f t="shared" si="55"/>
        <v>0</v>
      </c>
      <c r="J187" s="184">
        <f t="shared" si="55"/>
        <v>12076739</v>
      </c>
      <c r="K187" s="184">
        <f t="shared" si="55"/>
        <v>12076739</v>
      </c>
      <c r="L187" s="184">
        <f t="shared" si="55"/>
        <v>10400718</v>
      </c>
      <c r="M187" s="184">
        <f t="shared" si="55"/>
        <v>1676021</v>
      </c>
      <c r="N187" s="304">
        <f>L187/C187</f>
        <v>0.7907837776128904</v>
      </c>
    </row>
    <row r="188" spans="1:14" ht="15">
      <c r="A188" s="176" t="s">
        <v>80</v>
      </c>
      <c r="B188" s="174" t="s">
        <v>82</v>
      </c>
      <c r="C188" s="148">
        <v>5200000</v>
      </c>
      <c r="D188" s="148">
        <v>5200000</v>
      </c>
      <c r="E188" s="148"/>
      <c r="F188" s="148"/>
      <c r="G188" s="149"/>
      <c r="H188" s="150"/>
      <c r="I188" s="150"/>
      <c r="J188" s="148">
        <v>4728732</v>
      </c>
      <c r="K188" s="148">
        <v>4728732</v>
      </c>
      <c r="L188" s="151">
        <f>51421+3868467</f>
        <v>3919888</v>
      </c>
      <c r="M188" s="148">
        <f>J188-L188</f>
        <v>808844</v>
      </c>
      <c r="N188" s="296">
        <f>L188/C188</f>
        <v>0.7538246153846154</v>
      </c>
    </row>
    <row r="189" spans="1:14" ht="15">
      <c r="A189" s="176" t="s">
        <v>81</v>
      </c>
      <c r="B189" s="174" t="s">
        <v>83</v>
      </c>
      <c r="C189" s="148">
        <v>7952417</v>
      </c>
      <c r="D189" s="148">
        <v>7952417</v>
      </c>
      <c r="E189" s="148"/>
      <c r="F189" s="148"/>
      <c r="G189" s="149"/>
      <c r="H189" s="150"/>
      <c r="I189" s="150"/>
      <c r="J189" s="148">
        <v>7348007</v>
      </c>
      <c r="K189" s="148">
        <v>7348007</v>
      </c>
      <c r="L189" s="293">
        <f>10400718-3919888</f>
        <v>6480830</v>
      </c>
      <c r="M189" s="148">
        <f>J189-L189</f>
        <v>867177</v>
      </c>
      <c r="N189" s="296">
        <f aca="true" t="shared" si="56" ref="N189:N199">L189/C189</f>
        <v>0.8149509765395854</v>
      </c>
    </row>
    <row r="190" spans="1:14" ht="15" hidden="1">
      <c r="A190" s="147" t="s">
        <v>0</v>
      </c>
      <c r="B190" s="174"/>
      <c r="C190" s="148"/>
      <c r="D190" s="148"/>
      <c r="E190" s="148"/>
      <c r="F190" s="148"/>
      <c r="G190" s="149"/>
      <c r="H190" s="150"/>
      <c r="I190" s="150"/>
      <c r="J190" s="148"/>
      <c r="K190" s="148"/>
      <c r="L190" s="148"/>
      <c r="M190" s="148"/>
      <c r="N190" s="296" t="e">
        <f t="shared" si="56"/>
        <v>#DIV/0!</v>
      </c>
    </row>
    <row r="191" spans="1:14" ht="15" hidden="1">
      <c r="A191" s="147" t="s">
        <v>1</v>
      </c>
      <c r="B191" s="174"/>
      <c r="C191" s="148"/>
      <c r="D191" s="148"/>
      <c r="E191" s="148"/>
      <c r="F191" s="148"/>
      <c r="G191" s="149"/>
      <c r="H191" s="150"/>
      <c r="I191" s="150"/>
      <c r="J191" s="148"/>
      <c r="K191" s="148"/>
      <c r="L191" s="148"/>
      <c r="M191" s="148"/>
      <c r="N191" s="296" t="e">
        <f t="shared" si="56"/>
        <v>#DIV/0!</v>
      </c>
    </row>
    <row r="192" spans="1:14" ht="15" hidden="1">
      <c r="A192" s="147" t="s">
        <v>155</v>
      </c>
      <c r="B192" s="17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>
        <f>M194+M193</f>
        <v>0</v>
      </c>
      <c r="N192" s="296" t="e">
        <f t="shared" si="56"/>
        <v>#DIV/0!</v>
      </c>
    </row>
    <row r="193" spans="1:14" ht="15" hidden="1">
      <c r="A193" s="147" t="s">
        <v>194</v>
      </c>
      <c r="B193" s="174" t="s">
        <v>83</v>
      </c>
      <c r="C193" s="151"/>
      <c r="D193" s="151"/>
      <c r="E193" s="151"/>
      <c r="F193" s="151"/>
      <c r="G193" s="191"/>
      <c r="H193" s="192"/>
      <c r="I193" s="192"/>
      <c r="J193" s="151"/>
      <c r="K193" s="151"/>
      <c r="L193" s="151"/>
      <c r="M193" s="151"/>
      <c r="N193" s="296" t="e">
        <f t="shared" si="56"/>
        <v>#DIV/0!</v>
      </c>
    </row>
    <row r="194" spans="1:14" ht="15.75" customHeight="1" hidden="1">
      <c r="A194" s="214" t="s">
        <v>84</v>
      </c>
      <c r="B194" s="174" t="s">
        <v>106</v>
      </c>
      <c r="C194" s="148"/>
      <c r="D194" s="148"/>
      <c r="E194" s="148"/>
      <c r="F194" s="148"/>
      <c r="G194" s="149"/>
      <c r="H194" s="150"/>
      <c r="I194" s="150"/>
      <c r="J194" s="148"/>
      <c r="K194" s="148"/>
      <c r="L194" s="148"/>
      <c r="M194" s="148">
        <f aca="true" t="shared" si="57" ref="M194:M199">J194-L194</f>
        <v>0</v>
      </c>
      <c r="N194" s="296" t="e">
        <f t="shared" si="56"/>
        <v>#DIV/0!</v>
      </c>
    </row>
    <row r="195" spans="1:14" ht="15" hidden="1">
      <c r="A195" s="147" t="s">
        <v>2</v>
      </c>
      <c r="B195" s="174"/>
      <c r="C195" s="148"/>
      <c r="D195" s="148"/>
      <c r="E195" s="148"/>
      <c r="F195" s="148"/>
      <c r="G195" s="149"/>
      <c r="H195" s="150"/>
      <c r="I195" s="150"/>
      <c r="J195" s="148"/>
      <c r="K195" s="148"/>
      <c r="L195" s="148"/>
      <c r="M195" s="148">
        <f t="shared" si="57"/>
        <v>0</v>
      </c>
      <c r="N195" s="296" t="e">
        <f t="shared" si="56"/>
        <v>#DIV/0!</v>
      </c>
    </row>
    <row r="196" spans="1:14" ht="15" hidden="1">
      <c r="A196" s="147" t="s">
        <v>3</v>
      </c>
      <c r="B196" s="174"/>
      <c r="C196" s="148"/>
      <c r="D196" s="148"/>
      <c r="E196" s="148"/>
      <c r="F196" s="148"/>
      <c r="G196" s="149"/>
      <c r="H196" s="150"/>
      <c r="I196" s="150"/>
      <c r="J196" s="148"/>
      <c r="K196" s="148"/>
      <c r="L196" s="148"/>
      <c r="M196" s="148">
        <f t="shared" si="57"/>
        <v>0</v>
      </c>
      <c r="N196" s="296" t="e">
        <f t="shared" si="56"/>
        <v>#DIV/0!</v>
      </c>
    </row>
    <row r="197" spans="1:14" ht="15" hidden="1">
      <c r="A197" s="147" t="s">
        <v>238</v>
      </c>
      <c r="B197" s="174" t="s">
        <v>83</v>
      </c>
      <c r="C197" s="148"/>
      <c r="D197" s="148"/>
      <c r="E197" s="148"/>
      <c r="F197" s="148"/>
      <c r="G197" s="149"/>
      <c r="H197" s="150"/>
      <c r="I197" s="150"/>
      <c r="J197" s="148"/>
      <c r="K197" s="148"/>
      <c r="L197" s="148"/>
      <c r="M197" s="148">
        <f t="shared" si="57"/>
        <v>0</v>
      </c>
      <c r="N197" s="296" t="e">
        <f t="shared" si="56"/>
        <v>#DIV/0!</v>
      </c>
    </row>
    <row r="198" spans="1:14" ht="15" hidden="1">
      <c r="A198" s="147" t="s">
        <v>5</v>
      </c>
      <c r="B198" s="174"/>
      <c r="C198" s="148"/>
      <c r="D198" s="148"/>
      <c r="E198" s="148"/>
      <c r="F198" s="148"/>
      <c r="G198" s="149"/>
      <c r="H198" s="150"/>
      <c r="I198" s="150"/>
      <c r="J198" s="148"/>
      <c r="K198" s="148"/>
      <c r="L198" s="148"/>
      <c r="M198" s="148">
        <f t="shared" si="57"/>
        <v>0</v>
      </c>
      <c r="N198" s="296" t="e">
        <f t="shared" si="56"/>
        <v>#DIV/0!</v>
      </c>
    </row>
    <row r="199" spans="1:14" ht="15">
      <c r="A199" s="176" t="s">
        <v>107</v>
      </c>
      <c r="B199" s="174" t="s">
        <v>89</v>
      </c>
      <c r="C199" s="148">
        <v>2630000</v>
      </c>
      <c r="D199" s="148">
        <v>2630000</v>
      </c>
      <c r="E199" s="148"/>
      <c r="F199" s="148"/>
      <c r="G199" s="149"/>
      <c r="H199" s="150"/>
      <c r="I199" s="150"/>
      <c r="J199" s="148">
        <v>2630000</v>
      </c>
      <c r="K199" s="148">
        <v>2630000</v>
      </c>
      <c r="L199" s="148">
        <v>2594464</v>
      </c>
      <c r="M199" s="148">
        <f t="shared" si="57"/>
        <v>35536</v>
      </c>
      <c r="N199" s="296">
        <f t="shared" si="56"/>
        <v>0.9864882129277567</v>
      </c>
    </row>
    <row r="200" spans="1:14" ht="15">
      <c r="A200" s="155" t="s">
        <v>7</v>
      </c>
      <c r="B200" s="152"/>
      <c r="C200" s="148"/>
      <c r="D200" s="148"/>
      <c r="E200" s="148"/>
      <c r="F200" s="148"/>
      <c r="G200" s="149"/>
      <c r="H200" s="150"/>
      <c r="I200" s="150"/>
      <c r="J200" s="156">
        <f>K200</f>
        <v>-260</v>
      </c>
      <c r="K200" s="156">
        <f>L200</f>
        <v>-260</v>
      </c>
      <c r="L200" s="156">
        <v>-260</v>
      </c>
      <c r="M200" s="148"/>
      <c r="N200" s="296"/>
    </row>
    <row r="201" spans="1:14" ht="15">
      <c r="A201" s="157" t="s">
        <v>8</v>
      </c>
      <c r="B201" s="152"/>
      <c r="C201" s="148"/>
      <c r="D201" s="148"/>
      <c r="E201" s="148"/>
      <c r="F201" s="148"/>
      <c r="G201" s="149"/>
      <c r="H201" s="150"/>
      <c r="I201" s="150"/>
      <c r="J201" s="148"/>
      <c r="K201" s="148"/>
      <c r="L201" s="148"/>
      <c r="M201" s="148"/>
      <c r="N201" s="296"/>
    </row>
    <row r="202" spans="1:14" ht="14.25">
      <c r="A202" s="201" t="s">
        <v>85</v>
      </c>
      <c r="B202" s="160" t="s">
        <v>106</v>
      </c>
      <c r="C202" s="161">
        <f>C194</f>
        <v>0</v>
      </c>
      <c r="D202" s="161">
        <f aca="true" t="shared" si="58" ref="D202:L202">D194</f>
        <v>0</v>
      </c>
      <c r="E202" s="161">
        <f t="shared" si="58"/>
        <v>0</v>
      </c>
      <c r="F202" s="161">
        <f t="shared" si="58"/>
        <v>0</v>
      </c>
      <c r="G202" s="161">
        <f t="shared" si="58"/>
        <v>0</v>
      </c>
      <c r="H202" s="161">
        <f t="shared" si="58"/>
        <v>0</v>
      </c>
      <c r="I202" s="161">
        <f t="shared" si="58"/>
        <v>0</v>
      </c>
      <c r="J202" s="161">
        <f t="shared" si="58"/>
        <v>0</v>
      </c>
      <c r="K202" s="161">
        <f t="shared" si="58"/>
        <v>0</v>
      </c>
      <c r="L202" s="161">
        <f t="shared" si="58"/>
        <v>0</v>
      </c>
      <c r="M202" s="161">
        <f>J202-L202</f>
        <v>0</v>
      </c>
      <c r="N202" s="298"/>
    </row>
    <row r="203" spans="1:14" ht="15">
      <c r="A203" s="199" t="s">
        <v>86</v>
      </c>
      <c r="B203" s="160" t="s">
        <v>89</v>
      </c>
      <c r="C203" s="161">
        <f>C199</f>
        <v>2630000</v>
      </c>
      <c r="D203" s="161">
        <f>D199</f>
        <v>2630000</v>
      </c>
      <c r="E203" s="161">
        <f>E199</f>
        <v>0</v>
      </c>
      <c r="F203" s="161">
        <f>F199</f>
        <v>0</v>
      </c>
      <c r="G203" s="177">
        <f>G199</f>
        <v>0</v>
      </c>
      <c r="H203" s="381" t="s">
        <v>114</v>
      </c>
      <c r="I203" s="385"/>
      <c r="J203" s="161">
        <f>J199</f>
        <v>2630000</v>
      </c>
      <c r="K203" s="161">
        <f>K199</f>
        <v>2630000</v>
      </c>
      <c r="L203" s="161">
        <f>L199</f>
        <v>2594464</v>
      </c>
      <c r="M203" s="161">
        <f>J203-L203</f>
        <v>35536</v>
      </c>
      <c r="N203" s="298">
        <f>L203/C203</f>
        <v>0.9864882129277567</v>
      </c>
    </row>
    <row r="204" spans="1:14" ht="14.25">
      <c r="A204" s="199" t="s">
        <v>87</v>
      </c>
      <c r="B204" s="212" t="s">
        <v>82</v>
      </c>
      <c r="C204" s="161">
        <f>C188</f>
        <v>5200000</v>
      </c>
      <c r="D204" s="161">
        <f aca="true" t="shared" si="59" ref="D204:L204">D188</f>
        <v>5200000</v>
      </c>
      <c r="E204" s="161">
        <f t="shared" si="59"/>
        <v>0</v>
      </c>
      <c r="F204" s="161">
        <f t="shared" si="59"/>
        <v>0</v>
      </c>
      <c r="G204" s="161">
        <f t="shared" si="59"/>
        <v>0</v>
      </c>
      <c r="H204" s="161">
        <f t="shared" si="59"/>
        <v>0</v>
      </c>
      <c r="I204" s="161">
        <f t="shared" si="59"/>
        <v>0</v>
      </c>
      <c r="J204" s="161">
        <f t="shared" si="59"/>
        <v>4728732</v>
      </c>
      <c r="K204" s="161">
        <f t="shared" si="59"/>
        <v>4728732</v>
      </c>
      <c r="L204" s="161">
        <f t="shared" si="59"/>
        <v>3919888</v>
      </c>
      <c r="M204" s="161">
        <f>J204-L204</f>
        <v>808844</v>
      </c>
      <c r="N204" s="298">
        <f>L204/C204</f>
        <v>0.7538246153846154</v>
      </c>
    </row>
    <row r="205" spans="1:14" ht="14.25">
      <c r="A205" s="215" t="s">
        <v>88</v>
      </c>
      <c r="B205" s="212" t="s">
        <v>83</v>
      </c>
      <c r="C205" s="161">
        <f>C193+C189</f>
        <v>7952417</v>
      </c>
      <c r="D205" s="161">
        <f aca="true" t="shared" si="60" ref="D205:L205">D193+D189</f>
        <v>7952417</v>
      </c>
      <c r="E205" s="161">
        <f t="shared" si="60"/>
        <v>0</v>
      </c>
      <c r="F205" s="161">
        <f t="shared" si="60"/>
        <v>0</v>
      </c>
      <c r="G205" s="161">
        <f t="shared" si="60"/>
        <v>0</v>
      </c>
      <c r="H205" s="161">
        <f t="shared" si="60"/>
        <v>0</v>
      </c>
      <c r="I205" s="161">
        <f t="shared" si="60"/>
        <v>0</v>
      </c>
      <c r="J205" s="161">
        <f t="shared" si="60"/>
        <v>7348007</v>
      </c>
      <c r="K205" s="161">
        <f t="shared" si="60"/>
        <v>7348007</v>
      </c>
      <c r="L205" s="161">
        <f t="shared" si="60"/>
        <v>6480830</v>
      </c>
      <c r="M205" s="161">
        <f>J205-L205</f>
        <v>867177</v>
      </c>
      <c r="N205" s="298">
        <f>L205/C205</f>
        <v>0.8149509765395854</v>
      </c>
    </row>
    <row r="206" spans="1:14" ht="15" thickBot="1">
      <c r="A206" s="155" t="s">
        <v>7</v>
      </c>
      <c r="B206" s="212"/>
      <c r="C206" s="161"/>
      <c r="D206" s="161">
        <f aca="true" t="shared" si="61" ref="D206:I206">D200</f>
        <v>0</v>
      </c>
      <c r="E206" s="161">
        <f t="shared" si="61"/>
        <v>0</v>
      </c>
      <c r="F206" s="161">
        <f t="shared" si="61"/>
        <v>0</v>
      </c>
      <c r="G206" s="161">
        <f t="shared" si="61"/>
        <v>0</v>
      </c>
      <c r="H206" s="161">
        <f t="shared" si="61"/>
        <v>0</v>
      </c>
      <c r="I206" s="161">
        <f t="shared" si="61"/>
        <v>0</v>
      </c>
      <c r="J206" s="162">
        <v>-260</v>
      </c>
      <c r="K206" s="162">
        <v>-260</v>
      </c>
      <c r="L206" s="162">
        <v>-260</v>
      </c>
      <c r="M206" s="161"/>
      <c r="N206" s="298"/>
    </row>
    <row r="207" spans="1:14" ht="24.75" customHeight="1">
      <c r="A207" s="163" t="s">
        <v>90</v>
      </c>
      <c r="B207" s="145" t="s">
        <v>168</v>
      </c>
      <c r="C207" s="146">
        <f>C209+C218</f>
        <v>9400000</v>
      </c>
      <c r="D207" s="146">
        <f aca="true" t="shared" si="62" ref="D207:M207">D209+D218</f>
        <v>9400000</v>
      </c>
      <c r="E207" s="146">
        <f t="shared" si="62"/>
        <v>4000000</v>
      </c>
      <c r="F207" s="146">
        <f t="shared" si="62"/>
        <v>4000000</v>
      </c>
      <c r="G207" s="146">
        <f t="shared" si="62"/>
        <v>2968000</v>
      </c>
      <c r="H207" s="146" t="e">
        <f t="shared" si="62"/>
        <v>#VALUE!</v>
      </c>
      <c r="I207" s="146">
        <f t="shared" si="62"/>
        <v>0</v>
      </c>
      <c r="J207" s="146">
        <f t="shared" si="62"/>
        <v>9400000</v>
      </c>
      <c r="K207" s="146">
        <f t="shared" si="62"/>
        <v>9400000</v>
      </c>
      <c r="L207" s="146">
        <f t="shared" si="62"/>
        <v>8293159</v>
      </c>
      <c r="M207" s="146">
        <f t="shared" si="62"/>
        <v>1106841</v>
      </c>
      <c r="N207" s="295">
        <f>L207/C207</f>
        <v>0.8822509574468085</v>
      </c>
    </row>
    <row r="208" spans="1:14" ht="15" customHeight="1" hidden="1">
      <c r="A208" s="147" t="s">
        <v>156</v>
      </c>
      <c r="B208" s="167"/>
      <c r="C208" s="216">
        <f>D208+E208+F208+G208</f>
        <v>0</v>
      </c>
      <c r="D208" s="217"/>
      <c r="E208" s="217"/>
      <c r="F208" s="217"/>
      <c r="G208" s="218"/>
      <c r="H208" s="150"/>
      <c r="I208" s="150"/>
      <c r="J208" s="217"/>
      <c r="K208" s="217"/>
      <c r="L208" s="217"/>
      <c r="M208" s="217"/>
      <c r="N208" s="296"/>
    </row>
    <row r="209" spans="1:14" ht="15">
      <c r="A209" s="182" t="s">
        <v>157</v>
      </c>
      <c r="B209" s="189" t="s">
        <v>92</v>
      </c>
      <c r="C209" s="184">
        <v>9400000</v>
      </c>
      <c r="D209" s="184">
        <v>9400000</v>
      </c>
      <c r="E209" s="184">
        <v>4000000</v>
      </c>
      <c r="F209" s="184">
        <v>4000000</v>
      </c>
      <c r="G209" s="219">
        <v>2968000</v>
      </c>
      <c r="H209" s="384" t="s">
        <v>113</v>
      </c>
      <c r="I209" s="382"/>
      <c r="J209" s="184">
        <v>9400000</v>
      </c>
      <c r="K209" s="184">
        <v>9400000</v>
      </c>
      <c r="L209" s="184">
        <v>8293159</v>
      </c>
      <c r="M209" s="184">
        <f>J209-L209</f>
        <v>1106841</v>
      </c>
      <c r="N209" s="304">
        <f>L209/C209</f>
        <v>0.8822509574468085</v>
      </c>
    </row>
    <row r="210" spans="1:14" ht="15" customHeight="1" hidden="1">
      <c r="A210" s="147" t="s">
        <v>0</v>
      </c>
      <c r="B210" s="152"/>
      <c r="C210" s="151">
        <f aca="true" t="shared" si="63" ref="C210:C217">D210+E210+F210+G210</f>
        <v>0</v>
      </c>
      <c r="D210" s="148"/>
      <c r="E210" s="148"/>
      <c r="F210" s="148"/>
      <c r="G210" s="149"/>
      <c r="H210" s="153" t="s">
        <v>108</v>
      </c>
      <c r="I210" s="158">
        <f>C205+C199+C197</f>
        <v>10582417</v>
      </c>
      <c r="J210" s="148"/>
      <c r="K210" s="148"/>
      <c r="L210" s="148"/>
      <c r="M210" s="148"/>
      <c r="N210" s="296"/>
    </row>
    <row r="211" spans="1:14" ht="15" customHeight="1" hidden="1">
      <c r="A211" s="147" t="s">
        <v>1</v>
      </c>
      <c r="B211" s="152"/>
      <c r="C211" s="151">
        <f t="shared" si="63"/>
        <v>0</v>
      </c>
      <c r="D211" s="148"/>
      <c r="E211" s="148"/>
      <c r="F211" s="148"/>
      <c r="G211" s="149"/>
      <c r="H211" s="153" t="s">
        <v>109</v>
      </c>
      <c r="I211" s="158">
        <f>C211+C210+C209</f>
        <v>9400000</v>
      </c>
      <c r="J211" s="148"/>
      <c r="K211" s="148"/>
      <c r="L211" s="148"/>
      <c r="M211" s="148"/>
      <c r="N211" s="296"/>
    </row>
    <row r="212" spans="1:14" ht="15" customHeight="1" hidden="1">
      <c r="A212" s="147" t="s">
        <v>155</v>
      </c>
      <c r="B212" s="152"/>
      <c r="C212" s="151">
        <f t="shared" si="63"/>
        <v>0</v>
      </c>
      <c r="D212" s="148"/>
      <c r="E212" s="148"/>
      <c r="F212" s="148"/>
      <c r="G212" s="149"/>
      <c r="H212" s="150"/>
      <c r="I212" s="150"/>
      <c r="J212" s="148"/>
      <c r="K212" s="148"/>
      <c r="L212" s="148"/>
      <c r="M212" s="148"/>
      <c r="N212" s="296"/>
    </row>
    <row r="213" spans="1:14" ht="15" customHeight="1" hidden="1">
      <c r="A213" s="147" t="s">
        <v>2</v>
      </c>
      <c r="B213" s="152"/>
      <c r="C213" s="151">
        <f t="shared" si="63"/>
        <v>0</v>
      </c>
      <c r="D213" s="148"/>
      <c r="E213" s="148"/>
      <c r="F213" s="148"/>
      <c r="G213" s="149"/>
      <c r="H213" s="150"/>
      <c r="I213" s="150"/>
      <c r="J213" s="148"/>
      <c r="K213" s="148"/>
      <c r="L213" s="148"/>
      <c r="M213" s="148"/>
      <c r="N213" s="296"/>
    </row>
    <row r="214" spans="1:14" ht="15" customHeight="1" hidden="1">
      <c r="A214" s="147" t="s">
        <v>3</v>
      </c>
      <c r="B214" s="152"/>
      <c r="C214" s="151">
        <f t="shared" si="63"/>
        <v>0</v>
      </c>
      <c r="D214" s="148"/>
      <c r="E214" s="148"/>
      <c r="F214" s="148"/>
      <c r="G214" s="149"/>
      <c r="H214" s="150"/>
      <c r="I214" s="150"/>
      <c r="J214" s="148"/>
      <c r="K214" s="148"/>
      <c r="L214" s="148"/>
      <c r="M214" s="148"/>
      <c r="N214" s="296"/>
    </row>
    <row r="215" spans="1:14" ht="15" customHeight="1" hidden="1">
      <c r="A215" s="147" t="s">
        <v>4</v>
      </c>
      <c r="B215" s="152"/>
      <c r="C215" s="151">
        <f t="shared" si="63"/>
        <v>0</v>
      </c>
      <c r="D215" s="148"/>
      <c r="E215" s="148"/>
      <c r="F215" s="148"/>
      <c r="G215" s="149"/>
      <c r="H215" s="150"/>
      <c r="I215" s="150"/>
      <c r="J215" s="148"/>
      <c r="K215" s="148"/>
      <c r="L215" s="148"/>
      <c r="M215" s="148"/>
      <c r="N215" s="296"/>
    </row>
    <row r="216" spans="1:14" ht="15" hidden="1">
      <c r="A216" s="147" t="s">
        <v>5</v>
      </c>
      <c r="B216" s="152"/>
      <c r="C216" s="151">
        <f t="shared" si="63"/>
        <v>0</v>
      </c>
      <c r="D216" s="148"/>
      <c r="E216" s="148"/>
      <c r="F216" s="148"/>
      <c r="G216" s="149"/>
      <c r="H216" s="150"/>
      <c r="I216" s="150"/>
      <c r="J216" s="148"/>
      <c r="K216" s="148"/>
      <c r="L216" s="148"/>
      <c r="M216" s="148"/>
      <c r="N216" s="296"/>
    </row>
    <row r="217" spans="1:14" ht="15" hidden="1">
      <c r="A217" s="147" t="s">
        <v>6</v>
      </c>
      <c r="B217" s="152"/>
      <c r="C217" s="151">
        <f t="shared" si="63"/>
        <v>0</v>
      </c>
      <c r="D217" s="148"/>
      <c r="E217" s="148"/>
      <c r="F217" s="148"/>
      <c r="G217" s="149"/>
      <c r="H217" s="150"/>
      <c r="I217" s="150"/>
      <c r="J217" s="148"/>
      <c r="K217" s="148"/>
      <c r="L217" s="148"/>
      <c r="M217" s="148"/>
      <c r="N217" s="296"/>
    </row>
    <row r="218" spans="1:14" ht="15">
      <c r="A218" s="155" t="s">
        <v>7</v>
      </c>
      <c r="B218" s="152"/>
      <c r="C218" s="151"/>
      <c r="D218" s="148"/>
      <c r="E218" s="148"/>
      <c r="F218" s="148"/>
      <c r="G218" s="149"/>
      <c r="H218" s="150"/>
      <c r="I218" s="150"/>
      <c r="J218" s="148"/>
      <c r="K218" s="148"/>
      <c r="L218" s="148"/>
      <c r="M218" s="148"/>
      <c r="N218" s="296"/>
    </row>
    <row r="219" spans="1:14" ht="15">
      <c r="A219" s="220" t="s">
        <v>8</v>
      </c>
      <c r="B219" s="152"/>
      <c r="C219" s="148"/>
      <c r="D219" s="148"/>
      <c r="E219" s="148"/>
      <c r="F219" s="148"/>
      <c r="G219" s="149"/>
      <c r="H219" s="153" t="s">
        <v>108</v>
      </c>
      <c r="I219" s="158">
        <f>C209</f>
        <v>9400000</v>
      </c>
      <c r="J219" s="148"/>
      <c r="K219" s="148"/>
      <c r="L219" s="148"/>
      <c r="M219" s="148"/>
      <c r="N219" s="296"/>
    </row>
    <row r="220" spans="1:14" ht="14.25">
      <c r="A220" s="202" t="s">
        <v>91</v>
      </c>
      <c r="B220" s="160" t="s">
        <v>92</v>
      </c>
      <c r="C220" s="161">
        <f>C209</f>
        <v>9400000</v>
      </c>
      <c r="D220" s="161">
        <f>D209</f>
        <v>9400000</v>
      </c>
      <c r="E220" s="161">
        <f aca="true" t="shared" si="64" ref="E220:M220">E209</f>
        <v>4000000</v>
      </c>
      <c r="F220" s="161">
        <f t="shared" si="64"/>
        <v>4000000</v>
      </c>
      <c r="G220" s="161">
        <f t="shared" si="64"/>
        <v>2968000</v>
      </c>
      <c r="H220" s="161" t="str">
        <f t="shared" si="64"/>
        <v>TOTAL 74</v>
      </c>
      <c r="I220" s="161">
        <f t="shared" si="64"/>
        <v>0</v>
      </c>
      <c r="J220" s="161">
        <f t="shared" si="64"/>
        <v>9400000</v>
      </c>
      <c r="K220" s="161">
        <f t="shared" si="64"/>
        <v>9400000</v>
      </c>
      <c r="L220" s="161">
        <f>L209</f>
        <v>8293159</v>
      </c>
      <c r="M220" s="161">
        <f t="shared" si="64"/>
        <v>1106841</v>
      </c>
      <c r="N220" s="298">
        <f>L220/C220</f>
        <v>0.8822509574468085</v>
      </c>
    </row>
    <row r="221" spans="1:14" ht="14.25">
      <c r="A221" s="155" t="s">
        <v>7</v>
      </c>
      <c r="B221" s="160"/>
      <c r="C221" s="161"/>
      <c r="D221" s="161"/>
      <c r="E221" s="161"/>
      <c r="F221" s="161"/>
      <c r="G221" s="161"/>
      <c r="H221" s="161"/>
      <c r="I221" s="161"/>
      <c r="J221" s="161">
        <f>J218</f>
        <v>0</v>
      </c>
      <c r="K221" s="161">
        <f>K218</f>
        <v>0</v>
      </c>
      <c r="L221" s="161">
        <f>L218</f>
        <v>0</v>
      </c>
      <c r="M221" s="161"/>
      <c r="N221" s="298"/>
    </row>
    <row r="222" spans="1:14" ht="24.75" customHeight="1">
      <c r="A222" s="208" t="s">
        <v>93</v>
      </c>
      <c r="B222" s="145" t="s">
        <v>168</v>
      </c>
      <c r="C222" s="146">
        <f>C224+C233</f>
        <v>1000565</v>
      </c>
      <c r="D222" s="146">
        <f aca="true" t="shared" si="65" ref="D222:M222">D224+D233</f>
        <v>1000565</v>
      </c>
      <c r="E222" s="146">
        <f t="shared" si="65"/>
        <v>200000</v>
      </c>
      <c r="F222" s="146">
        <f t="shared" si="65"/>
        <v>200000</v>
      </c>
      <c r="G222" s="146">
        <f t="shared" si="65"/>
        <v>0</v>
      </c>
      <c r="H222" s="146" t="e">
        <f t="shared" si="65"/>
        <v>#VALUE!</v>
      </c>
      <c r="I222" s="146">
        <f t="shared" si="65"/>
        <v>0</v>
      </c>
      <c r="J222" s="146">
        <f t="shared" si="65"/>
        <v>998764</v>
      </c>
      <c r="K222" s="146">
        <f t="shared" si="65"/>
        <v>998764</v>
      </c>
      <c r="L222" s="146">
        <f t="shared" si="65"/>
        <v>546315</v>
      </c>
      <c r="M222" s="146">
        <f t="shared" si="65"/>
        <v>452449</v>
      </c>
      <c r="N222" s="295">
        <f>L222/C222</f>
        <v>0.546006506323927</v>
      </c>
    </row>
    <row r="223" spans="1:14" ht="15" hidden="1">
      <c r="A223" s="147" t="s">
        <v>156</v>
      </c>
      <c r="B223" s="167"/>
      <c r="C223" s="217">
        <f>D223+E223+F223+G223</f>
        <v>0</v>
      </c>
      <c r="D223" s="217"/>
      <c r="E223" s="217"/>
      <c r="F223" s="217"/>
      <c r="G223" s="218"/>
      <c r="H223" s="150"/>
      <c r="I223" s="150"/>
      <c r="J223" s="217"/>
      <c r="K223" s="217"/>
      <c r="L223" s="217"/>
      <c r="M223" s="217"/>
      <c r="N223" s="296"/>
    </row>
    <row r="224" spans="1:14" ht="15">
      <c r="A224" s="182" t="s">
        <v>157</v>
      </c>
      <c r="B224" s="189" t="s">
        <v>95</v>
      </c>
      <c r="C224" s="184">
        <v>1000565</v>
      </c>
      <c r="D224" s="184">
        <v>1000565</v>
      </c>
      <c r="E224" s="184">
        <v>200000</v>
      </c>
      <c r="F224" s="184">
        <v>200000</v>
      </c>
      <c r="G224" s="219"/>
      <c r="H224" s="382" t="s">
        <v>112</v>
      </c>
      <c r="I224" s="383"/>
      <c r="J224" s="184">
        <v>998764</v>
      </c>
      <c r="K224" s="184">
        <v>998764</v>
      </c>
      <c r="L224" s="184">
        <v>546315</v>
      </c>
      <c r="M224" s="184">
        <f>J224-L224</f>
        <v>452449</v>
      </c>
      <c r="N224" s="304">
        <f>L224/C224</f>
        <v>0.546006506323927</v>
      </c>
    </row>
    <row r="225" spans="1:14" ht="15" hidden="1">
      <c r="A225" s="147" t="s">
        <v>0</v>
      </c>
      <c r="B225" s="152"/>
      <c r="C225" s="148">
        <f aca="true" t="shared" si="66" ref="C225:C232">D225+E225+F225+G225</f>
        <v>0</v>
      </c>
      <c r="D225" s="148"/>
      <c r="E225" s="148"/>
      <c r="F225" s="148"/>
      <c r="G225" s="149"/>
      <c r="H225" s="153" t="s">
        <v>108</v>
      </c>
      <c r="I225" s="158">
        <f>C220+C214+C212</f>
        <v>9400000</v>
      </c>
      <c r="J225" s="148"/>
      <c r="K225" s="148"/>
      <c r="L225" s="148"/>
      <c r="M225" s="148"/>
      <c r="N225" s="296"/>
    </row>
    <row r="226" spans="1:14" ht="15" hidden="1">
      <c r="A226" s="147" t="s">
        <v>1</v>
      </c>
      <c r="B226" s="152"/>
      <c r="C226" s="148">
        <f t="shared" si="66"/>
        <v>0</v>
      </c>
      <c r="D226" s="148"/>
      <c r="E226" s="148"/>
      <c r="F226" s="148"/>
      <c r="G226" s="149"/>
      <c r="H226" s="153" t="s">
        <v>109</v>
      </c>
      <c r="I226" s="158">
        <f>C226+C225+C224</f>
        <v>1000565</v>
      </c>
      <c r="J226" s="148"/>
      <c r="K226" s="148"/>
      <c r="L226" s="148"/>
      <c r="M226" s="148"/>
      <c r="N226" s="296"/>
    </row>
    <row r="227" spans="1:14" ht="15" hidden="1">
      <c r="A227" s="147" t="s">
        <v>155</v>
      </c>
      <c r="B227" s="152"/>
      <c r="C227" s="148">
        <f t="shared" si="66"/>
        <v>0</v>
      </c>
      <c r="D227" s="148"/>
      <c r="E227" s="148"/>
      <c r="F227" s="148"/>
      <c r="G227" s="149"/>
      <c r="H227" s="150"/>
      <c r="I227" s="150"/>
      <c r="J227" s="148"/>
      <c r="K227" s="148"/>
      <c r="L227" s="148"/>
      <c r="M227" s="148"/>
      <c r="N227" s="296"/>
    </row>
    <row r="228" spans="1:14" ht="15" hidden="1">
      <c r="A228" s="147" t="s">
        <v>2</v>
      </c>
      <c r="B228" s="152"/>
      <c r="C228" s="148">
        <f t="shared" si="66"/>
        <v>0</v>
      </c>
      <c r="D228" s="148"/>
      <c r="E228" s="148"/>
      <c r="F228" s="148"/>
      <c r="G228" s="149"/>
      <c r="H228" s="150"/>
      <c r="I228" s="150"/>
      <c r="J228" s="148"/>
      <c r="K228" s="148"/>
      <c r="L228" s="148"/>
      <c r="M228" s="148"/>
      <c r="N228" s="296"/>
    </row>
    <row r="229" spans="1:14" ht="15" hidden="1">
      <c r="A229" s="147" t="s">
        <v>3</v>
      </c>
      <c r="B229" s="152"/>
      <c r="C229" s="148">
        <f t="shared" si="66"/>
        <v>0</v>
      </c>
      <c r="D229" s="148"/>
      <c r="E229" s="148"/>
      <c r="F229" s="148"/>
      <c r="G229" s="149"/>
      <c r="H229" s="150"/>
      <c r="I229" s="150"/>
      <c r="J229" s="148"/>
      <c r="K229" s="148"/>
      <c r="L229" s="148"/>
      <c r="M229" s="148"/>
      <c r="N229" s="296"/>
    </row>
    <row r="230" spans="1:14" ht="15" hidden="1">
      <c r="A230" s="147" t="s">
        <v>4</v>
      </c>
      <c r="B230" s="152"/>
      <c r="C230" s="148">
        <f t="shared" si="66"/>
        <v>0</v>
      </c>
      <c r="D230" s="148"/>
      <c r="E230" s="148"/>
      <c r="F230" s="148"/>
      <c r="G230" s="149"/>
      <c r="H230" s="150"/>
      <c r="I230" s="150"/>
      <c r="J230" s="148"/>
      <c r="K230" s="148"/>
      <c r="L230" s="148"/>
      <c r="M230" s="148"/>
      <c r="N230" s="296"/>
    </row>
    <row r="231" spans="1:14" ht="15" hidden="1">
      <c r="A231" s="147" t="s">
        <v>5</v>
      </c>
      <c r="B231" s="152"/>
      <c r="C231" s="148">
        <f t="shared" si="66"/>
        <v>0</v>
      </c>
      <c r="D231" s="148"/>
      <c r="E231" s="148"/>
      <c r="F231" s="148"/>
      <c r="G231" s="149"/>
      <c r="H231" s="150"/>
      <c r="I231" s="150"/>
      <c r="J231" s="148"/>
      <c r="K231" s="148"/>
      <c r="L231" s="148"/>
      <c r="M231" s="148"/>
      <c r="N231" s="296"/>
    </row>
    <row r="232" spans="1:14" ht="15" hidden="1">
      <c r="A232" s="147" t="s">
        <v>6</v>
      </c>
      <c r="B232" s="152"/>
      <c r="C232" s="148">
        <f t="shared" si="66"/>
        <v>0</v>
      </c>
      <c r="D232" s="148"/>
      <c r="E232" s="148"/>
      <c r="F232" s="148"/>
      <c r="G232" s="149"/>
      <c r="H232" s="150"/>
      <c r="I232" s="150"/>
      <c r="J232" s="148"/>
      <c r="K232" s="148"/>
      <c r="L232" s="148"/>
      <c r="M232" s="148"/>
      <c r="N232" s="296"/>
    </row>
    <row r="233" spans="1:14" ht="15">
      <c r="A233" s="155" t="s">
        <v>7</v>
      </c>
      <c r="B233" s="152"/>
      <c r="C233" s="148"/>
      <c r="D233" s="148"/>
      <c r="E233" s="148"/>
      <c r="F233" s="148"/>
      <c r="G233" s="149"/>
      <c r="H233" s="150"/>
      <c r="I233" s="150"/>
      <c r="J233" s="148"/>
      <c r="K233" s="148"/>
      <c r="L233" s="148"/>
      <c r="M233" s="148"/>
      <c r="N233" s="296"/>
    </row>
    <row r="234" spans="1:14" ht="15">
      <c r="A234" s="147" t="s">
        <v>8</v>
      </c>
      <c r="B234" s="152"/>
      <c r="C234" s="148"/>
      <c r="D234" s="148"/>
      <c r="E234" s="148"/>
      <c r="F234" s="148"/>
      <c r="G234" s="149"/>
      <c r="H234" s="153" t="s">
        <v>108</v>
      </c>
      <c r="I234" s="158">
        <f>C224</f>
        <v>1000565</v>
      </c>
      <c r="J234" s="148"/>
      <c r="K234" s="148"/>
      <c r="L234" s="148"/>
      <c r="M234" s="148"/>
      <c r="N234" s="296"/>
    </row>
    <row r="235" spans="1:14" ht="14.25">
      <c r="A235" s="202" t="s">
        <v>94</v>
      </c>
      <c r="B235" s="160" t="s">
        <v>95</v>
      </c>
      <c r="C235" s="161">
        <f>C224</f>
        <v>1000565</v>
      </c>
      <c r="D235" s="161">
        <f>D224</f>
        <v>1000565</v>
      </c>
      <c r="E235" s="161">
        <f aca="true" t="shared" si="67" ref="E235:K235">E224</f>
        <v>200000</v>
      </c>
      <c r="F235" s="161">
        <f t="shared" si="67"/>
        <v>200000</v>
      </c>
      <c r="G235" s="161">
        <f t="shared" si="67"/>
        <v>0</v>
      </c>
      <c r="H235" s="161" t="str">
        <f t="shared" si="67"/>
        <v>TOTAL 83</v>
      </c>
      <c r="I235" s="161">
        <f t="shared" si="67"/>
        <v>0</v>
      </c>
      <c r="J235" s="161">
        <f t="shared" si="67"/>
        <v>998764</v>
      </c>
      <c r="K235" s="161">
        <f t="shared" si="67"/>
        <v>998764</v>
      </c>
      <c r="L235" s="161">
        <f>L224</f>
        <v>546315</v>
      </c>
      <c r="M235" s="161">
        <f>M233+M232+M231+M230+M229+M228+M227+M226+M225+M224+M223</f>
        <v>452449</v>
      </c>
      <c r="N235" s="298">
        <f>L235/C235</f>
        <v>0.546006506323927</v>
      </c>
    </row>
    <row r="236" spans="1:14" ht="15" thickBot="1">
      <c r="A236" s="155" t="s">
        <v>7</v>
      </c>
      <c r="B236" s="160"/>
      <c r="C236" s="161"/>
      <c r="D236" s="161"/>
      <c r="E236" s="161"/>
      <c r="F236" s="161"/>
      <c r="G236" s="161"/>
      <c r="H236" s="161"/>
      <c r="I236" s="161"/>
      <c r="J236" s="161">
        <f>J233</f>
        <v>0</v>
      </c>
      <c r="K236" s="161">
        <f>K233</f>
        <v>0</v>
      </c>
      <c r="L236" s="161">
        <f>L233</f>
        <v>0</v>
      </c>
      <c r="M236" s="161"/>
      <c r="N236" s="298"/>
    </row>
    <row r="237" spans="1:14" ht="24.75" customHeight="1">
      <c r="A237" s="163" t="s">
        <v>96</v>
      </c>
      <c r="B237" s="145" t="s">
        <v>168</v>
      </c>
      <c r="C237" s="146">
        <f>C239+C241+C247+C248</f>
        <v>40742066</v>
      </c>
      <c r="D237" s="146">
        <f aca="true" t="shared" si="68" ref="D237:M237">D239+D241+D247+D248</f>
        <v>40742066</v>
      </c>
      <c r="E237" s="146">
        <f t="shared" si="68"/>
        <v>9456800</v>
      </c>
      <c r="F237" s="146">
        <f t="shared" si="68"/>
        <v>9456800</v>
      </c>
      <c r="G237" s="146">
        <f t="shared" si="68"/>
        <v>9456800</v>
      </c>
      <c r="H237" s="146">
        <f t="shared" si="68"/>
        <v>9456800</v>
      </c>
      <c r="I237" s="146">
        <f t="shared" si="68"/>
        <v>9456800</v>
      </c>
      <c r="J237" s="146">
        <f t="shared" si="68"/>
        <v>40407676</v>
      </c>
      <c r="K237" s="146">
        <f t="shared" si="68"/>
        <v>40407676</v>
      </c>
      <c r="L237" s="146">
        <f t="shared" si="68"/>
        <v>33942319</v>
      </c>
      <c r="M237" s="146">
        <f t="shared" si="68"/>
        <v>6465357</v>
      </c>
      <c r="N237" s="295">
        <f>L237/C237</f>
        <v>0.833102548113294</v>
      </c>
    </row>
    <row r="238" spans="1:14" ht="15" hidden="1">
      <c r="A238" s="147" t="s">
        <v>156</v>
      </c>
      <c r="B238" s="167"/>
      <c r="C238" s="217">
        <f>D238+E238+F238+G238</f>
        <v>0</v>
      </c>
      <c r="D238" s="217"/>
      <c r="E238" s="217"/>
      <c r="F238" s="217"/>
      <c r="G238" s="218"/>
      <c r="H238" s="150"/>
      <c r="I238" s="150"/>
      <c r="J238" s="217"/>
      <c r="K238" s="217"/>
      <c r="L238" s="217"/>
      <c r="M238" s="217"/>
      <c r="N238" s="296"/>
    </row>
    <row r="239" spans="1:14" ht="15">
      <c r="A239" s="182" t="s">
        <v>157</v>
      </c>
      <c r="B239" s="189" t="s">
        <v>101</v>
      </c>
      <c r="C239" s="184">
        <v>19335266</v>
      </c>
      <c r="D239" s="184">
        <v>19335266</v>
      </c>
      <c r="E239" s="184"/>
      <c r="F239" s="184"/>
      <c r="G239" s="219"/>
      <c r="H239" s="221"/>
      <c r="I239" s="221"/>
      <c r="J239" s="184">
        <v>19000876</v>
      </c>
      <c r="K239" s="184">
        <v>19000876</v>
      </c>
      <c r="L239" s="184">
        <v>15482279</v>
      </c>
      <c r="M239" s="184">
        <f>J239-L239</f>
        <v>3518597</v>
      </c>
      <c r="N239" s="304">
        <f>L239/C239</f>
        <v>0.8007274893451168</v>
      </c>
    </row>
    <row r="240" spans="1:14" ht="15" hidden="1">
      <c r="A240" s="182" t="s">
        <v>0</v>
      </c>
      <c r="B240" s="189"/>
      <c r="C240" s="184"/>
      <c r="D240" s="184"/>
      <c r="E240" s="184"/>
      <c r="F240" s="184"/>
      <c r="G240" s="219"/>
      <c r="H240" s="221"/>
      <c r="I240" s="221"/>
      <c r="J240" s="184"/>
      <c r="K240" s="184"/>
      <c r="L240" s="184"/>
      <c r="M240" s="184">
        <f aca="true" t="shared" si="69" ref="M240:M247">J240-L240</f>
        <v>0</v>
      </c>
      <c r="N240" s="304" t="e">
        <f aca="true" t="shared" si="70" ref="N240:N247">L240/C240</f>
        <v>#DIV/0!</v>
      </c>
    </row>
    <row r="241" spans="1:14" ht="15">
      <c r="A241" s="182" t="s">
        <v>1</v>
      </c>
      <c r="B241" s="189" t="s">
        <v>100</v>
      </c>
      <c r="C241" s="184">
        <v>11950000</v>
      </c>
      <c r="D241" s="184">
        <v>11950000</v>
      </c>
      <c r="E241" s="184"/>
      <c r="F241" s="184"/>
      <c r="G241" s="219"/>
      <c r="H241" s="221"/>
      <c r="I241" s="221"/>
      <c r="J241" s="184">
        <v>11950000</v>
      </c>
      <c r="K241" s="184">
        <v>11950000</v>
      </c>
      <c r="L241" s="184">
        <v>9840640</v>
      </c>
      <c r="M241" s="184">
        <f t="shared" si="69"/>
        <v>2109360</v>
      </c>
      <c r="N241" s="304">
        <f t="shared" si="70"/>
        <v>0.8234845188284519</v>
      </c>
    </row>
    <row r="242" spans="1:14" ht="15" hidden="1">
      <c r="A242" s="182" t="s">
        <v>155</v>
      </c>
      <c r="B242" s="189"/>
      <c r="C242" s="184"/>
      <c r="D242" s="184"/>
      <c r="E242" s="184"/>
      <c r="F242" s="184"/>
      <c r="G242" s="219"/>
      <c r="H242" s="221"/>
      <c r="I242" s="221"/>
      <c r="J242" s="184"/>
      <c r="K242" s="184"/>
      <c r="L242" s="184"/>
      <c r="M242" s="184">
        <f t="shared" si="69"/>
        <v>0</v>
      </c>
      <c r="N242" s="304" t="e">
        <f t="shared" si="70"/>
        <v>#DIV/0!</v>
      </c>
    </row>
    <row r="243" spans="1:14" ht="15" hidden="1">
      <c r="A243" s="182" t="s">
        <v>2</v>
      </c>
      <c r="B243" s="189"/>
      <c r="C243" s="184"/>
      <c r="D243" s="184"/>
      <c r="E243" s="184"/>
      <c r="F243" s="184"/>
      <c r="G243" s="219"/>
      <c r="H243" s="221"/>
      <c r="I243" s="221"/>
      <c r="J243" s="184"/>
      <c r="K243" s="184"/>
      <c r="L243" s="184"/>
      <c r="M243" s="184">
        <f t="shared" si="69"/>
        <v>0</v>
      </c>
      <c r="N243" s="304" t="e">
        <f t="shared" si="70"/>
        <v>#DIV/0!</v>
      </c>
    </row>
    <row r="244" spans="1:14" ht="15" hidden="1">
      <c r="A244" s="182" t="s">
        <v>3</v>
      </c>
      <c r="B244" s="189"/>
      <c r="C244" s="184"/>
      <c r="D244" s="184"/>
      <c r="E244" s="184"/>
      <c r="F244" s="184"/>
      <c r="G244" s="219"/>
      <c r="H244" s="221"/>
      <c r="I244" s="221"/>
      <c r="J244" s="184"/>
      <c r="K244" s="184"/>
      <c r="L244" s="184"/>
      <c r="M244" s="184">
        <f t="shared" si="69"/>
        <v>0</v>
      </c>
      <c r="N244" s="304" t="e">
        <f t="shared" si="70"/>
        <v>#DIV/0!</v>
      </c>
    </row>
    <row r="245" spans="1:14" ht="15" hidden="1">
      <c r="A245" s="182" t="s">
        <v>4</v>
      </c>
      <c r="B245" s="189"/>
      <c r="C245" s="184"/>
      <c r="D245" s="184"/>
      <c r="E245" s="184"/>
      <c r="F245" s="184"/>
      <c r="G245" s="219"/>
      <c r="H245" s="221"/>
      <c r="I245" s="221"/>
      <c r="J245" s="184"/>
      <c r="K245" s="184"/>
      <c r="L245" s="184"/>
      <c r="M245" s="184">
        <f t="shared" si="69"/>
        <v>0</v>
      </c>
      <c r="N245" s="304" t="e">
        <f t="shared" si="70"/>
        <v>#DIV/0!</v>
      </c>
    </row>
    <row r="246" spans="1:14" ht="15" hidden="1">
      <c r="A246" s="182" t="s">
        <v>5</v>
      </c>
      <c r="B246" s="189"/>
      <c r="C246" s="184"/>
      <c r="D246" s="184"/>
      <c r="E246" s="184"/>
      <c r="F246" s="184"/>
      <c r="G246" s="219"/>
      <c r="H246" s="221"/>
      <c r="I246" s="221"/>
      <c r="J246" s="184"/>
      <c r="K246" s="184"/>
      <c r="L246" s="184"/>
      <c r="M246" s="184">
        <f t="shared" si="69"/>
        <v>0</v>
      </c>
      <c r="N246" s="304" t="e">
        <f t="shared" si="70"/>
        <v>#DIV/0!</v>
      </c>
    </row>
    <row r="247" spans="1:14" ht="15">
      <c r="A247" s="182" t="s">
        <v>6</v>
      </c>
      <c r="B247" s="189" t="s">
        <v>101</v>
      </c>
      <c r="C247" s="184">
        <v>9456800</v>
      </c>
      <c r="D247" s="184">
        <v>9456800</v>
      </c>
      <c r="E247" s="184">
        <v>9456800</v>
      </c>
      <c r="F247" s="184">
        <v>9456800</v>
      </c>
      <c r="G247" s="184">
        <v>9456800</v>
      </c>
      <c r="H247" s="184">
        <v>9456800</v>
      </c>
      <c r="I247" s="184">
        <v>9456800</v>
      </c>
      <c r="J247" s="184">
        <v>9456800</v>
      </c>
      <c r="K247" s="184">
        <v>9456800</v>
      </c>
      <c r="L247" s="184">
        <v>8619400</v>
      </c>
      <c r="M247" s="184">
        <f t="shared" si="69"/>
        <v>837400</v>
      </c>
      <c r="N247" s="304">
        <f t="shared" si="70"/>
        <v>0.9114499619321547</v>
      </c>
    </row>
    <row r="248" spans="1:17" ht="15">
      <c r="A248" s="155" t="s">
        <v>7</v>
      </c>
      <c r="B248" s="152"/>
      <c r="C248" s="148"/>
      <c r="D248" s="148"/>
      <c r="E248" s="148"/>
      <c r="F248" s="148"/>
      <c r="G248" s="149"/>
      <c r="H248" s="150"/>
      <c r="I248" s="150"/>
      <c r="J248" s="156">
        <f>L248</f>
        <v>0</v>
      </c>
      <c r="K248" s="156">
        <f>L248</f>
        <v>0</v>
      </c>
      <c r="L248" s="156"/>
      <c r="M248" s="148"/>
      <c r="N248" s="296"/>
      <c r="Q248" s="234"/>
    </row>
    <row r="249" spans="1:14" ht="15">
      <c r="A249" s="157" t="s">
        <v>8</v>
      </c>
      <c r="B249" s="152"/>
      <c r="C249" s="148"/>
      <c r="D249" s="148"/>
      <c r="E249" s="148"/>
      <c r="F249" s="148"/>
      <c r="G249" s="149"/>
      <c r="H249" s="150"/>
      <c r="I249" s="150"/>
      <c r="J249" s="148"/>
      <c r="K249" s="148"/>
      <c r="L249" s="148"/>
      <c r="M249" s="148"/>
      <c r="N249" s="296"/>
    </row>
    <row r="250" spans="1:14" ht="15">
      <c r="A250" s="199" t="s">
        <v>97</v>
      </c>
      <c r="B250" s="160" t="s">
        <v>100</v>
      </c>
      <c r="C250" s="161">
        <f>C241</f>
        <v>11950000</v>
      </c>
      <c r="D250" s="161">
        <f>D241</f>
        <v>11950000</v>
      </c>
      <c r="E250" s="161">
        <f>E241</f>
        <v>0</v>
      </c>
      <c r="F250" s="161">
        <f>F241</f>
        <v>0</v>
      </c>
      <c r="G250" s="177">
        <f>G241</f>
        <v>0</v>
      </c>
      <c r="H250" s="381" t="s">
        <v>111</v>
      </c>
      <c r="I250" s="385"/>
      <c r="J250" s="161">
        <f>J241</f>
        <v>11950000</v>
      </c>
      <c r="K250" s="161">
        <f>K241</f>
        <v>11950000</v>
      </c>
      <c r="L250" s="161">
        <f>L241</f>
        <v>9840640</v>
      </c>
      <c r="M250" s="161">
        <f>M241</f>
        <v>2109360</v>
      </c>
      <c r="N250" s="298">
        <f>L250/C250</f>
        <v>0.8234845188284519</v>
      </c>
    </row>
    <row r="251" spans="1:14" ht="14.25">
      <c r="A251" s="199" t="s">
        <v>98</v>
      </c>
      <c r="B251" s="160" t="s">
        <v>101</v>
      </c>
      <c r="C251" s="161">
        <f>C239+C247</f>
        <v>28792066</v>
      </c>
      <c r="D251" s="161">
        <f>D239+D247</f>
        <v>28792066</v>
      </c>
      <c r="E251" s="161">
        <f aca="true" t="shared" si="71" ref="E251:M251">E239+E247</f>
        <v>9456800</v>
      </c>
      <c r="F251" s="161">
        <f t="shared" si="71"/>
        <v>9456800</v>
      </c>
      <c r="G251" s="161">
        <f t="shared" si="71"/>
        <v>9456800</v>
      </c>
      <c r="H251" s="161">
        <f t="shared" si="71"/>
        <v>9456800</v>
      </c>
      <c r="I251" s="161">
        <f t="shared" si="71"/>
        <v>9456800</v>
      </c>
      <c r="J251" s="161">
        <f t="shared" si="71"/>
        <v>28457676</v>
      </c>
      <c r="K251" s="161">
        <f t="shared" si="71"/>
        <v>28457676</v>
      </c>
      <c r="L251" s="161">
        <f t="shared" si="71"/>
        <v>24101679</v>
      </c>
      <c r="M251" s="161">
        <f t="shared" si="71"/>
        <v>4355997</v>
      </c>
      <c r="N251" s="298">
        <f>L251/C251</f>
        <v>0.8370944620646535</v>
      </c>
    </row>
    <row r="252" spans="1:14" ht="15.75" thickBot="1">
      <c r="A252" s="202" t="s">
        <v>99</v>
      </c>
      <c r="B252" s="222" t="s">
        <v>102</v>
      </c>
      <c r="C252" s="204">
        <f>D252+E252+F252+G252</f>
        <v>0</v>
      </c>
      <c r="D252" s="204"/>
      <c r="E252" s="204"/>
      <c r="F252" s="204"/>
      <c r="G252" s="223"/>
      <c r="H252" s="224" t="s">
        <v>109</v>
      </c>
      <c r="I252" s="225">
        <f>C252+C251+C250</f>
        <v>40742066</v>
      </c>
      <c r="J252" s="204"/>
      <c r="K252" s="204"/>
      <c r="L252" s="204"/>
      <c r="M252" s="204"/>
      <c r="N252" s="306"/>
    </row>
    <row r="253" spans="1:16" ht="15.75" thickBot="1">
      <c r="A253" s="226" t="s">
        <v>7</v>
      </c>
      <c r="B253" s="227"/>
      <c r="C253" s="228"/>
      <c r="D253" s="228"/>
      <c r="E253" s="228"/>
      <c r="F253" s="228"/>
      <c r="G253" s="229"/>
      <c r="H253" s="230"/>
      <c r="I253" s="231"/>
      <c r="J253" s="232">
        <f>J248</f>
        <v>0</v>
      </c>
      <c r="K253" s="232">
        <f>K248</f>
        <v>0</v>
      </c>
      <c r="L253" s="232">
        <f>L248</f>
        <v>0</v>
      </c>
      <c r="M253" s="233"/>
      <c r="N253" s="308"/>
      <c r="P253" s="234"/>
    </row>
    <row r="254" spans="1:13" ht="24.75" customHeight="1" hidden="1">
      <c r="A254" s="144" t="s">
        <v>103</v>
      </c>
      <c r="B254" s="145" t="s">
        <v>168</v>
      </c>
      <c r="C254" s="235">
        <f>C262+C265</f>
        <v>0</v>
      </c>
      <c r="D254" s="235">
        <f aca="true" t="shared" si="72" ref="D254:M254">D262+D265</f>
        <v>0</v>
      </c>
      <c r="E254" s="235">
        <f t="shared" si="72"/>
        <v>6300</v>
      </c>
      <c r="F254" s="235">
        <f t="shared" si="72"/>
        <v>6300</v>
      </c>
      <c r="G254" s="235">
        <f t="shared" si="72"/>
        <v>20600</v>
      </c>
      <c r="H254" s="235" t="e">
        <f t="shared" si="72"/>
        <v>#VALUE!</v>
      </c>
      <c r="I254" s="235">
        <f t="shared" si="72"/>
        <v>0</v>
      </c>
      <c r="J254" s="235">
        <f t="shared" si="72"/>
        <v>0</v>
      </c>
      <c r="K254" s="235">
        <f t="shared" si="72"/>
        <v>0</v>
      </c>
      <c r="L254" s="235">
        <f t="shared" si="72"/>
        <v>0</v>
      </c>
      <c r="M254" s="235">
        <f t="shared" si="72"/>
        <v>0</v>
      </c>
    </row>
    <row r="255" spans="1:13" ht="15" customHeight="1" hidden="1">
      <c r="A255" s="147" t="s">
        <v>156</v>
      </c>
      <c r="B255" s="167"/>
      <c r="C255" s="217">
        <f>D255+E255+F255+G255</f>
        <v>0</v>
      </c>
      <c r="D255" s="236"/>
      <c r="E255" s="236"/>
      <c r="F255" s="236"/>
      <c r="G255" s="237"/>
      <c r="H255" s="238" t="s">
        <v>108</v>
      </c>
      <c r="I255" s="239">
        <f>C250</f>
        <v>11950000</v>
      </c>
      <c r="J255" s="236"/>
      <c r="K255" s="236"/>
      <c r="L255" s="236"/>
      <c r="M255" s="236"/>
    </row>
    <row r="256" spans="1:13" ht="15" customHeight="1" hidden="1">
      <c r="A256" s="147" t="s">
        <v>157</v>
      </c>
      <c r="B256" s="167"/>
      <c r="C256" s="217">
        <f aca="true" t="shared" si="73" ref="C256:C264">D256+E256+F256+G256</f>
        <v>0</v>
      </c>
      <c r="D256" s="236"/>
      <c r="E256" s="236"/>
      <c r="F256" s="236"/>
      <c r="G256" s="237"/>
      <c r="H256" s="238" t="s">
        <v>109</v>
      </c>
      <c r="I256" s="239">
        <f>C256</f>
        <v>0</v>
      </c>
      <c r="J256" s="236"/>
      <c r="K256" s="236"/>
      <c r="L256" s="236"/>
      <c r="M256" s="236"/>
    </row>
    <row r="257" spans="1:13" ht="15" hidden="1">
      <c r="A257" s="147" t="s">
        <v>0</v>
      </c>
      <c r="B257" s="167"/>
      <c r="C257" s="217">
        <f t="shared" si="73"/>
        <v>0</v>
      </c>
      <c r="D257" s="236"/>
      <c r="E257" s="236"/>
      <c r="F257" s="236"/>
      <c r="G257" s="237"/>
      <c r="J257" s="236"/>
      <c r="K257" s="236"/>
      <c r="L257" s="236"/>
      <c r="M257" s="236"/>
    </row>
    <row r="258" spans="1:13" ht="15" hidden="1">
      <c r="A258" s="147" t="s">
        <v>1</v>
      </c>
      <c r="B258" s="167"/>
      <c r="C258" s="217">
        <f t="shared" si="73"/>
        <v>0</v>
      </c>
      <c r="D258" s="236"/>
      <c r="E258" s="236"/>
      <c r="F258" s="236"/>
      <c r="G258" s="237"/>
      <c r="J258" s="236"/>
      <c r="K258" s="236"/>
      <c r="L258" s="236"/>
      <c r="M258" s="236"/>
    </row>
    <row r="259" spans="1:13" ht="15" hidden="1">
      <c r="A259" s="147" t="s">
        <v>155</v>
      </c>
      <c r="B259" s="167"/>
      <c r="C259" s="217">
        <f t="shared" si="73"/>
        <v>0</v>
      </c>
      <c r="D259" s="236"/>
      <c r="E259" s="236"/>
      <c r="F259" s="236"/>
      <c r="G259" s="237"/>
      <c r="J259" s="236"/>
      <c r="K259" s="236"/>
      <c r="L259" s="236"/>
      <c r="M259" s="236"/>
    </row>
    <row r="260" spans="1:13" ht="15" hidden="1">
      <c r="A260" s="147" t="s">
        <v>2</v>
      </c>
      <c r="B260" s="167"/>
      <c r="C260" s="217">
        <f t="shared" si="73"/>
        <v>0</v>
      </c>
      <c r="D260" s="236"/>
      <c r="E260" s="236"/>
      <c r="F260" s="236"/>
      <c r="G260" s="237"/>
      <c r="J260" s="236"/>
      <c r="K260" s="236"/>
      <c r="L260" s="236"/>
      <c r="M260" s="236"/>
    </row>
    <row r="261" spans="1:13" ht="15" hidden="1">
      <c r="A261" s="147" t="s">
        <v>3</v>
      </c>
      <c r="B261" s="167"/>
      <c r="C261" s="217">
        <f t="shared" si="73"/>
        <v>0</v>
      </c>
      <c r="D261" s="236"/>
      <c r="E261" s="236"/>
      <c r="F261" s="236"/>
      <c r="G261" s="237"/>
      <c r="J261" s="236"/>
      <c r="K261" s="236"/>
      <c r="L261" s="236"/>
      <c r="M261" s="236"/>
    </row>
    <row r="262" spans="1:13" ht="15" hidden="1">
      <c r="A262" s="147" t="s">
        <v>4</v>
      </c>
      <c r="B262" s="152"/>
      <c r="C262" s="148"/>
      <c r="D262" s="240"/>
      <c r="E262" s="240">
        <v>6300</v>
      </c>
      <c r="F262" s="240">
        <v>6300</v>
      </c>
      <c r="G262" s="241">
        <v>20600</v>
      </c>
      <c r="H262" s="400" t="s">
        <v>110</v>
      </c>
      <c r="I262" s="401"/>
      <c r="J262" s="240"/>
      <c r="K262" s="240"/>
      <c r="L262" s="240"/>
      <c r="M262" s="240">
        <f>J262-L262</f>
        <v>0</v>
      </c>
    </row>
    <row r="263" spans="1:13" ht="15" hidden="1">
      <c r="A263" s="147" t="s">
        <v>5</v>
      </c>
      <c r="B263" s="152"/>
      <c r="C263" s="148">
        <f t="shared" si="73"/>
        <v>0</v>
      </c>
      <c r="D263" s="240"/>
      <c r="E263" s="240"/>
      <c r="F263" s="240"/>
      <c r="G263" s="241"/>
      <c r="H263" s="242"/>
      <c r="I263" s="243"/>
      <c r="J263" s="240"/>
      <c r="K263" s="240"/>
      <c r="L263" s="240"/>
      <c r="M263" s="240"/>
    </row>
    <row r="264" spans="1:13" ht="15" hidden="1">
      <c r="A264" s="147" t="s">
        <v>6</v>
      </c>
      <c r="B264" s="152"/>
      <c r="C264" s="148">
        <f t="shared" si="73"/>
        <v>0</v>
      </c>
      <c r="D264" s="240"/>
      <c r="E264" s="240"/>
      <c r="F264" s="240"/>
      <c r="G264" s="241"/>
      <c r="H264" s="242"/>
      <c r="I264" s="243"/>
      <c r="J264" s="240"/>
      <c r="K264" s="240"/>
      <c r="L264" s="240"/>
      <c r="M264" s="240"/>
    </row>
    <row r="265" spans="1:13" ht="15" hidden="1">
      <c r="A265" s="155" t="s">
        <v>7</v>
      </c>
      <c r="B265" s="152"/>
      <c r="C265" s="148"/>
      <c r="D265" s="240"/>
      <c r="E265" s="240"/>
      <c r="F265" s="240"/>
      <c r="G265" s="241"/>
      <c r="H265" s="242"/>
      <c r="I265" s="243"/>
      <c r="J265" s="240"/>
      <c r="K265" s="240"/>
      <c r="L265" s="240"/>
      <c r="M265" s="240"/>
    </row>
    <row r="266" spans="1:13" ht="12.75" hidden="1">
      <c r="A266" s="157" t="s">
        <v>8</v>
      </c>
      <c r="B266" s="152"/>
      <c r="C266" s="240"/>
      <c r="D266" s="240"/>
      <c r="E266" s="240"/>
      <c r="F266" s="240"/>
      <c r="G266" s="241"/>
      <c r="H266" s="242" t="s">
        <v>108</v>
      </c>
      <c r="I266" s="244">
        <f>C262</f>
        <v>0</v>
      </c>
      <c r="J266" s="240"/>
      <c r="K266" s="240"/>
      <c r="L266" s="240"/>
      <c r="M266" s="240"/>
    </row>
    <row r="267" spans="1:13" ht="15" hidden="1" thickBot="1">
      <c r="A267" s="245" t="s">
        <v>104</v>
      </c>
      <c r="B267" s="160" t="s">
        <v>105</v>
      </c>
      <c r="C267" s="161"/>
      <c r="D267" s="246">
        <f>D262</f>
        <v>0</v>
      </c>
      <c r="E267" s="246">
        <f aca="true" t="shared" si="74" ref="E267:M267">E262</f>
        <v>6300</v>
      </c>
      <c r="F267" s="246">
        <f t="shared" si="74"/>
        <v>6300</v>
      </c>
      <c r="G267" s="246">
        <f t="shared" si="74"/>
        <v>20600</v>
      </c>
      <c r="H267" s="246" t="str">
        <f t="shared" si="74"/>
        <v>TOTAL 87</v>
      </c>
      <c r="I267" s="246">
        <f t="shared" si="74"/>
        <v>0</v>
      </c>
      <c r="J267" s="246">
        <f t="shared" si="74"/>
        <v>0</v>
      </c>
      <c r="K267" s="246">
        <f t="shared" si="74"/>
        <v>0</v>
      </c>
      <c r="L267" s="246">
        <f t="shared" si="74"/>
        <v>0</v>
      </c>
      <c r="M267" s="246">
        <f t="shared" si="74"/>
        <v>0</v>
      </c>
    </row>
    <row r="268" spans="1:13" ht="14.25" hidden="1">
      <c r="A268" s="155" t="s">
        <v>7</v>
      </c>
      <c r="B268" s="160"/>
      <c r="C268" s="161"/>
      <c r="D268" s="246"/>
      <c r="E268" s="246"/>
      <c r="F268" s="246"/>
      <c r="G268" s="246"/>
      <c r="H268" s="246"/>
      <c r="I268" s="246"/>
      <c r="J268" s="246">
        <f>J265</f>
        <v>0</v>
      </c>
      <c r="K268" s="246">
        <f>K265</f>
        <v>0</v>
      </c>
      <c r="L268" s="246">
        <f>L265</f>
        <v>0</v>
      </c>
      <c r="M268" s="246"/>
    </row>
    <row r="269" ht="13.5" thickBot="1"/>
    <row r="270" spans="1:14" ht="45.75" thickBot="1">
      <c r="A270" s="406" t="s">
        <v>172</v>
      </c>
      <c r="B270" s="407"/>
      <c r="C270" s="247" t="s">
        <v>162</v>
      </c>
      <c r="D270" s="247" t="s">
        <v>163</v>
      </c>
      <c r="E270" s="248"/>
      <c r="F270" s="248"/>
      <c r="G270" s="248"/>
      <c r="H270" s="248"/>
      <c r="I270" s="248"/>
      <c r="J270" s="247" t="s">
        <v>164</v>
      </c>
      <c r="K270" s="247" t="s">
        <v>165</v>
      </c>
      <c r="L270" s="247" t="s">
        <v>166</v>
      </c>
      <c r="M270" s="249" t="s">
        <v>167</v>
      </c>
      <c r="N270" s="311" t="s">
        <v>251</v>
      </c>
    </row>
    <row r="271" spans="1:14" ht="19.5" customHeight="1">
      <c r="A271" s="408" t="s">
        <v>156</v>
      </c>
      <c r="B271" s="409"/>
      <c r="C271" s="250">
        <f>C11+C26+C46+C65+C87+C104+C151</f>
        <v>53808317</v>
      </c>
      <c r="D271" s="250">
        <f aca="true" t="shared" si="75" ref="D271:M271">D151+D104+D87+D65+D46+D26+D11</f>
        <v>53808317</v>
      </c>
      <c r="E271" s="250">
        <f t="shared" si="75"/>
        <v>800000</v>
      </c>
      <c r="F271" s="250">
        <f t="shared" si="75"/>
        <v>800000</v>
      </c>
      <c r="G271" s="250">
        <f t="shared" si="75"/>
        <v>800000</v>
      </c>
      <c r="H271" s="250">
        <f t="shared" si="75"/>
        <v>800000</v>
      </c>
      <c r="I271" s="250">
        <f t="shared" si="75"/>
        <v>800000</v>
      </c>
      <c r="J271" s="250">
        <f t="shared" si="75"/>
        <v>53638590</v>
      </c>
      <c r="K271" s="250">
        <f t="shared" si="75"/>
        <v>53638590</v>
      </c>
      <c r="L271" s="250">
        <f t="shared" si="75"/>
        <v>48455243</v>
      </c>
      <c r="M271" s="251">
        <f t="shared" si="75"/>
        <v>5183347</v>
      </c>
      <c r="N271" s="309">
        <f>L271/C271</f>
        <v>0.9005158626314218</v>
      </c>
    </row>
    <row r="272" spans="1:14" ht="19.5" customHeight="1">
      <c r="A272" s="404" t="s">
        <v>157</v>
      </c>
      <c r="B272" s="405"/>
      <c r="C272" s="253">
        <f>C239+C224+C209+C189+C188+C155+C109+C88+C66+C47+C43+C27+C12</f>
        <v>76126463</v>
      </c>
      <c r="D272" s="253">
        <f aca="true" t="shared" si="76" ref="D272:M272">D239+D224+D209+D187+D155+D109+D88+D66+D47+D43+D27+D12</f>
        <v>76126463</v>
      </c>
      <c r="E272" s="253">
        <f t="shared" si="76"/>
        <v>4942700</v>
      </c>
      <c r="F272" s="253">
        <f t="shared" si="76"/>
        <v>4922700</v>
      </c>
      <c r="G272" s="253">
        <f t="shared" si="76"/>
        <v>3493800</v>
      </c>
      <c r="H272" s="253" t="e">
        <f t="shared" si="76"/>
        <v>#VALUE!</v>
      </c>
      <c r="I272" s="253">
        <f t="shared" si="76"/>
        <v>3764000</v>
      </c>
      <c r="J272" s="253">
        <f t="shared" si="76"/>
        <v>70440746</v>
      </c>
      <c r="K272" s="253">
        <f t="shared" si="76"/>
        <v>70440746</v>
      </c>
      <c r="L272" s="253">
        <f t="shared" si="76"/>
        <v>61989528</v>
      </c>
      <c r="M272" s="254">
        <f t="shared" si="76"/>
        <v>8451218</v>
      </c>
      <c r="N272" s="309">
        <f aca="true" t="shared" si="77" ref="N272:N281">L272/C272</f>
        <v>0.8142967052074914</v>
      </c>
    </row>
    <row r="273" spans="1:14" ht="19.5" customHeight="1">
      <c r="A273" s="404" t="s">
        <v>0</v>
      </c>
      <c r="B273" s="405"/>
      <c r="C273" s="253">
        <f>C42</f>
        <v>3680000</v>
      </c>
      <c r="D273" s="253">
        <f aca="true" t="shared" si="78" ref="D273:M273">D42</f>
        <v>3680000</v>
      </c>
      <c r="E273" s="253">
        <f t="shared" si="78"/>
        <v>2730000</v>
      </c>
      <c r="F273" s="253">
        <f t="shared" si="78"/>
        <v>620000</v>
      </c>
      <c r="G273" s="253">
        <f t="shared" si="78"/>
        <v>1310000</v>
      </c>
      <c r="H273" s="253" t="str">
        <f t="shared" si="78"/>
        <v>TOTAL 55</v>
      </c>
      <c r="I273" s="253">
        <f t="shared" si="78"/>
        <v>0</v>
      </c>
      <c r="J273" s="253">
        <f t="shared" si="78"/>
        <v>3680000</v>
      </c>
      <c r="K273" s="253">
        <f t="shared" si="78"/>
        <v>3680000</v>
      </c>
      <c r="L273" s="253">
        <f t="shared" si="78"/>
        <v>3315951</v>
      </c>
      <c r="M273" s="254">
        <f t="shared" si="78"/>
        <v>364049</v>
      </c>
      <c r="N273" s="309">
        <f t="shared" si="77"/>
        <v>0.9010736413043479</v>
      </c>
    </row>
    <row r="274" spans="1:14" ht="19.5" customHeight="1">
      <c r="A274" s="404" t="s">
        <v>1</v>
      </c>
      <c r="B274" s="405"/>
      <c r="C274" s="253">
        <f>C241</f>
        <v>11950000</v>
      </c>
      <c r="D274" s="253">
        <f aca="true" t="shared" si="79" ref="D274:M274">D241</f>
        <v>11950000</v>
      </c>
      <c r="E274" s="253">
        <f t="shared" si="79"/>
        <v>0</v>
      </c>
      <c r="F274" s="253">
        <f t="shared" si="79"/>
        <v>0</v>
      </c>
      <c r="G274" s="253">
        <f t="shared" si="79"/>
        <v>0</v>
      </c>
      <c r="H274" s="253">
        <f t="shared" si="79"/>
        <v>0</v>
      </c>
      <c r="I274" s="253">
        <f t="shared" si="79"/>
        <v>0</v>
      </c>
      <c r="J274" s="253">
        <f t="shared" si="79"/>
        <v>11950000</v>
      </c>
      <c r="K274" s="253">
        <f t="shared" si="79"/>
        <v>11950000</v>
      </c>
      <c r="L274" s="253">
        <f t="shared" si="79"/>
        <v>9840640</v>
      </c>
      <c r="M274" s="254">
        <f t="shared" si="79"/>
        <v>2109360</v>
      </c>
      <c r="N274" s="309">
        <f t="shared" si="77"/>
        <v>0.8234845188284519</v>
      </c>
    </row>
    <row r="275" spans="1:14" ht="19.5" customHeight="1">
      <c r="A275" s="410" t="s">
        <v>229</v>
      </c>
      <c r="B275" s="411"/>
      <c r="C275" s="253">
        <f>C28</f>
        <v>10000</v>
      </c>
      <c r="D275" s="253">
        <f aca="true" t="shared" si="80" ref="D275:M275">D28</f>
        <v>10000</v>
      </c>
      <c r="E275" s="253">
        <f t="shared" si="80"/>
        <v>0</v>
      </c>
      <c r="F275" s="253">
        <f t="shared" si="80"/>
        <v>0</v>
      </c>
      <c r="G275" s="253">
        <f t="shared" si="80"/>
        <v>0</v>
      </c>
      <c r="H275" s="253">
        <f t="shared" si="80"/>
        <v>0</v>
      </c>
      <c r="I275" s="253">
        <f t="shared" si="80"/>
        <v>0</v>
      </c>
      <c r="J275" s="253">
        <f t="shared" si="80"/>
        <v>0</v>
      </c>
      <c r="K275" s="253">
        <f t="shared" si="80"/>
        <v>0</v>
      </c>
      <c r="L275" s="253">
        <f t="shared" si="80"/>
        <v>0</v>
      </c>
      <c r="M275" s="254">
        <f t="shared" si="80"/>
        <v>0</v>
      </c>
      <c r="N275" s="309"/>
    </row>
    <row r="276" spans="1:14" ht="19.5" customHeight="1">
      <c r="A276" s="404" t="s">
        <v>155</v>
      </c>
      <c r="B276" s="405"/>
      <c r="C276" s="253">
        <f>C192+C161+C120+C16</f>
        <v>15604000</v>
      </c>
      <c r="D276" s="253">
        <f aca="true" t="shared" si="81" ref="D276:M276">D192+D161+D120+D16</f>
        <v>15604000</v>
      </c>
      <c r="E276" s="253">
        <f t="shared" si="81"/>
        <v>0</v>
      </c>
      <c r="F276" s="253">
        <f t="shared" si="81"/>
        <v>0</v>
      </c>
      <c r="G276" s="253">
        <f t="shared" si="81"/>
        <v>0</v>
      </c>
      <c r="H276" s="253">
        <f t="shared" si="81"/>
        <v>0</v>
      </c>
      <c r="I276" s="253">
        <f t="shared" si="81"/>
        <v>0</v>
      </c>
      <c r="J276" s="253">
        <f t="shared" si="81"/>
        <v>14749000</v>
      </c>
      <c r="K276" s="253">
        <f t="shared" si="81"/>
        <v>14749000</v>
      </c>
      <c r="L276" s="253">
        <f t="shared" si="81"/>
        <v>14749000</v>
      </c>
      <c r="M276" s="254">
        <f t="shared" si="81"/>
        <v>0</v>
      </c>
      <c r="N276" s="309">
        <f t="shared" si="77"/>
        <v>0.9452063573442707</v>
      </c>
    </row>
    <row r="277" spans="1:14" ht="19.5" customHeight="1">
      <c r="A277" s="404" t="s">
        <v>2</v>
      </c>
      <c r="B277" s="405"/>
      <c r="C277" s="253">
        <f>C70</f>
        <v>215000</v>
      </c>
      <c r="D277" s="253">
        <f aca="true" t="shared" si="82" ref="D277:M277">D70</f>
        <v>215000</v>
      </c>
      <c r="E277" s="253">
        <f t="shared" si="82"/>
        <v>0</v>
      </c>
      <c r="F277" s="253">
        <f t="shared" si="82"/>
        <v>0</v>
      </c>
      <c r="G277" s="253">
        <f t="shared" si="82"/>
        <v>0</v>
      </c>
      <c r="H277" s="253">
        <f t="shared" si="82"/>
        <v>0</v>
      </c>
      <c r="I277" s="253">
        <f t="shared" si="82"/>
        <v>0</v>
      </c>
      <c r="J277" s="253">
        <f t="shared" si="82"/>
        <v>215000</v>
      </c>
      <c r="K277" s="253">
        <f t="shared" si="82"/>
        <v>215000</v>
      </c>
      <c r="L277" s="253">
        <f t="shared" si="82"/>
        <v>215000</v>
      </c>
      <c r="M277" s="254">
        <f t="shared" si="82"/>
        <v>0</v>
      </c>
      <c r="N277" s="309">
        <f t="shared" si="77"/>
        <v>1</v>
      </c>
    </row>
    <row r="278" spans="1:14" ht="19.5" customHeight="1">
      <c r="A278" s="404" t="s">
        <v>3</v>
      </c>
      <c r="B278" s="405"/>
      <c r="C278" s="253">
        <f>C164+C71</f>
        <v>18437934</v>
      </c>
      <c r="D278" s="253">
        <f aca="true" t="shared" si="83" ref="D278:M278">D164+D71</f>
        <v>18437934</v>
      </c>
      <c r="E278" s="253">
        <f t="shared" si="83"/>
        <v>0</v>
      </c>
      <c r="F278" s="253">
        <f t="shared" si="83"/>
        <v>0</v>
      </c>
      <c r="G278" s="253">
        <f t="shared" si="83"/>
        <v>0</v>
      </c>
      <c r="H278" s="253">
        <f t="shared" si="83"/>
        <v>0</v>
      </c>
      <c r="I278" s="253">
        <f t="shared" si="83"/>
        <v>0</v>
      </c>
      <c r="J278" s="253">
        <f t="shared" si="83"/>
        <v>16632672</v>
      </c>
      <c r="K278" s="253">
        <f t="shared" si="83"/>
        <v>16632672</v>
      </c>
      <c r="L278" s="253">
        <f t="shared" si="83"/>
        <v>16614626</v>
      </c>
      <c r="M278" s="254">
        <f t="shared" si="83"/>
        <v>18046</v>
      </c>
      <c r="N278" s="309">
        <f t="shared" si="77"/>
        <v>0.9011110463894707</v>
      </c>
    </row>
    <row r="279" spans="1:16" ht="19.5" customHeight="1">
      <c r="A279" s="404" t="s">
        <v>4</v>
      </c>
      <c r="B279" s="405"/>
      <c r="C279" s="253">
        <f>C170+C128+C96+C72+C33+C18</f>
        <v>3194000</v>
      </c>
      <c r="D279" s="253">
        <f aca="true" t="shared" si="84" ref="D279:M279">D170+D128+D72+D33+D18+D96</f>
        <v>3194000</v>
      </c>
      <c r="E279" s="253">
        <f t="shared" si="84"/>
        <v>300000</v>
      </c>
      <c r="F279" s="253">
        <f t="shared" si="84"/>
        <v>300000</v>
      </c>
      <c r="G279" s="253">
        <f t="shared" si="84"/>
        <v>300000</v>
      </c>
      <c r="H279" s="253">
        <f t="shared" si="84"/>
        <v>300000</v>
      </c>
      <c r="I279" s="253">
        <f t="shared" si="84"/>
        <v>300000</v>
      </c>
      <c r="J279" s="253">
        <f t="shared" si="84"/>
        <v>2427851</v>
      </c>
      <c r="K279" s="253">
        <f t="shared" si="84"/>
        <v>2427851</v>
      </c>
      <c r="L279" s="253">
        <f t="shared" si="84"/>
        <v>2381778</v>
      </c>
      <c r="M279" s="254">
        <f t="shared" si="84"/>
        <v>46073</v>
      </c>
      <c r="N279" s="309">
        <f t="shared" si="77"/>
        <v>0.745703819661866</v>
      </c>
      <c r="P279" s="234"/>
    </row>
    <row r="280" spans="1:16" ht="19.5" customHeight="1">
      <c r="A280" s="404" t="s">
        <v>5</v>
      </c>
      <c r="B280" s="405"/>
      <c r="C280" s="253"/>
      <c r="D280" s="253"/>
      <c r="E280" s="253"/>
      <c r="F280" s="253"/>
      <c r="G280" s="253"/>
      <c r="H280" s="253"/>
      <c r="I280" s="253"/>
      <c r="J280" s="253"/>
      <c r="K280" s="253"/>
      <c r="L280" s="253"/>
      <c r="M280" s="254"/>
      <c r="N280" s="309"/>
      <c r="P280" s="234"/>
    </row>
    <row r="281" spans="1:19" ht="19.5" customHeight="1">
      <c r="A281" s="404" t="s">
        <v>6</v>
      </c>
      <c r="B281" s="405"/>
      <c r="C281" s="253">
        <f>C247+C199</f>
        <v>12086800</v>
      </c>
      <c r="D281" s="253">
        <f aca="true" t="shared" si="85" ref="D281:M281">D247+D199</f>
        <v>12086800</v>
      </c>
      <c r="E281" s="253">
        <f t="shared" si="85"/>
        <v>9456800</v>
      </c>
      <c r="F281" s="253">
        <f t="shared" si="85"/>
        <v>9456800</v>
      </c>
      <c r="G281" s="253">
        <f t="shared" si="85"/>
        <v>9456800</v>
      </c>
      <c r="H281" s="253">
        <f t="shared" si="85"/>
        <v>9456800</v>
      </c>
      <c r="I281" s="253">
        <f t="shared" si="85"/>
        <v>9456800</v>
      </c>
      <c r="J281" s="253">
        <f t="shared" si="85"/>
        <v>12086800</v>
      </c>
      <c r="K281" s="253">
        <f t="shared" si="85"/>
        <v>12086800</v>
      </c>
      <c r="L281" s="253">
        <f t="shared" si="85"/>
        <v>11213864</v>
      </c>
      <c r="M281" s="254">
        <f t="shared" si="85"/>
        <v>872936</v>
      </c>
      <c r="N281" s="309">
        <f t="shared" si="77"/>
        <v>0.9277777410067181</v>
      </c>
      <c r="P281" s="234"/>
      <c r="Q281" s="234"/>
      <c r="R281" s="234"/>
      <c r="S281" s="234"/>
    </row>
    <row r="282" spans="1:14" ht="19.5" customHeight="1" thickBot="1">
      <c r="A282" s="414" t="s">
        <v>7</v>
      </c>
      <c r="B282" s="415"/>
      <c r="C282" s="255">
        <f>C265+C248+C233+C218+C200+C177+C133+C99+C75+C58+C36+C21</f>
        <v>0</v>
      </c>
      <c r="D282" s="255">
        <f aca="true" t="shared" si="86" ref="D282:M282">D265+D248+D233+D218+D200+D177+D133+D99+D75+D58+D36+D21</f>
        <v>0</v>
      </c>
      <c r="E282" s="255">
        <f t="shared" si="86"/>
        <v>0</v>
      </c>
      <c r="F282" s="255">
        <f t="shared" si="86"/>
        <v>0</v>
      </c>
      <c r="G282" s="255">
        <f t="shared" si="86"/>
        <v>0</v>
      </c>
      <c r="H282" s="255">
        <f t="shared" si="86"/>
        <v>0</v>
      </c>
      <c r="I282" s="255">
        <f t="shared" si="86"/>
        <v>0</v>
      </c>
      <c r="J282" s="255">
        <f>J248+J218+J200+J177+J133+J75+J58+J21</f>
        <v>-197934</v>
      </c>
      <c r="K282" s="255">
        <f>K248+K218+K200+K177+K133+K75+K58+K21</f>
        <v>-197934</v>
      </c>
      <c r="L282" s="255">
        <f>L248+L218+L200+L177+L133+L75+L58+L21</f>
        <v>-197934</v>
      </c>
      <c r="M282" s="256">
        <f t="shared" si="86"/>
        <v>0</v>
      </c>
      <c r="N282" s="309"/>
    </row>
    <row r="283" ht="13.5" thickBot="1">
      <c r="N283" s="310"/>
    </row>
    <row r="284" spans="1:14" ht="30" customHeight="1" thickBot="1">
      <c r="A284" s="416" t="s">
        <v>154</v>
      </c>
      <c r="B284" s="417"/>
      <c r="C284" s="313">
        <f>C271+C272+C273+C274+C276+C277+C278+C279+C280+C281+C282+C275</f>
        <v>195112514</v>
      </c>
      <c r="D284" s="313">
        <f aca="true" t="shared" si="87" ref="D284:M284">D271+D272+D273+D274+D276+D277+D278+D279+D280+D281+D282+D275</f>
        <v>195112514</v>
      </c>
      <c r="E284" s="313">
        <f t="shared" si="87"/>
        <v>196507000</v>
      </c>
      <c r="F284" s="313">
        <f t="shared" si="87"/>
        <v>196507000</v>
      </c>
      <c r="G284" s="313">
        <f t="shared" si="87"/>
        <v>196507000</v>
      </c>
      <c r="H284" s="313">
        <f t="shared" si="87"/>
        <v>196507000</v>
      </c>
      <c r="I284" s="313">
        <f t="shared" si="87"/>
        <v>196507000</v>
      </c>
      <c r="J284" s="313">
        <f t="shared" si="87"/>
        <v>185622725</v>
      </c>
      <c r="K284" s="313">
        <f t="shared" si="87"/>
        <v>185622725</v>
      </c>
      <c r="L284" s="313">
        <f t="shared" si="87"/>
        <v>168577696</v>
      </c>
      <c r="M284" s="368">
        <f t="shared" si="87"/>
        <v>17045029</v>
      </c>
      <c r="N284" s="369">
        <f>L284/C284</f>
        <v>0.8640024801279532</v>
      </c>
    </row>
    <row r="286" ht="12.75">
      <c r="A286" s="257" t="s">
        <v>175</v>
      </c>
    </row>
    <row r="287" spans="1:11" ht="12.75">
      <c r="A287" s="258" t="s">
        <v>201</v>
      </c>
      <c r="C287" s="259" t="s">
        <v>176</v>
      </c>
      <c r="D287" s="259"/>
      <c r="E287" s="259"/>
      <c r="F287" s="259"/>
      <c r="G287" s="259"/>
      <c r="H287" s="259"/>
      <c r="I287" s="259"/>
      <c r="J287" s="259"/>
      <c r="K287" s="259" t="s">
        <v>239</v>
      </c>
    </row>
    <row r="288" spans="1:16" ht="12.75">
      <c r="A288" s="260" t="s">
        <v>236</v>
      </c>
      <c r="C288" s="136" t="s">
        <v>177</v>
      </c>
      <c r="K288" s="136" t="s">
        <v>235</v>
      </c>
      <c r="P288" s="234"/>
    </row>
    <row r="291" spans="2:13" ht="12.75" hidden="1">
      <c r="B291" s="412" t="s">
        <v>219</v>
      </c>
      <c r="C291" s="261">
        <f>C251+C250+C235+C220+C205+C204+C203+C183+C182+C181+C180+C179+C146+C144+C143+C139+C137+C101+C83+C82+C81+C80+C79+C78+C77+C61+C60+C43+C42+C39+C23</f>
        <v>195087514</v>
      </c>
      <c r="D291" s="261">
        <f aca="true" t="shared" si="88" ref="D291:I291">D251+D250+D235+D220+D205+D204+D203+D183+D182+D181+D180+D179+D146+D144+D143+D139+D137+D101+D83+D82+D81+D80+D79+D78+D77+D61+D60+D43+D42+D39+D23</f>
        <v>195087514</v>
      </c>
      <c r="E291" s="261">
        <f t="shared" si="88"/>
        <v>18229500</v>
      </c>
      <c r="F291" s="261">
        <f t="shared" si="88"/>
        <v>16099500</v>
      </c>
      <c r="G291" s="261">
        <f t="shared" si="88"/>
        <v>15360600</v>
      </c>
      <c r="H291" s="261" t="e">
        <f t="shared" si="88"/>
        <v>#VALUE!</v>
      </c>
      <c r="I291" s="261">
        <f t="shared" si="88"/>
        <v>13520800</v>
      </c>
      <c r="J291" s="261">
        <f>J253+J251+J250+J236+J235+J220+J206+J184+J205+J204+J203+J183+J182+J181+J180+J179+J149+J146+J144+J143+J139+J137+J101+J83+J82+J81+J80+J79+J78+J77+J63+J61+J60+J42+J39+J24+J23</f>
        <v>185523725</v>
      </c>
      <c r="K291" s="261">
        <f>K253+K251+K250+K236+K235+K220+K206+K184+K205+K204+K203+K183+K182+K181+K180+K179+K149+K146+K144+K143+K139+K137+K101+K83+K82+K81+K80+K79+K78+K77+K63+K61+K60+K42+K39+K24+K23</f>
        <v>185523725</v>
      </c>
      <c r="L291" s="261">
        <f>L253+L251+L250+L236+L235+L220+L206+L184+L205+L204+L203+L183+L182+L181+L180+L179+L149+L146+L144+L143+L139+L137+L101+L83+L82+L81+L80+L79+L78+L77+L63+L61+L60+L42+L39+L24+L23</f>
        <v>168570346</v>
      </c>
      <c r="M291" s="261">
        <f>M253+M251+M250+M236+M235+M220+M206+M184+M205+M204+M203+M183+M182+M181+M180+M179+M149+M146+M144+M143+M139+M137+M101+M83+M82+M81+M80+M79+M78+M77+M63+M61+M60+M42+M39+M24+M23</f>
        <v>16953379</v>
      </c>
    </row>
    <row r="292" ht="12.75" hidden="1">
      <c r="B292" s="413"/>
    </row>
    <row r="293" spans="2:15" ht="12.75" hidden="1">
      <c r="B293" s="136" t="s">
        <v>228</v>
      </c>
      <c r="C293" s="234">
        <f>C284-C291</f>
        <v>25000</v>
      </c>
      <c r="D293" s="234">
        <f aca="true" t="shared" si="89" ref="D293:M293">D284-D291</f>
        <v>25000</v>
      </c>
      <c r="E293" s="234">
        <f t="shared" si="89"/>
        <v>0</v>
      </c>
      <c r="F293" s="234">
        <f t="shared" si="89"/>
        <v>0</v>
      </c>
      <c r="G293" s="234">
        <f t="shared" si="89"/>
        <v>0</v>
      </c>
      <c r="H293" s="234">
        <f t="shared" si="89"/>
        <v>0</v>
      </c>
      <c r="I293" s="234">
        <f t="shared" si="89"/>
        <v>0</v>
      </c>
      <c r="J293" s="234">
        <f t="shared" si="89"/>
        <v>99000</v>
      </c>
      <c r="K293" s="234">
        <f t="shared" si="89"/>
        <v>99000</v>
      </c>
      <c r="L293" s="234">
        <f t="shared" si="89"/>
        <v>7350</v>
      </c>
      <c r="M293" s="234">
        <f t="shared" si="89"/>
        <v>91650</v>
      </c>
      <c r="O293" s="234"/>
    </row>
    <row r="295" spans="1:10" ht="12.75">
      <c r="A295" s="464" t="s">
        <v>267</v>
      </c>
      <c r="B295" s="464"/>
      <c r="J295" s="464" t="s">
        <v>268</v>
      </c>
    </row>
    <row r="296" spans="1:10" ht="12.75" hidden="1">
      <c r="A296" s="465" t="s">
        <v>269</v>
      </c>
      <c r="B296" s="464"/>
      <c r="E296" s="388" t="s">
        <v>120</v>
      </c>
      <c r="F296" s="389"/>
      <c r="G296" s="390"/>
      <c r="H296" s="394">
        <f>I267+I252+I235+I220++I205+I183+I148+I101+I80+I62+I43+I39+I23</f>
        <v>53201066</v>
      </c>
      <c r="I296" s="395"/>
      <c r="J296" s="464" t="s">
        <v>270</v>
      </c>
    </row>
    <row r="297" spans="5:9" ht="13.5" hidden="1" thickBot="1">
      <c r="E297" s="391"/>
      <c r="F297" s="392"/>
      <c r="G297" s="393"/>
      <c r="H297" s="396"/>
      <c r="I297" s="397"/>
    </row>
    <row r="298" ht="12.75" hidden="1"/>
    <row r="299" spans="1:2" ht="15.75" hidden="1">
      <c r="A299" s="252" t="s">
        <v>154</v>
      </c>
      <c r="B299" s="262">
        <f>I267+I252+I235+I220+I205+I183+I148+I101+I80+I62+I43+I39+I23</f>
        <v>53201066</v>
      </c>
    </row>
    <row r="300" spans="1:10" ht="18" hidden="1">
      <c r="A300" s="263" t="s">
        <v>146</v>
      </c>
      <c r="B300" s="264" t="s">
        <v>147</v>
      </c>
      <c r="D300" s="264" t="s">
        <v>149</v>
      </c>
      <c r="E300" s="264" t="s">
        <v>150</v>
      </c>
      <c r="F300" s="265" t="s">
        <v>151</v>
      </c>
      <c r="J300" s="264" t="s">
        <v>148</v>
      </c>
    </row>
    <row r="301" spans="1:10" ht="15.75" hidden="1">
      <c r="A301" s="266" t="s">
        <v>156</v>
      </c>
      <c r="B301" s="262">
        <f>J301+D301+E301+F301</f>
        <v>55703800</v>
      </c>
      <c r="D301" s="267">
        <f>E151+E87+E65+E46+E26+E11</f>
        <v>800000</v>
      </c>
      <c r="E301" s="267">
        <f>F151+F87+F65+F46+F26+F11</f>
        <v>800000</v>
      </c>
      <c r="F301" s="268">
        <f>G151+G87+G65+G46+G26+G11</f>
        <v>800000</v>
      </c>
      <c r="J301" s="267">
        <f>D151+D87+D65+D46+D26+D11</f>
        <v>53303800</v>
      </c>
    </row>
    <row r="302" spans="1:10" ht="15.75" hidden="1">
      <c r="A302" s="266" t="s">
        <v>169</v>
      </c>
      <c r="B302" s="262">
        <f>J302+D302+E302+F302</f>
        <v>89485663</v>
      </c>
      <c r="D302" s="267">
        <f>E239+E224+E209+E187+E155+E109+E88+E66+E47+E43+E27+E12</f>
        <v>4942700</v>
      </c>
      <c r="E302" s="267">
        <f>F239+F224+F209+F187+F155+F109+F88+F66+F47+F43+F27+F12</f>
        <v>4922700</v>
      </c>
      <c r="F302" s="268">
        <f>G239+G224+G209+G187+G155+G109+G88+G66+G47+G43+G27+G12</f>
        <v>3493800</v>
      </c>
      <c r="J302" s="267">
        <f>D239+D224+D209+D187+D155+D109+D88+D66+D47+D43+D27+D12</f>
        <v>76126463</v>
      </c>
    </row>
    <row r="303" spans="1:10" ht="15.75" hidden="1">
      <c r="A303" s="266" t="s">
        <v>0</v>
      </c>
      <c r="B303" s="262">
        <f>J303+D303+E303+F303</f>
        <v>8340000</v>
      </c>
      <c r="D303" s="267">
        <f>E42</f>
        <v>2730000</v>
      </c>
      <c r="E303" s="267">
        <f>F42</f>
        <v>620000</v>
      </c>
      <c r="F303" s="268">
        <f>G42</f>
        <v>1310000</v>
      </c>
      <c r="J303" s="267">
        <f>D42</f>
        <v>3680000</v>
      </c>
    </row>
    <row r="304" spans="1:10" ht="15.75" hidden="1">
      <c r="A304" s="266" t="s">
        <v>1</v>
      </c>
      <c r="B304" s="262">
        <f>J304+D304+E304+F304</f>
        <v>11950000</v>
      </c>
      <c r="D304" s="267">
        <f>E241</f>
        <v>0</v>
      </c>
      <c r="E304" s="267">
        <f>F241</f>
        <v>0</v>
      </c>
      <c r="F304" s="268">
        <f>G241</f>
        <v>0</v>
      </c>
      <c r="J304" s="267">
        <f>D241</f>
        <v>11950000</v>
      </c>
    </row>
    <row r="305" spans="1:10" ht="15.75" hidden="1">
      <c r="A305" s="266" t="s">
        <v>155</v>
      </c>
      <c r="B305" s="262">
        <f>J305+D305+E305+F305</f>
        <v>15604000</v>
      </c>
      <c r="D305" s="267">
        <f>E192+E161+E120</f>
        <v>0</v>
      </c>
      <c r="E305" s="267">
        <f>F192+F161+F120</f>
        <v>0</v>
      </c>
      <c r="F305" s="268">
        <f>G192+G161+G120</f>
        <v>0</v>
      </c>
      <c r="J305" s="267">
        <f>D192+D161+D120</f>
        <v>15604000</v>
      </c>
    </row>
    <row r="306" spans="1:10" ht="15.75" hidden="1">
      <c r="A306" s="266" t="s">
        <v>2</v>
      </c>
      <c r="B306" s="262">
        <f>J306+D306+E306+F306</f>
        <v>0</v>
      </c>
      <c r="D306" s="269"/>
      <c r="E306" s="269"/>
      <c r="F306" s="270"/>
      <c r="J306" s="269"/>
    </row>
    <row r="307" spans="1:10" ht="15.75" hidden="1">
      <c r="A307" s="266" t="s">
        <v>3</v>
      </c>
      <c r="B307" s="262">
        <f>J307+D307+E307+F307</f>
        <v>18437934</v>
      </c>
      <c r="D307" s="267">
        <f>E164+E71</f>
        <v>0</v>
      </c>
      <c r="E307" s="267">
        <f>F164+F71</f>
        <v>0</v>
      </c>
      <c r="F307" s="268">
        <f>G164+G71</f>
        <v>0</v>
      </c>
      <c r="J307" s="267">
        <f>D164+D71</f>
        <v>18437934</v>
      </c>
    </row>
    <row r="308" spans="1:10" ht="15.75" hidden="1">
      <c r="A308" s="266" t="s">
        <v>4</v>
      </c>
      <c r="B308" s="262">
        <f>J308+D308+E308+F308</f>
        <v>3922200</v>
      </c>
      <c r="D308" s="267">
        <f>E262+E197+E170+E128+E72</f>
        <v>306300</v>
      </c>
      <c r="E308" s="267">
        <f>F262+F197+F170+F128+F72</f>
        <v>306300</v>
      </c>
      <c r="F308" s="268">
        <f>G262+G197+G170+G128+G72</f>
        <v>320600</v>
      </c>
      <c r="J308" s="267">
        <f>D262+D197+D170+D128+D72</f>
        <v>2989000</v>
      </c>
    </row>
    <row r="309" spans="1:10" ht="15.75" hidden="1">
      <c r="A309" s="266" t="s">
        <v>5</v>
      </c>
      <c r="B309" s="262">
        <f>J309+D309+E309+F309</f>
        <v>0</v>
      </c>
      <c r="D309" s="269"/>
      <c r="E309" s="269"/>
      <c r="F309" s="270"/>
      <c r="J309" s="269"/>
    </row>
    <row r="310" spans="1:10" ht="15.75" hidden="1">
      <c r="A310" s="266" t="s">
        <v>6</v>
      </c>
      <c r="B310" s="262">
        <f>J310+D310+E310+F310</f>
        <v>40457200</v>
      </c>
      <c r="D310" s="267">
        <f>E247+E199</f>
        <v>9456800</v>
      </c>
      <c r="E310" s="267">
        <f>F247+F199</f>
        <v>9456800</v>
      </c>
      <c r="F310" s="268">
        <f>G247+G199</f>
        <v>9456800</v>
      </c>
      <c r="J310" s="267">
        <f>D247+D199</f>
        <v>12086800</v>
      </c>
    </row>
    <row r="311" spans="1:10" ht="15.75" hidden="1">
      <c r="A311" s="266" t="s">
        <v>7</v>
      </c>
      <c r="B311" s="262">
        <f>J311+D311+E311+F311</f>
        <v>0</v>
      </c>
      <c r="D311" s="269"/>
      <c r="E311" s="269"/>
      <c r="F311" s="270"/>
      <c r="J311" s="269"/>
    </row>
    <row r="312" spans="1:10" ht="16.5" hidden="1" thickBot="1">
      <c r="A312" s="271" t="s">
        <v>152</v>
      </c>
      <c r="B312" s="272">
        <f>B301+B302+B303+B304+B305+B306+B307+B308+B309+B310+B311</f>
        <v>243900797</v>
      </c>
      <c r="D312" s="272">
        <f>D301+D302+D303+D304+D305+D306+D307+D308+D309+D310+D311</f>
        <v>18235800</v>
      </c>
      <c r="E312" s="272">
        <f>E301+E302+E303+E304+E305+E306+E307+E308+E309+E310+E311</f>
        <v>16105800</v>
      </c>
      <c r="F312" s="273">
        <f>F301+F302+F303+F304+F305+F306+F307+F308+F309+F310+F311</f>
        <v>15381200</v>
      </c>
      <c r="J312" s="272">
        <f>J301+J302+J303+J304+J305+J306+J307+J308+J309+J310+J311</f>
        <v>194177997</v>
      </c>
    </row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spans="1:10" ht="12.75">
      <c r="A321" s="465" t="s">
        <v>269</v>
      </c>
      <c r="B321" s="464"/>
      <c r="J321" s="464" t="s">
        <v>270</v>
      </c>
    </row>
  </sheetData>
  <sheetProtection/>
  <mergeCells count="37">
    <mergeCell ref="B291:B292"/>
    <mergeCell ref="A282:B282"/>
    <mergeCell ref="A284:B284"/>
    <mergeCell ref="A278:B278"/>
    <mergeCell ref="A279:B279"/>
    <mergeCell ref="A280:B280"/>
    <mergeCell ref="A281:B281"/>
    <mergeCell ref="A8:B8"/>
    <mergeCell ref="A274:B274"/>
    <mergeCell ref="A276:B276"/>
    <mergeCell ref="A277:B277"/>
    <mergeCell ref="A270:B270"/>
    <mergeCell ref="A271:B271"/>
    <mergeCell ref="A272:B272"/>
    <mergeCell ref="A273:B273"/>
    <mergeCell ref="A275:B275"/>
    <mergeCell ref="B26:B27"/>
    <mergeCell ref="A6:M6"/>
    <mergeCell ref="E296:G297"/>
    <mergeCell ref="H296:I297"/>
    <mergeCell ref="H78:I78"/>
    <mergeCell ref="H12:I12"/>
    <mergeCell ref="H27:I27"/>
    <mergeCell ref="H42:I42"/>
    <mergeCell ref="H60:I60"/>
    <mergeCell ref="H262:I262"/>
    <mergeCell ref="H250:I250"/>
    <mergeCell ref="B11:B18"/>
    <mergeCell ref="K1:M2"/>
    <mergeCell ref="H146:I146"/>
    <mergeCell ref="H90:I90"/>
    <mergeCell ref="H224:I224"/>
    <mergeCell ref="H209:I209"/>
    <mergeCell ref="H203:I203"/>
    <mergeCell ref="H181:I181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60"/>
  <sheetViews>
    <sheetView workbookViewId="0" topLeftCell="B1">
      <selection activeCell="J2" sqref="J2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0.57421875" style="8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28125" style="0" customWidth="1"/>
  </cols>
  <sheetData>
    <row r="1" spans="1:3" s="467" customFormat="1" ht="12.75">
      <c r="A1" s="29" t="s">
        <v>202</v>
      </c>
      <c r="C1" s="8"/>
    </row>
    <row r="2" spans="1:12" s="467" customFormat="1" ht="12.75">
      <c r="A2" s="29" t="s">
        <v>203</v>
      </c>
      <c r="C2" s="8"/>
      <c r="J2" s="29" t="s">
        <v>271</v>
      </c>
      <c r="K2" s="29"/>
      <c r="L2" s="29"/>
    </row>
    <row r="3" spans="1:12" s="467" customFormat="1" ht="12.75">
      <c r="A3" s="29"/>
      <c r="C3" s="8"/>
      <c r="I3" s="464"/>
      <c r="J3" s="464"/>
      <c r="K3" s="464"/>
      <c r="L3" s="464"/>
    </row>
    <row r="4" spans="1:12" s="467" customFormat="1" ht="24.75" customHeight="1">
      <c r="A4" s="468" t="s">
        <v>180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</row>
    <row r="5" spans="1:12" s="467" customFormat="1" ht="24.75" customHeight="1">
      <c r="A5" s="468" t="s">
        <v>257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</row>
    <row r="6" spans="1:12" ht="18.75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36" t="s">
        <v>178</v>
      </c>
      <c r="L6" s="36" t="s">
        <v>178</v>
      </c>
    </row>
    <row r="7" spans="1:12" ht="34.5" customHeight="1">
      <c r="A7" s="435" t="s">
        <v>161</v>
      </c>
      <c r="B7" s="436"/>
      <c r="C7" s="75" t="s">
        <v>162</v>
      </c>
      <c r="D7" s="75" t="s">
        <v>163</v>
      </c>
      <c r="E7" s="76"/>
      <c r="F7" s="76"/>
      <c r="G7" s="76"/>
      <c r="H7" s="75" t="s">
        <v>164</v>
      </c>
      <c r="I7" s="75" t="s">
        <v>165</v>
      </c>
      <c r="J7" s="75" t="s">
        <v>166</v>
      </c>
      <c r="K7" s="77" t="s">
        <v>167</v>
      </c>
      <c r="L7" s="77" t="s">
        <v>253</v>
      </c>
    </row>
    <row r="8" spans="1:12" ht="12.75" customHeight="1">
      <c r="A8" s="437"/>
      <c r="B8" s="438"/>
      <c r="C8" s="37">
        <v>1</v>
      </c>
      <c r="D8" s="37">
        <v>2</v>
      </c>
      <c r="E8" s="37"/>
      <c r="F8" s="37"/>
      <c r="G8" s="37"/>
      <c r="H8" s="37">
        <v>3</v>
      </c>
      <c r="I8" s="37">
        <v>4</v>
      </c>
      <c r="J8" s="37">
        <v>5</v>
      </c>
      <c r="K8" s="78" t="s">
        <v>170</v>
      </c>
      <c r="L8" s="314" t="s">
        <v>254</v>
      </c>
    </row>
    <row r="9" spans="1:12" ht="15" customHeight="1">
      <c r="A9" s="30" t="s">
        <v>126</v>
      </c>
      <c r="B9" s="31" t="s">
        <v>168</v>
      </c>
      <c r="C9" s="32">
        <f>C10+C11+C12+C13+C14</f>
        <v>1066289</v>
      </c>
      <c r="D9" s="32">
        <f aca="true" t="shared" si="0" ref="D9:K9">D10+D11+D12+D13+D14</f>
        <v>1066289</v>
      </c>
      <c r="E9" s="32">
        <f t="shared" si="0"/>
        <v>700000</v>
      </c>
      <c r="F9" s="32">
        <f t="shared" si="0"/>
        <v>436322</v>
      </c>
      <c r="G9" s="32">
        <f t="shared" si="0"/>
        <v>160000</v>
      </c>
      <c r="H9" s="32">
        <f t="shared" si="0"/>
        <v>848296</v>
      </c>
      <c r="I9" s="32">
        <f t="shared" si="0"/>
        <v>848296</v>
      </c>
      <c r="J9" s="32">
        <f t="shared" si="0"/>
        <v>771922</v>
      </c>
      <c r="K9" s="79">
        <f t="shared" si="0"/>
        <v>76374</v>
      </c>
      <c r="L9" s="330">
        <f>J9/C9</f>
        <v>0.7239331925960035</v>
      </c>
    </row>
    <row r="10" spans="1:12" ht="12.75">
      <c r="A10" s="1" t="s">
        <v>183</v>
      </c>
      <c r="B10" s="91"/>
      <c r="C10" s="11">
        <f>D10+E10+F10+G10</f>
        <v>0</v>
      </c>
      <c r="D10" s="11"/>
      <c r="E10" s="11"/>
      <c r="F10" s="11"/>
      <c r="G10" s="104"/>
      <c r="H10" s="11"/>
      <c r="I10" s="11"/>
      <c r="J10" s="11"/>
      <c r="K10" s="24">
        <f>H10-J10</f>
        <v>0</v>
      </c>
      <c r="L10" s="328"/>
    </row>
    <row r="11" spans="1:12" ht="12.75">
      <c r="A11" s="1" t="s">
        <v>184</v>
      </c>
      <c r="B11" s="57"/>
      <c r="C11" s="11">
        <f>D11+E11+F11+G11</f>
        <v>0</v>
      </c>
      <c r="D11" s="11"/>
      <c r="E11" s="11"/>
      <c r="F11" s="11"/>
      <c r="G11" s="104"/>
      <c r="H11" s="11"/>
      <c r="I11" s="11"/>
      <c r="J11" s="11"/>
      <c r="K11" s="24">
        <f>H11-J11</f>
        <v>0</v>
      </c>
      <c r="L11" s="328"/>
    </row>
    <row r="12" spans="1:12" ht="12.75">
      <c r="A12" s="1" t="s">
        <v>185</v>
      </c>
      <c r="B12" s="57"/>
      <c r="C12" s="11">
        <v>133289</v>
      </c>
      <c r="D12" s="11">
        <v>133289</v>
      </c>
      <c r="E12" s="11"/>
      <c r="F12" s="11"/>
      <c r="G12" s="104"/>
      <c r="H12" s="11">
        <v>128213</v>
      </c>
      <c r="I12" s="11">
        <v>128213</v>
      </c>
      <c r="J12" s="11">
        <v>128213</v>
      </c>
      <c r="K12" s="24">
        <f>H12-J12</f>
        <v>0</v>
      </c>
      <c r="L12" s="328">
        <f>J12/C12</f>
        <v>0.9619173375147236</v>
      </c>
    </row>
    <row r="13" spans="1:12" ht="12.75">
      <c r="A13" s="64" t="s">
        <v>188</v>
      </c>
      <c r="B13" s="90" t="s">
        <v>10</v>
      </c>
      <c r="C13" s="65">
        <v>933000</v>
      </c>
      <c r="D13" s="65">
        <v>933000</v>
      </c>
      <c r="E13" s="65">
        <v>700000</v>
      </c>
      <c r="F13" s="65">
        <v>436322</v>
      </c>
      <c r="G13" s="105">
        <v>160000</v>
      </c>
      <c r="H13" s="65">
        <v>720083</v>
      </c>
      <c r="I13" s="65">
        <v>720083</v>
      </c>
      <c r="J13" s="65">
        <v>643709</v>
      </c>
      <c r="K13" s="84">
        <f>H13-J13</f>
        <v>76374</v>
      </c>
      <c r="L13" s="331">
        <f>J13/C13</f>
        <v>0.6899346195069668</v>
      </c>
    </row>
    <row r="14" spans="1:12" ht="13.5" thickBot="1">
      <c r="A14" s="4" t="s">
        <v>187</v>
      </c>
      <c r="B14" s="57"/>
      <c r="C14" s="86"/>
      <c r="D14" s="86"/>
      <c r="E14" s="86"/>
      <c r="F14" s="86"/>
      <c r="G14" s="118"/>
      <c r="H14" s="86"/>
      <c r="I14" s="86"/>
      <c r="J14" s="86"/>
      <c r="K14" s="119">
        <f>H14-J14</f>
        <v>0</v>
      </c>
      <c r="L14" s="332"/>
    </row>
    <row r="15" spans="1:12" ht="13.5" thickBot="1">
      <c r="A15" s="418" t="s">
        <v>127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20"/>
    </row>
    <row r="16" spans="1:12" ht="12.75">
      <c r="A16" s="122" t="s">
        <v>128</v>
      </c>
      <c r="B16" s="92" t="s">
        <v>10</v>
      </c>
      <c r="C16" s="123">
        <f>C13+C12</f>
        <v>1066289</v>
      </c>
      <c r="D16" s="123">
        <f aca="true" t="shared" si="1" ref="D16:K16">D13+D12</f>
        <v>1066289</v>
      </c>
      <c r="E16" s="123">
        <f t="shared" si="1"/>
        <v>700000</v>
      </c>
      <c r="F16" s="123">
        <f t="shared" si="1"/>
        <v>436322</v>
      </c>
      <c r="G16" s="123">
        <f t="shared" si="1"/>
        <v>160000</v>
      </c>
      <c r="H16" s="123">
        <f t="shared" si="1"/>
        <v>848296</v>
      </c>
      <c r="I16" s="123">
        <f t="shared" si="1"/>
        <v>848296</v>
      </c>
      <c r="J16" s="123">
        <f t="shared" si="1"/>
        <v>771922</v>
      </c>
      <c r="K16" s="123">
        <f t="shared" si="1"/>
        <v>76374</v>
      </c>
      <c r="L16" s="358">
        <f>J16/C16</f>
        <v>0.7239331925960035</v>
      </c>
    </row>
    <row r="17" spans="1:12" ht="13.5" hidden="1" thickBot="1">
      <c r="A17" s="19" t="s">
        <v>130</v>
      </c>
      <c r="B17" s="73" t="s">
        <v>168</v>
      </c>
      <c r="C17" s="38">
        <f>C18+C19+C20+C21+C22</f>
        <v>0</v>
      </c>
      <c r="D17" s="38">
        <f aca="true" t="shared" si="2" ref="D17:K17">D18+D19+D20+D21+D22</f>
        <v>0</v>
      </c>
      <c r="E17" s="38">
        <f t="shared" si="2"/>
        <v>6000</v>
      </c>
      <c r="F17" s="38">
        <f t="shared" si="2"/>
        <v>0</v>
      </c>
      <c r="G17" s="38">
        <f t="shared" si="2"/>
        <v>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80">
        <f t="shared" si="2"/>
        <v>0</v>
      </c>
      <c r="L17" s="333"/>
    </row>
    <row r="18" spans="1:12" ht="12.75" hidden="1">
      <c r="A18" s="13" t="s">
        <v>183</v>
      </c>
      <c r="B18" s="430" t="s">
        <v>13</v>
      </c>
      <c r="C18" s="14">
        <f>D18+E18+F18+G18</f>
        <v>0</v>
      </c>
      <c r="D18" s="14"/>
      <c r="E18" s="14"/>
      <c r="F18" s="14"/>
      <c r="G18" s="106"/>
      <c r="H18" s="11"/>
      <c r="I18" s="11"/>
      <c r="J18" s="11"/>
      <c r="K18" s="24">
        <f>H18-J18</f>
        <v>0</v>
      </c>
      <c r="L18" s="328"/>
    </row>
    <row r="19" spans="1:12" ht="12.75" hidden="1">
      <c r="A19" s="1" t="s">
        <v>184</v>
      </c>
      <c r="B19" s="431"/>
      <c r="C19" s="11">
        <f>D19+E19+F19+G19</f>
        <v>0</v>
      </c>
      <c r="D19" s="11"/>
      <c r="E19" s="11"/>
      <c r="F19" s="11"/>
      <c r="G19" s="104"/>
      <c r="H19" s="11"/>
      <c r="I19" s="11"/>
      <c r="J19" s="11"/>
      <c r="K19" s="24">
        <f>H19-J19</f>
        <v>0</v>
      </c>
      <c r="L19" s="328"/>
    </row>
    <row r="20" spans="1:12" ht="12.75" hidden="1">
      <c r="A20" s="1" t="s">
        <v>185</v>
      </c>
      <c r="B20" s="431"/>
      <c r="C20" s="11">
        <f>D20+E20+F20+G20</f>
        <v>0</v>
      </c>
      <c r="D20" s="11"/>
      <c r="E20" s="11"/>
      <c r="F20" s="11"/>
      <c r="G20" s="104"/>
      <c r="H20" s="11"/>
      <c r="I20" s="11"/>
      <c r="J20" s="11"/>
      <c r="K20" s="24">
        <f>H20-J20</f>
        <v>0</v>
      </c>
      <c r="L20" s="328"/>
    </row>
    <row r="21" spans="1:12" ht="12.75" hidden="1">
      <c r="A21" s="64" t="s">
        <v>186</v>
      </c>
      <c r="B21" s="431"/>
      <c r="C21" s="65">
        <v>0</v>
      </c>
      <c r="D21" s="65">
        <v>0</v>
      </c>
      <c r="E21" s="65">
        <v>6000</v>
      </c>
      <c r="F21" s="65"/>
      <c r="G21" s="105"/>
      <c r="H21" s="65">
        <v>0</v>
      </c>
      <c r="I21" s="65">
        <v>0</v>
      </c>
      <c r="J21" s="65">
        <v>0</v>
      </c>
      <c r="K21" s="84">
        <f>H21-J21</f>
        <v>0</v>
      </c>
      <c r="L21" s="331"/>
    </row>
    <row r="22" spans="1:12" ht="13.5" hidden="1" thickBot="1">
      <c r="A22" s="4" t="s">
        <v>187</v>
      </c>
      <c r="B22" s="431"/>
      <c r="C22" s="86"/>
      <c r="D22" s="86"/>
      <c r="E22" s="86"/>
      <c r="F22" s="86"/>
      <c r="G22" s="118"/>
      <c r="H22" s="86"/>
      <c r="I22" s="86"/>
      <c r="J22" s="86"/>
      <c r="K22" s="119">
        <f>H22-J22</f>
        <v>0</v>
      </c>
      <c r="L22" s="332"/>
    </row>
    <row r="23" spans="1:12" ht="13.5" hidden="1" thickBot="1">
      <c r="A23" s="427" t="s">
        <v>127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9"/>
    </row>
    <row r="24" spans="1:12" ht="12.75" hidden="1">
      <c r="A24" s="120" t="s">
        <v>129</v>
      </c>
      <c r="B24" s="117" t="s">
        <v>13</v>
      </c>
      <c r="C24" s="121">
        <f>C21</f>
        <v>0</v>
      </c>
      <c r="D24" s="121">
        <f aca="true" t="shared" si="3" ref="D24:K24">D21</f>
        <v>0</v>
      </c>
      <c r="E24" s="121">
        <f t="shared" si="3"/>
        <v>6000</v>
      </c>
      <c r="F24" s="121">
        <f t="shared" si="3"/>
        <v>0</v>
      </c>
      <c r="G24" s="121">
        <f t="shared" si="3"/>
        <v>0</v>
      </c>
      <c r="H24" s="121">
        <f t="shared" si="3"/>
        <v>0</v>
      </c>
      <c r="I24" s="121">
        <f t="shared" si="3"/>
        <v>0</v>
      </c>
      <c r="J24" s="121">
        <f t="shared" si="3"/>
        <v>0</v>
      </c>
      <c r="K24" s="130">
        <f t="shared" si="3"/>
        <v>0</v>
      </c>
      <c r="L24" s="334"/>
    </row>
    <row r="25" spans="1:12" ht="12.75">
      <c r="A25" s="7" t="s">
        <v>131</v>
      </c>
      <c r="B25" s="31" t="s">
        <v>168</v>
      </c>
      <c r="C25" s="33">
        <f>C28+C29</f>
        <v>91000</v>
      </c>
      <c r="D25" s="33">
        <f aca="true" t="shared" si="4" ref="D25:K25">D28+D29</f>
        <v>91000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45982</v>
      </c>
      <c r="I25" s="33">
        <f t="shared" si="4"/>
        <v>45982</v>
      </c>
      <c r="J25" s="33">
        <f t="shared" si="4"/>
        <v>0</v>
      </c>
      <c r="K25" s="81">
        <f t="shared" si="4"/>
        <v>45982</v>
      </c>
      <c r="L25" s="335">
        <f>J25/C25</f>
        <v>0</v>
      </c>
    </row>
    <row r="26" spans="1:12" ht="12.75">
      <c r="A26" s="1" t="s">
        <v>183</v>
      </c>
      <c r="B26" s="91"/>
      <c r="C26" s="11">
        <f>D26+E26+F26+G26</f>
        <v>0</v>
      </c>
      <c r="D26" s="11"/>
      <c r="E26" s="11"/>
      <c r="F26" s="11"/>
      <c r="G26" s="104"/>
      <c r="H26" s="11"/>
      <c r="I26" s="11"/>
      <c r="J26" s="11"/>
      <c r="K26" s="24">
        <f>H26-J26</f>
        <v>0</v>
      </c>
      <c r="L26" s="328"/>
    </row>
    <row r="27" spans="1:12" ht="12.75">
      <c r="A27" s="1" t="s">
        <v>184</v>
      </c>
      <c r="B27" s="57"/>
      <c r="C27" s="86">
        <f>D27+E27+F27+G27</f>
        <v>0</v>
      </c>
      <c r="D27" s="11"/>
      <c r="E27" s="11"/>
      <c r="F27" s="11"/>
      <c r="G27" s="104"/>
      <c r="H27" s="11"/>
      <c r="I27" s="11"/>
      <c r="J27" s="11"/>
      <c r="K27" s="24">
        <f>H27-J27</f>
        <v>0</v>
      </c>
      <c r="L27" s="328"/>
    </row>
    <row r="28" spans="1:12" ht="12.75">
      <c r="A28" s="63" t="s">
        <v>185</v>
      </c>
      <c r="B28" s="72" t="s">
        <v>23</v>
      </c>
      <c r="C28" s="12">
        <v>5000</v>
      </c>
      <c r="D28" s="12">
        <v>5000</v>
      </c>
      <c r="E28" s="12"/>
      <c r="F28" s="12"/>
      <c r="G28" s="107"/>
      <c r="H28" s="12"/>
      <c r="I28" s="12"/>
      <c r="J28" s="12"/>
      <c r="K28" s="82">
        <f>H28-J28</f>
        <v>0</v>
      </c>
      <c r="L28" s="336">
        <f>J28/C28</f>
        <v>0</v>
      </c>
    </row>
    <row r="29" spans="1:12" ht="12.75">
      <c r="A29" s="432" t="s">
        <v>226</v>
      </c>
      <c r="B29" s="88"/>
      <c r="C29" s="89">
        <f>C30+C31+C32</f>
        <v>86000</v>
      </c>
      <c r="D29" s="89">
        <f aca="true" t="shared" si="5" ref="D29:K29">D30+D31+D32</f>
        <v>86000</v>
      </c>
      <c r="E29" s="89">
        <f t="shared" si="5"/>
        <v>0</v>
      </c>
      <c r="F29" s="89">
        <f t="shared" si="5"/>
        <v>0</v>
      </c>
      <c r="G29" s="89">
        <f t="shared" si="5"/>
        <v>0</v>
      </c>
      <c r="H29" s="89">
        <f t="shared" si="5"/>
        <v>45982</v>
      </c>
      <c r="I29" s="89">
        <f t="shared" si="5"/>
        <v>45982</v>
      </c>
      <c r="J29" s="89">
        <f t="shared" si="5"/>
        <v>0</v>
      </c>
      <c r="K29" s="103">
        <f t="shared" si="5"/>
        <v>45982</v>
      </c>
      <c r="L29" s="360">
        <f>J29/C29</f>
        <v>0</v>
      </c>
    </row>
    <row r="30" spans="1:12" ht="12.75">
      <c r="A30" s="433"/>
      <c r="B30" s="74" t="s">
        <v>21</v>
      </c>
      <c r="C30" s="87">
        <v>86000</v>
      </c>
      <c r="D30" s="87">
        <v>86000</v>
      </c>
      <c r="E30" s="11"/>
      <c r="F30" s="11"/>
      <c r="G30" s="104"/>
      <c r="H30" s="11">
        <v>45982</v>
      </c>
      <c r="I30" s="11">
        <v>45982</v>
      </c>
      <c r="J30" s="11">
        <v>0</v>
      </c>
      <c r="K30" s="24">
        <f>H30-J30</f>
        <v>45982</v>
      </c>
      <c r="L30" s="328">
        <f>J30/C30</f>
        <v>0</v>
      </c>
    </row>
    <row r="31" spans="1:12" ht="12.75">
      <c r="A31" s="433"/>
      <c r="B31" s="74" t="s">
        <v>22</v>
      </c>
      <c r="C31" s="87"/>
      <c r="D31" s="11">
        <v>0</v>
      </c>
      <c r="E31" s="11"/>
      <c r="F31" s="11"/>
      <c r="G31" s="104"/>
      <c r="H31" s="11">
        <v>0</v>
      </c>
      <c r="I31" s="11">
        <v>0</v>
      </c>
      <c r="J31" s="11">
        <v>0</v>
      </c>
      <c r="K31" s="24">
        <f>H31-J31</f>
        <v>0</v>
      </c>
      <c r="L31" s="328"/>
    </row>
    <row r="32" spans="1:12" ht="12.75">
      <c r="A32" s="433"/>
      <c r="B32" s="74" t="s">
        <v>23</v>
      </c>
      <c r="C32" s="87"/>
      <c r="D32" s="11"/>
      <c r="E32" s="11"/>
      <c r="F32" s="11"/>
      <c r="G32" s="104"/>
      <c r="H32" s="11"/>
      <c r="I32" s="11"/>
      <c r="J32" s="11"/>
      <c r="K32" s="24">
        <f>H32-J32</f>
        <v>0</v>
      </c>
      <c r="L32" s="328"/>
    </row>
    <row r="33" spans="1:12" ht="12.75">
      <c r="A33" s="434"/>
      <c r="B33" s="74"/>
      <c r="C33" s="87"/>
      <c r="D33" s="11"/>
      <c r="E33" s="11"/>
      <c r="F33" s="11"/>
      <c r="G33" s="104"/>
      <c r="H33" s="11"/>
      <c r="I33" s="11"/>
      <c r="J33" s="11"/>
      <c r="K33" s="24">
        <f>H33-J33</f>
        <v>0</v>
      </c>
      <c r="L33" s="328"/>
    </row>
    <row r="34" spans="1:12" ht="13.5" thickBot="1">
      <c r="A34" s="4" t="s">
        <v>187</v>
      </c>
      <c r="B34" s="57"/>
      <c r="C34" s="86"/>
      <c r="D34" s="86"/>
      <c r="E34" s="86"/>
      <c r="F34" s="86"/>
      <c r="G34" s="118"/>
      <c r="H34" s="86"/>
      <c r="I34" s="86"/>
      <c r="J34" s="86"/>
      <c r="K34" s="119"/>
      <c r="L34" s="332"/>
    </row>
    <row r="35" spans="1:12" ht="13.5" thickBot="1">
      <c r="A35" s="418" t="s">
        <v>127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20"/>
    </row>
    <row r="36" spans="1:12" ht="12.75">
      <c r="A36" s="125"/>
      <c r="B36" s="92" t="s">
        <v>168</v>
      </c>
      <c r="C36" s="123"/>
      <c r="D36" s="123"/>
      <c r="E36" s="123"/>
      <c r="F36" s="123"/>
      <c r="G36" s="126"/>
      <c r="H36" s="123"/>
      <c r="I36" s="123"/>
      <c r="J36" s="123"/>
      <c r="K36" s="124"/>
      <c r="L36" s="359"/>
    </row>
    <row r="37" spans="1:12" ht="12.75">
      <c r="A37" s="6" t="s">
        <v>17</v>
      </c>
      <c r="B37" s="72" t="s">
        <v>21</v>
      </c>
      <c r="C37" s="12">
        <f>C30</f>
        <v>86000</v>
      </c>
      <c r="D37" s="12">
        <f aca="true" t="shared" si="6" ref="D37:K37">D30</f>
        <v>86000</v>
      </c>
      <c r="E37" s="12">
        <f t="shared" si="6"/>
        <v>0</v>
      </c>
      <c r="F37" s="12">
        <f t="shared" si="6"/>
        <v>0</v>
      </c>
      <c r="G37" s="12">
        <f t="shared" si="6"/>
        <v>0</v>
      </c>
      <c r="H37" s="12">
        <f t="shared" si="6"/>
        <v>45982</v>
      </c>
      <c r="I37" s="12">
        <f t="shared" si="6"/>
        <v>45982</v>
      </c>
      <c r="J37" s="12">
        <f t="shared" si="6"/>
        <v>0</v>
      </c>
      <c r="K37" s="82">
        <f t="shared" si="6"/>
        <v>45982</v>
      </c>
      <c r="L37" s="355">
        <f>J37/C37</f>
        <v>0</v>
      </c>
    </row>
    <row r="38" spans="1:12" ht="12.75">
      <c r="A38" s="6" t="s">
        <v>19</v>
      </c>
      <c r="B38" s="72" t="s">
        <v>22</v>
      </c>
      <c r="C38" s="12">
        <f>C31</f>
        <v>0</v>
      </c>
      <c r="D38" s="12">
        <f aca="true" t="shared" si="7" ref="D38:K38">D31</f>
        <v>0</v>
      </c>
      <c r="E38" s="12">
        <f t="shared" si="7"/>
        <v>0</v>
      </c>
      <c r="F38" s="12">
        <f t="shared" si="7"/>
        <v>0</v>
      </c>
      <c r="G38" s="12">
        <f t="shared" si="7"/>
        <v>0</v>
      </c>
      <c r="H38" s="12">
        <f t="shared" si="7"/>
        <v>0</v>
      </c>
      <c r="I38" s="12">
        <f t="shared" si="7"/>
        <v>0</v>
      </c>
      <c r="J38" s="12">
        <f t="shared" si="7"/>
        <v>0</v>
      </c>
      <c r="K38" s="82">
        <f t="shared" si="7"/>
        <v>0</v>
      </c>
      <c r="L38" s="355"/>
    </row>
    <row r="39" spans="1:12" ht="12.75">
      <c r="A39" s="5" t="s">
        <v>20</v>
      </c>
      <c r="B39" s="72" t="s">
        <v>23</v>
      </c>
      <c r="C39" s="12">
        <f>C28+C32</f>
        <v>5000</v>
      </c>
      <c r="D39" s="12">
        <f aca="true" t="shared" si="8" ref="D39:K39">D28+D32</f>
        <v>5000</v>
      </c>
      <c r="E39" s="12">
        <f t="shared" si="8"/>
        <v>0</v>
      </c>
      <c r="F39" s="12">
        <f t="shared" si="8"/>
        <v>0</v>
      </c>
      <c r="G39" s="12">
        <f t="shared" si="8"/>
        <v>0</v>
      </c>
      <c r="H39" s="12">
        <f t="shared" si="8"/>
        <v>0</v>
      </c>
      <c r="I39" s="12">
        <f t="shared" si="8"/>
        <v>0</v>
      </c>
      <c r="J39" s="12">
        <f t="shared" si="8"/>
        <v>0</v>
      </c>
      <c r="K39" s="82">
        <f t="shared" si="8"/>
        <v>0</v>
      </c>
      <c r="L39" s="355">
        <f>J39/C39</f>
        <v>0</v>
      </c>
    </row>
    <row r="40" spans="1:12" ht="12.75">
      <c r="A40" s="19" t="s">
        <v>132</v>
      </c>
      <c r="B40" s="31" t="s">
        <v>168</v>
      </c>
      <c r="C40" s="38">
        <f aca="true" t="shared" si="9" ref="C40:K40">C43+C46</f>
        <v>1328788</v>
      </c>
      <c r="D40" s="38">
        <f t="shared" si="9"/>
        <v>1328788</v>
      </c>
      <c r="E40" s="38">
        <f t="shared" si="9"/>
        <v>0</v>
      </c>
      <c r="F40" s="38">
        <f t="shared" si="9"/>
        <v>0</v>
      </c>
      <c r="G40" s="38">
        <f t="shared" si="9"/>
        <v>0</v>
      </c>
      <c r="H40" s="38">
        <f t="shared" si="9"/>
        <v>798847</v>
      </c>
      <c r="I40" s="38">
        <f t="shared" si="9"/>
        <v>798847</v>
      </c>
      <c r="J40" s="38">
        <f t="shared" si="9"/>
        <v>708265</v>
      </c>
      <c r="K40" s="80">
        <f t="shared" si="9"/>
        <v>90582</v>
      </c>
      <c r="L40" s="355">
        <f>J40/C40</f>
        <v>0.5330158008651493</v>
      </c>
    </row>
    <row r="41" spans="1:12" ht="12.75">
      <c r="A41" s="1" t="s">
        <v>183</v>
      </c>
      <c r="B41" s="94"/>
      <c r="C41" s="11">
        <f>D41+E41+F41+G41</f>
        <v>0</v>
      </c>
      <c r="D41" s="11"/>
      <c r="E41" s="11"/>
      <c r="F41" s="11"/>
      <c r="G41" s="104"/>
      <c r="H41" s="11"/>
      <c r="I41" s="11"/>
      <c r="J41" s="11"/>
      <c r="K41" s="24">
        <f>H41-J41</f>
        <v>0</v>
      </c>
      <c r="L41" s="355"/>
    </row>
    <row r="42" spans="1:12" ht="12.75">
      <c r="A42" s="1" t="s">
        <v>184</v>
      </c>
      <c r="B42" s="94"/>
      <c r="C42" s="11">
        <f>D42+E42+F42+G42</f>
        <v>0</v>
      </c>
      <c r="D42" s="11"/>
      <c r="E42" s="11"/>
      <c r="F42" s="11"/>
      <c r="G42" s="104"/>
      <c r="H42" s="11"/>
      <c r="I42" s="11"/>
      <c r="J42" s="11"/>
      <c r="K42" s="24">
        <f>H42-J42</f>
        <v>0</v>
      </c>
      <c r="L42" s="355"/>
    </row>
    <row r="43" spans="1:12" ht="12.75">
      <c r="A43" s="421" t="s">
        <v>240</v>
      </c>
      <c r="B43" s="59" t="s">
        <v>168</v>
      </c>
      <c r="C43" s="12">
        <f>C44+C45</f>
        <v>165100</v>
      </c>
      <c r="D43" s="12">
        <f aca="true" t="shared" si="10" ref="D43:K43">D44+D45</f>
        <v>165100</v>
      </c>
      <c r="E43" s="12">
        <f t="shared" si="10"/>
        <v>0</v>
      </c>
      <c r="F43" s="12">
        <f t="shared" si="10"/>
        <v>0</v>
      </c>
      <c r="G43" s="12">
        <f t="shared" si="10"/>
        <v>0</v>
      </c>
      <c r="H43" s="12">
        <f t="shared" si="10"/>
        <v>90832</v>
      </c>
      <c r="I43" s="12">
        <f t="shared" si="10"/>
        <v>90832</v>
      </c>
      <c r="J43" s="12">
        <f t="shared" si="10"/>
        <v>250</v>
      </c>
      <c r="K43" s="12">
        <f t="shared" si="10"/>
        <v>90582</v>
      </c>
      <c r="L43" s="336">
        <f>J43/C43</f>
        <v>0.0015142337976983646</v>
      </c>
    </row>
    <row r="44" spans="1:12" ht="24.75" customHeight="1">
      <c r="A44" s="422"/>
      <c r="B44" s="49" t="s">
        <v>31</v>
      </c>
      <c r="C44" s="11">
        <v>162100</v>
      </c>
      <c r="D44" s="11">
        <v>162100</v>
      </c>
      <c r="E44" s="11"/>
      <c r="F44" s="11"/>
      <c r="G44" s="104"/>
      <c r="H44" s="11">
        <v>90832</v>
      </c>
      <c r="I44" s="11">
        <v>90832</v>
      </c>
      <c r="J44" s="11">
        <v>250</v>
      </c>
      <c r="K44" s="24">
        <f>H44-J44</f>
        <v>90582</v>
      </c>
      <c r="L44" s="328">
        <f>J44/C44</f>
        <v>0.0015422578655151142</v>
      </c>
    </row>
    <row r="45" spans="1:12" ht="24.75" customHeight="1">
      <c r="A45" s="345"/>
      <c r="B45" s="49" t="s">
        <v>32</v>
      </c>
      <c r="C45" s="11">
        <v>3000</v>
      </c>
      <c r="D45" s="11">
        <v>3000</v>
      </c>
      <c r="E45" s="11"/>
      <c r="F45" s="11"/>
      <c r="G45" s="104"/>
      <c r="H45" s="11"/>
      <c r="I45" s="11"/>
      <c r="J45" s="11"/>
      <c r="K45" s="24"/>
      <c r="L45" s="328">
        <f>J45/C45</f>
        <v>0</v>
      </c>
    </row>
    <row r="46" spans="1:12" ht="12.75">
      <c r="A46" s="461" t="s">
        <v>227</v>
      </c>
      <c r="B46" s="93"/>
      <c r="C46" s="65">
        <f>C47+C49+C50+C51+C48</f>
        <v>1163688</v>
      </c>
      <c r="D46" s="65">
        <f aca="true" t="shared" si="11" ref="D46:K46">D47+D49+D50+D51+D48</f>
        <v>1163688</v>
      </c>
      <c r="E46" s="65">
        <f t="shared" si="11"/>
        <v>0</v>
      </c>
      <c r="F46" s="65">
        <f t="shared" si="11"/>
        <v>0</v>
      </c>
      <c r="G46" s="65">
        <f t="shared" si="11"/>
        <v>0</v>
      </c>
      <c r="H46" s="65">
        <f t="shared" si="11"/>
        <v>708015</v>
      </c>
      <c r="I46" s="65">
        <f t="shared" si="11"/>
        <v>708015</v>
      </c>
      <c r="J46" s="65">
        <f t="shared" si="11"/>
        <v>708015</v>
      </c>
      <c r="K46" s="84">
        <f t="shared" si="11"/>
        <v>0</v>
      </c>
      <c r="L46" s="361">
        <f>J46/C46</f>
        <v>0.6084233918369872</v>
      </c>
    </row>
    <row r="47" spans="1:12" ht="12.75">
      <c r="A47" s="462"/>
      <c r="B47" s="115" t="s">
        <v>31</v>
      </c>
      <c r="C47" s="46">
        <v>462121</v>
      </c>
      <c r="D47" s="46">
        <v>462121</v>
      </c>
      <c r="E47" s="46"/>
      <c r="F47" s="46"/>
      <c r="G47" s="116"/>
      <c r="H47" s="46">
        <f>457222-90832</f>
        <v>366390</v>
      </c>
      <c r="I47" s="46">
        <f>457222-90832</f>
        <v>366390</v>
      </c>
      <c r="J47" s="46">
        <f>366640-250</f>
        <v>366390</v>
      </c>
      <c r="K47" s="110"/>
      <c r="L47" s="355">
        <f>J47/C47</f>
        <v>0.7928442983547599</v>
      </c>
    </row>
    <row r="48" spans="1:12" ht="12.75">
      <c r="A48" s="462"/>
      <c r="B48" s="115" t="s">
        <v>214</v>
      </c>
      <c r="C48" s="46"/>
      <c r="D48" s="46"/>
      <c r="E48" s="46"/>
      <c r="F48" s="46"/>
      <c r="G48" s="116"/>
      <c r="H48" s="46"/>
      <c r="I48" s="46"/>
      <c r="J48" s="46">
        <v>0</v>
      </c>
      <c r="K48" s="110"/>
      <c r="L48" s="355"/>
    </row>
    <row r="49" spans="1:12" ht="12.75">
      <c r="A49" s="462"/>
      <c r="B49" s="94" t="s">
        <v>195</v>
      </c>
      <c r="C49" s="11">
        <v>122500</v>
      </c>
      <c r="D49" s="11">
        <v>122500</v>
      </c>
      <c r="E49" s="11"/>
      <c r="F49" s="11"/>
      <c r="G49" s="104"/>
      <c r="H49" s="11">
        <v>32648</v>
      </c>
      <c r="I49" s="11">
        <v>32648</v>
      </c>
      <c r="J49" s="11">
        <v>32648</v>
      </c>
      <c r="K49" s="24">
        <f>H49-J49</f>
        <v>0</v>
      </c>
      <c r="L49" s="355">
        <f>J49/C49</f>
        <v>0.2665142857142857</v>
      </c>
    </row>
    <row r="50" spans="1:12" ht="12.75">
      <c r="A50" s="462"/>
      <c r="B50" s="94" t="s">
        <v>32</v>
      </c>
      <c r="C50" s="11">
        <v>368067</v>
      </c>
      <c r="D50" s="11">
        <v>368067</v>
      </c>
      <c r="E50" s="11"/>
      <c r="F50" s="11"/>
      <c r="G50" s="104"/>
      <c r="H50" s="11">
        <v>112132</v>
      </c>
      <c r="I50" s="11">
        <v>112132</v>
      </c>
      <c r="J50" s="11">
        <v>112132</v>
      </c>
      <c r="K50" s="24"/>
      <c r="L50" s="355">
        <f>J50/C50</f>
        <v>0.30465105537850445</v>
      </c>
    </row>
    <row r="51" spans="1:12" ht="12.75">
      <c r="A51" s="463"/>
      <c r="B51" s="94" t="s">
        <v>33</v>
      </c>
      <c r="C51" s="11">
        <v>211000</v>
      </c>
      <c r="D51" s="11">
        <v>211000</v>
      </c>
      <c r="E51" s="11"/>
      <c r="F51" s="11"/>
      <c r="G51" s="104"/>
      <c r="H51" s="11">
        <v>196845</v>
      </c>
      <c r="I51" s="11">
        <v>196845</v>
      </c>
      <c r="J51" s="11">
        <v>196845</v>
      </c>
      <c r="K51" s="24">
        <f>H51-J51</f>
        <v>0</v>
      </c>
      <c r="L51" s="355">
        <f>J51/C51</f>
        <v>0.9329146919431279</v>
      </c>
    </row>
    <row r="52" spans="1:12" ht="13.5" thickBot="1">
      <c r="A52" s="4" t="s">
        <v>187</v>
      </c>
      <c r="B52" s="95"/>
      <c r="C52" s="86"/>
      <c r="D52" s="86"/>
      <c r="E52" s="86"/>
      <c r="F52" s="86"/>
      <c r="G52" s="118"/>
      <c r="H52" s="86"/>
      <c r="I52" s="86"/>
      <c r="J52" s="86"/>
      <c r="K52" s="119">
        <f>H52-J52</f>
        <v>0</v>
      </c>
      <c r="L52" s="119">
        <f>I52-K52</f>
        <v>0</v>
      </c>
    </row>
    <row r="53" spans="1:12" ht="13.5" thickBot="1">
      <c r="A53" s="418" t="s">
        <v>127</v>
      </c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20"/>
    </row>
    <row r="54" spans="1:12" ht="12.75">
      <c r="A54" s="122" t="s">
        <v>224</v>
      </c>
      <c r="B54" s="102" t="s">
        <v>31</v>
      </c>
      <c r="C54" s="123">
        <f>C44+C47</f>
        <v>624221</v>
      </c>
      <c r="D54" s="123">
        <f aca="true" t="shared" si="12" ref="D54:K54">D44+D47</f>
        <v>624221</v>
      </c>
      <c r="E54" s="123">
        <f t="shared" si="12"/>
        <v>0</v>
      </c>
      <c r="F54" s="123">
        <f t="shared" si="12"/>
        <v>0</v>
      </c>
      <c r="G54" s="123">
        <f t="shared" si="12"/>
        <v>0</v>
      </c>
      <c r="H54" s="123">
        <f t="shared" si="12"/>
        <v>457222</v>
      </c>
      <c r="I54" s="123">
        <f t="shared" si="12"/>
        <v>457222</v>
      </c>
      <c r="J54" s="123">
        <f t="shared" si="12"/>
        <v>366640</v>
      </c>
      <c r="K54" s="123">
        <f t="shared" si="12"/>
        <v>90582</v>
      </c>
      <c r="L54" s="358">
        <f>J54/C54</f>
        <v>0.5873560806188833</v>
      </c>
    </row>
    <row r="55" spans="1:12" ht="12.75">
      <c r="A55" s="122" t="s">
        <v>232</v>
      </c>
      <c r="B55" s="102" t="s">
        <v>214</v>
      </c>
      <c r="C55" s="123">
        <f>C48</f>
        <v>0</v>
      </c>
      <c r="D55" s="123">
        <f aca="true" t="shared" si="13" ref="D55:K55">D48</f>
        <v>0</v>
      </c>
      <c r="E55" s="123">
        <f t="shared" si="13"/>
        <v>0</v>
      </c>
      <c r="F55" s="123">
        <f t="shared" si="13"/>
        <v>0</v>
      </c>
      <c r="G55" s="123">
        <f t="shared" si="13"/>
        <v>0</v>
      </c>
      <c r="H55" s="123">
        <f t="shared" si="13"/>
        <v>0</v>
      </c>
      <c r="I55" s="123">
        <f t="shared" si="13"/>
        <v>0</v>
      </c>
      <c r="J55" s="123">
        <f t="shared" si="13"/>
        <v>0</v>
      </c>
      <c r="K55" s="124">
        <f t="shared" si="13"/>
        <v>0</v>
      </c>
      <c r="L55" s="358"/>
    </row>
    <row r="56" spans="1:12" ht="12.75">
      <c r="A56" s="18" t="s">
        <v>225</v>
      </c>
      <c r="B56" s="94" t="s">
        <v>195</v>
      </c>
      <c r="C56" s="12">
        <f>C49</f>
        <v>122500</v>
      </c>
      <c r="D56" s="12">
        <f aca="true" t="shared" si="14" ref="D56:K56">D49</f>
        <v>122500</v>
      </c>
      <c r="E56" s="12">
        <f t="shared" si="14"/>
        <v>0</v>
      </c>
      <c r="F56" s="12">
        <f t="shared" si="14"/>
        <v>0</v>
      </c>
      <c r="G56" s="12">
        <f t="shared" si="14"/>
        <v>0</v>
      </c>
      <c r="H56" s="12">
        <f t="shared" si="14"/>
        <v>32648</v>
      </c>
      <c r="I56" s="12">
        <f t="shared" si="14"/>
        <v>32648</v>
      </c>
      <c r="J56" s="12">
        <f t="shared" si="14"/>
        <v>32648</v>
      </c>
      <c r="K56" s="12">
        <f t="shared" si="14"/>
        <v>0</v>
      </c>
      <c r="L56" s="358">
        <f>J56/C56</f>
        <v>0.2665142857142857</v>
      </c>
    </row>
    <row r="57" spans="1:12" ht="12.75">
      <c r="A57" s="18" t="s">
        <v>133</v>
      </c>
      <c r="B57" s="94" t="s">
        <v>32</v>
      </c>
      <c r="C57" s="12">
        <f>C45+C50</f>
        <v>371067</v>
      </c>
      <c r="D57" s="12">
        <f aca="true" t="shared" si="15" ref="D57:K57">D45+D50</f>
        <v>371067</v>
      </c>
      <c r="E57" s="12">
        <f t="shared" si="15"/>
        <v>0</v>
      </c>
      <c r="F57" s="12">
        <f t="shared" si="15"/>
        <v>0</v>
      </c>
      <c r="G57" s="12">
        <f t="shared" si="15"/>
        <v>0</v>
      </c>
      <c r="H57" s="12">
        <f t="shared" si="15"/>
        <v>112132</v>
      </c>
      <c r="I57" s="12">
        <f t="shared" si="15"/>
        <v>112132</v>
      </c>
      <c r="J57" s="12">
        <f t="shared" si="15"/>
        <v>112132</v>
      </c>
      <c r="K57" s="12">
        <f t="shared" si="15"/>
        <v>0</v>
      </c>
      <c r="L57" s="358">
        <f>J57/C57</f>
        <v>0.3021880145634077</v>
      </c>
    </row>
    <row r="58" spans="1:12" ht="13.5" thickBot="1">
      <c r="A58" s="15" t="s">
        <v>134</v>
      </c>
      <c r="B58" s="95" t="s">
        <v>33</v>
      </c>
      <c r="C58" s="16">
        <f>C51</f>
        <v>211000</v>
      </c>
      <c r="D58" s="16">
        <f aca="true" t="shared" si="16" ref="D58:K58">D51</f>
        <v>211000</v>
      </c>
      <c r="E58" s="16">
        <f t="shared" si="16"/>
        <v>0</v>
      </c>
      <c r="F58" s="16">
        <f t="shared" si="16"/>
        <v>0</v>
      </c>
      <c r="G58" s="16">
        <f t="shared" si="16"/>
        <v>0</v>
      </c>
      <c r="H58" s="16">
        <f t="shared" si="16"/>
        <v>196845</v>
      </c>
      <c r="I58" s="16">
        <f t="shared" si="16"/>
        <v>196845</v>
      </c>
      <c r="J58" s="16">
        <f t="shared" si="16"/>
        <v>196845</v>
      </c>
      <c r="K58" s="83">
        <f t="shared" si="16"/>
        <v>0</v>
      </c>
      <c r="L58" s="358">
        <f>J58/C58</f>
        <v>0.9329146919431279</v>
      </c>
    </row>
    <row r="59" spans="1:12" s="42" customFormat="1" ht="13.5" thickBot="1">
      <c r="A59" s="68" t="s">
        <v>135</v>
      </c>
      <c r="B59" s="69" t="s">
        <v>168</v>
      </c>
      <c r="C59" s="70">
        <f>C60+C61+C62+C63+C64</f>
        <v>300000</v>
      </c>
      <c r="D59" s="70">
        <f aca="true" t="shared" si="17" ref="D59:K59">D60+D61+D62+D63+D64</f>
        <v>300000</v>
      </c>
      <c r="E59" s="70">
        <f t="shared" si="17"/>
        <v>400000</v>
      </c>
      <c r="F59" s="70">
        <f t="shared" si="17"/>
        <v>0</v>
      </c>
      <c r="G59" s="70">
        <f t="shared" si="17"/>
        <v>0</v>
      </c>
      <c r="H59" s="70">
        <f t="shared" si="17"/>
        <v>299999</v>
      </c>
      <c r="I59" s="70">
        <f t="shared" si="17"/>
        <v>299999</v>
      </c>
      <c r="J59" s="70">
        <f t="shared" si="17"/>
        <v>299999</v>
      </c>
      <c r="K59" s="71">
        <f t="shared" si="17"/>
        <v>0</v>
      </c>
      <c r="L59" s="357">
        <f>L60+L61+L62+L63+L64</f>
        <v>0.9999966666666666</v>
      </c>
    </row>
    <row r="60" spans="1:12" ht="12.75">
      <c r="A60" s="66" t="s">
        <v>183</v>
      </c>
      <c r="B60" s="96" t="s">
        <v>30</v>
      </c>
      <c r="C60" s="67">
        <v>300000</v>
      </c>
      <c r="D60" s="67">
        <v>300000</v>
      </c>
      <c r="E60" s="67">
        <v>400000</v>
      </c>
      <c r="F60" s="67"/>
      <c r="G60" s="108"/>
      <c r="H60" s="67">
        <v>299999</v>
      </c>
      <c r="I60" s="67">
        <v>299999</v>
      </c>
      <c r="J60" s="67">
        <v>299999</v>
      </c>
      <c r="K60" s="109">
        <f aca="true" t="shared" si="18" ref="K60:L64">H60-J60</f>
        <v>0</v>
      </c>
      <c r="L60" s="356">
        <f>J60/C60</f>
        <v>0.9999966666666666</v>
      </c>
    </row>
    <row r="61" spans="1:12" ht="12.75">
      <c r="A61" s="1" t="s">
        <v>184</v>
      </c>
      <c r="B61" s="74"/>
      <c r="C61" s="11">
        <f>D61+E61+F61+G61</f>
        <v>0</v>
      </c>
      <c r="D61" s="11"/>
      <c r="E61" s="11"/>
      <c r="F61" s="11"/>
      <c r="G61" s="104"/>
      <c r="H61" s="11"/>
      <c r="I61" s="11"/>
      <c r="J61" s="11"/>
      <c r="K61" s="24">
        <f t="shared" si="18"/>
        <v>0</v>
      </c>
      <c r="L61" s="24">
        <f t="shared" si="18"/>
        <v>0</v>
      </c>
    </row>
    <row r="62" spans="1:12" ht="12.75" hidden="1">
      <c r="A62" s="1" t="s">
        <v>185</v>
      </c>
      <c r="B62" s="74"/>
      <c r="C62" s="11">
        <f>D62+E62+F62+G62</f>
        <v>0</v>
      </c>
      <c r="D62" s="11"/>
      <c r="E62" s="11"/>
      <c r="F62" s="11"/>
      <c r="G62" s="104"/>
      <c r="H62" s="11"/>
      <c r="I62" s="11"/>
      <c r="J62" s="11"/>
      <c r="K62" s="24">
        <f t="shared" si="18"/>
        <v>0</v>
      </c>
      <c r="L62" s="24">
        <f t="shared" si="18"/>
        <v>0</v>
      </c>
    </row>
    <row r="63" spans="1:12" ht="12.75" hidden="1">
      <c r="A63" s="1" t="s">
        <v>186</v>
      </c>
      <c r="B63" s="74"/>
      <c r="C63" s="11"/>
      <c r="D63" s="11"/>
      <c r="E63" s="11"/>
      <c r="F63" s="11"/>
      <c r="G63" s="104"/>
      <c r="H63" s="11"/>
      <c r="I63" s="11"/>
      <c r="J63" s="11"/>
      <c r="K63" s="24">
        <f t="shared" si="18"/>
        <v>0</v>
      </c>
      <c r="L63" s="24">
        <f t="shared" si="18"/>
        <v>0</v>
      </c>
    </row>
    <row r="64" spans="1:12" ht="12.75" hidden="1">
      <c r="A64" s="1" t="s">
        <v>187</v>
      </c>
      <c r="B64" s="74"/>
      <c r="C64" s="11"/>
      <c r="D64" s="11"/>
      <c r="E64" s="11"/>
      <c r="F64" s="11"/>
      <c r="G64" s="104"/>
      <c r="H64" s="11"/>
      <c r="I64" s="11"/>
      <c r="J64" s="11"/>
      <c r="K64" s="24">
        <f t="shared" si="18"/>
        <v>0</v>
      </c>
      <c r="L64" s="24">
        <f t="shared" si="18"/>
        <v>0</v>
      </c>
    </row>
    <row r="65" spans="1:12" ht="12.75">
      <c r="A65" s="441" t="s">
        <v>127</v>
      </c>
      <c r="B65" s="442"/>
      <c r="C65" s="442"/>
      <c r="D65" s="442"/>
      <c r="E65" s="442"/>
      <c r="F65" s="442"/>
      <c r="G65" s="442"/>
      <c r="H65" s="442"/>
      <c r="I65" s="442"/>
      <c r="J65" s="442"/>
      <c r="K65" s="443"/>
      <c r="L65" s="352"/>
    </row>
    <row r="66" spans="1:12" ht="12.75">
      <c r="A66" s="18" t="s">
        <v>29</v>
      </c>
      <c r="B66" s="72" t="s">
        <v>30</v>
      </c>
      <c r="C66" s="12">
        <f>C60+C63</f>
        <v>300000</v>
      </c>
      <c r="D66" s="12">
        <f aca="true" t="shared" si="19" ref="D66:K66">D60+D63</f>
        <v>300000</v>
      </c>
      <c r="E66" s="12">
        <f t="shared" si="19"/>
        <v>400000</v>
      </c>
      <c r="F66" s="12">
        <f t="shared" si="19"/>
        <v>0</v>
      </c>
      <c r="G66" s="12">
        <f t="shared" si="19"/>
        <v>0</v>
      </c>
      <c r="H66" s="12">
        <f t="shared" si="19"/>
        <v>299999</v>
      </c>
      <c r="I66" s="12">
        <f t="shared" si="19"/>
        <v>299999</v>
      </c>
      <c r="J66" s="12">
        <f t="shared" si="19"/>
        <v>299999</v>
      </c>
      <c r="K66" s="82">
        <f t="shared" si="19"/>
        <v>0</v>
      </c>
      <c r="L66" s="336">
        <f>L60+L63</f>
        <v>0.9999966666666666</v>
      </c>
    </row>
    <row r="67" spans="1:12" ht="12.75">
      <c r="A67" s="7" t="s">
        <v>136</v>
      </c>
      <c r="B67" s="50" t="s">
        <v>168</v>
      </c>
      <c r="C67" s="33">
        <f aca="true" t="shared" si="20" ref="C67:K67">C68+C69+C70+C71+C75</f>
        <v>866854</v>
      </c>
      <c r="D67" s="33">
        <f t="shared" si="20"/>
        <v>866854</v>
      </c>
      <c r="E67" s="33">
        <f t="shared" si="20"/>
        <v>1437004</v>
      </c>
      <c r="F67" s="33">
        <f t="shared" si="20"/>
        <v>1437005</v>
      </c>
      <c r="G67" s="33">
        <f t="shared" si="20"/>
        <v>1437004</v>
      </c>
      <c r="H67" s="33">
        <f t="shared" si="20"/>
        <v>740934</v>
      </c>
      <c r="I67" s="33">
        <f t="shared" si="20"/>
        <v>740934</v>
      </c>
      <c r="J67" s="33">
        <f t="shared" si="20"/>
        <v>490042</v>
      </c>
      <c r="K67" s="81">
        <f t="shared" si="20"/>
        <v>250892</v>
      </c>
      <c r="L67" s="335">
        <f>J67/C67</f>
        <v>0.5653108828014868</v>
      </c>
    </row>
    <row r="68" spans="1:12" ht="12.75">
      <c r="A68" s="1" t="s">
        <v>189</v>
      </c>
      <c r="B68" s="94" t="s">
        <v>38</v>
      </c>
      <c r="C68" s="11">
        <v>12000</v>
      </c>
      <c r="D68" s="11">
        <v>12000</v>
      </c>
      <c r="E68" s="11"/>
      <c r="F68" s="11"/>
      <c r="G68" s="104"/>
      <c r="H68" s="11">
        <v>10771</v>
      </c>
      <c r="I68" s="11">
        <v>10771</v>
      </c>
      <c r="J68" s="11">
        <v>10771</v>
      </c>
      <c r="K68" s="24">
        <f>H68-J68</f>
        <v>0</v>
      </c>
      <c r="L68" s="355">
        <f>J68/C68</f>
        <v>0.8975833333333333</v>
      </c>
    </row>
    <row r="69" spans="1:12" ht="12.75">
      <c r="A69" s="1" t="s">
        <v>190</v>
      </c>
      <c r="B69" s="94"/>
      <c r="C69" s="11">
        <f>D69+E69+F69+G69</f>
        <v>0</v>
      </c>
      <c r="D69" s="11"/>
      <c r="E69" s="11"/>
      <c r="F69" s="11"/>
      <c r="G69" s="104"/>
      <c r="H69" s="11"/>
      <c r="I69" s="11"/>
      <c r="J69" s="11"/>
      <c r="K69" s="24">
        <f>H69-J69</f>
        <v>0</v>
      </c>
      <c r="L69" s="355"/>
    </row>
    <row r="70" spans="1:12" ht="12.75">
      <c r="A70" s="354" t="s">
        <v>266</v>
      </c>
      <c r="B70" s="59" t="s">
        <v>63</v>
      </c>
      <c r="C70" s="12">
        <v>197354</v>
      </c>
      <c r="D70" s="12">
        <v>197354</v>
      </c>
      <c r="E70" s="12">
        <v>1437004</v>
      </c>
      <c r="F70" s="12">
        <v>1437005</v>
      </c>
      <c r="G70" s="107">
        <v>1437004</v>
      </c>
      <c r="H70" s="12">
        <v>176452</v>
      </c>
      <c r="I70" s="12">
        <v>176452</v>
      </c>
      <c r="J70" s="12">
        <v>36865</v>
      </c>
      <c r="K70" s="82">
        <f>H70-J70</f>
        <v>139587</v>
      </c>
      <c r="L70" s="336">
        <f>J70/C70</f>
        <v>0.18679631525076765</v>
      </c>
    </row>
    <row r="71" spans="1:12" ht="12.75">
      <c r="A71" s="448" t="s">
        <v>247</v>
      </c>
      <c r="B71" s="93"/>
      <c r="C71" s="65">
        <f>C72+C73+C74</f>
        <v>657500</v>
      </c>
      <c r="D71" s="65">
        <f aca="true" t="shared" si="21" ref="D71:K71">D72+D73+D74</f>
        <v>657500</v>
      </c>
      <c r="E71" s="65">
        <f t="shared" si="21"/>
        <v>0</v>
      </c>
      <c r="F71" s="65">
        <f t="shared" si="21"/>
        <v>0</v>
      </c>
      <c r="G71" s="65">
        <f t="shared" si="21"/>
        <v>0</v>
      </c>
      <c r="H71" s="65">
        <f t="shared" si="21"/>
        <v>553711</v>
      </c>
      <c r="I71" s="65">
        <f t="shared" si="21"/>
        <v>553711</v>
      </c>
      <c r="J71" s="65">
        <f t="shared" si="21"/>
        <v>442406</v>
      </c>
      <c r="K71" s="65">
        <f t="shared" si="21"/>
        <v>111305</v>
      </c>
      <c r="L71" s="344">
        <f>J71/C71</f>
        <v>0.6728608365019011</v>
      </c>
    </row>
    <row r="72" spans="1:12" ht="12.75">
      <c r="A72" s="449"/>
      <c r="B72" s="94" t="s">
        <v>37</v>
      </c>
      <c r="C72" s="11">
        <v>0</v>
      </c>
      <c r="D72" s="11"/>
      <c r="E72" s="11"/>
      <c r="F72" s="11"/>
      <c r="G72" s="104"/>
      <c r="H72" s="11"/>
      <c r="I72" s="11"/>
      <c r="J72" s="11"/>
      <c r="K72" s="24">
        <f>H72-J72</f>
        <v>0</v>
      </c>
      <c r="L72" s="328"/>
    </row>
    <row r="73" spans="1:12" ht="12.75">
      <c r="A73" s="449"/>
      <c r="B73" s="94" t="s">
        <v>38</v>
      </c>
      <c r="C73" s="11">
        <v>0</v>
      </c>
      <c r="D73" s="11"/>
      <c r="E73" s="11"/>
      <c r="F73" s="11"/>
      <c r="G73" s="104"/>
      <c r="H73" s="11"/>
      <c r="I73" s="11"/>
      <c r="J73" s="11"/>
      <c r="K73" s="24">
        <f>H73-J73</f>
        <v>0</v>
      </c>
      <c r="L73" s="328"/>
    </row>
    <row r="74" spans="1:12" ht="12.75">
      <c r="A74" s="450"/>
      <c r="B74" s="94" t="s">
        <v>63</v>
      </c>
      <c r="C74" s="11">
        <v>657500</v>
      </c>
      <c r="D74" s="11">
        <v>657500</v>
      </c>
      <c r="E74" s="11"/>
      <c r="F74" s="11"/>
      <c r="G74" s="104"/>
      <c r="H74" s="11">
        <v>553711</v>
      </c>
      <c r="I74" s="11">
        <v>553711</v>
      </c>
      <c r="J74" s="11">
        <f>21840+420566</f>
        <v>442406</v>
      </c>
      <c r="K74" s="24">
        <f>H74-J74</f>
        <v>111305</v>
      </c>
      <c r="L74" s="328">
        <f>J74/C74</f>
        <v>0.6728608365019011</v>
      </c>
    </row>
    <row r="75" spans="1:12" ht="13.5" thickBot="1">
      <c r="A75" s="4" t="s">
        <v>193</v>
      </c>
      <c r="B75" s="95"/>
      <c r="C75" s="86"/>
      <c r="D75" s="86"/>
      <c r="E75" s="86"/>
      <c r="F75" s="86"/>
      <c r="G75" s="118"/>
      <c r="H75" s="86"/>
      <c r="I75" s="86"/>
      <c r="J75" s="86"/>
      <c r="K75" s="119">
        <f>H75-J75</f>
        <v>0</v>
      </c>
      <c r="L75" s="332"/>
    </row>
    <row r="76" spans="1:12" ht="13.5" thickBot="1">
      <c r="A76" s="427" t="s">
        <v>127</v>
      </c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429"/>
    </row>
    <row r="77" spans="1:12" ht="12.75">
      <c r="A77" s="315" t="s">
        <v>41</v>
      </c>
      <c r="B77" s="316" t="s">
        <v>38</v>
      </c>
      <c r="C77" s="123">
        <f>C73+C68</f>
        <v>12000</v>
      </c>
      <c r="D77" s="123">
        <f aca="true" t="shared" si="22" ref="D77:K77">D73+D68</f>
        <v>12000</v>
      </c>
      <c r="E77" s="123">
        <f t="shared" si="22"/>
        <v>0</v>
      </c>
      <c r="F77" s="123">
        <f t="shared" si="22"/>
        <v>0</v>
      </c>
      <c r="G77" s="123">
        <f t="shared" si="22"/>
        <v>0</v>
      </c>
      <c r="H77" s="123">
        <f t="shared" si="22"/>
        <v>10771</v>
      </c>
      <c r="I77" s="123">
        <f t="shared" si="22"/>
        <v>10771</v>
      </c>
      <c r="J77" s="123">
        <f t="shared" si="22"/>
        <v>10771</v>
      </c>
      <c r="K77" s="124">
        <f t="shared" si="22"/>
        <v>0</v>
      </c>
      <c r="L77" s="336">
        <f>J77/C77</f>
        <v>0.8975833333333333</v>
      </c>
    </row>
    <row r="78" spans="1:12" ht="12.75">
      <c r="A78" s="43" t="s">
        <v>55</v>
      </c>
      <c r="B78" s="59" t="s">
        <v>37</v>
      </c>
      <c r="C78" s="12">
        <f>C72</f>
        <v>0</v>
      </c>
      <c r="D78" s="12">
        <f aca="true" t="shared" si="23" ref="D78:K78">D72</f>
        <v>0</v>
      </c>
      <c r="E78" s="12">
        <f t="shared" si="23"/>
        <v>0</v>
      </c>
      <c r="F78" s="12">
        <f t="shared" si="23"/>
        <v>0</v>
      </c>
      <c r="G78" s="12">
        <f t="shared" si="23"/>
        <v>0</v>
      </c>
      <c r="H78" s="12">
        <f t="shared" si="23"/>
        <v>0</v>
      </c>
      <c r="I78" s="12">
        <f t="shared" si="23"/>
        <v>0</v>
      </c>
      <c r="J78" s="12">
        <f t="shared" si="23"/>
        <v>0</v>
      </c>
      <c r="K78" s="82">
        <f t="shared" si="23"/>
        <v>0</v>
      </c>
      <c r="L78" s="336"/>
    </row>
    <row r="79" spans="1:12" ht="13.5" thickBot="1">
      <c r="A79" s="18" t="s">
        <v>137</v>
      </c>
      <c r="B79" s="97" t="s">
        <v>63</v>
      </c>
      <c r="C79" s="12">
        <f>C74+C70</f>
        <v>854854</v>
      </c>
      <c r="D79" s="12">
        <f aca="true" t="shared" si="24" ref="D79:K79">D74+D70</f>
        <v>854854</v>
      </c>
      <c r="E79" s="12">
        <f t="shared" si="24"/>
        <v>1437004</v>
      </c>
      <c r="F79" s="12">
        <f t="shared" si="24"/>
        <v>1437005</v>
      </c>
      <c r="G79" s="12">
        <f t="shared" si="24"/>
        <v>1437004</v>
      </c>
      <c r="H79" s="12">
        <f t="shared" si="24"/>
        <v>730163</v>
      </c>
      <c r="I79" s="12">
        <f t="shared" si="24"/>
        <v>730163</v>
      </c>
      <c r="J79" s="12">
        <f t="shared" si="24"/>
        <v>479271</v>
      </c>
      <c r="K79" s="12">
        <f t="shared" si="24"/>
        <v>250892</v>
      </c>
      <c r="L79" s="336">
        <f>L74</f>
        <v>0.6728608365019011</v>
      </c>
    </row>
    <row r="80" spans="1:12" ht="13.5" thickBot="1">
      <c r="A80" s="60" t="s">
        <v>138</v>
      </c>
      <c r="B80" s="62" t="s">
        <v>168</v>
      </c>
      <c r="C80" s="61">
        <f aca="true" t="shared" si="25" ref="C80:K80">C81+C82+C83+C86+C87</f>
        <v>533666</v>
      </c>
      <c r="D80" s="38">
        <f t="shared" si="25"/>
        <v>533666</v>
      </c>
      <c r="E80" s="38">
        <f t="shared" si="25"/>
        <v>50000</v>
      </c>
      <c r="F80" s="38">
        <f t="shared" si="25"/>
        <v>50000</v>
      </c>
      <c r="G80" s="38">
        <f t="shared" si="25"/>
        <v>0</v>
      </c>
      <c r="H80" s="38">
        <f t="shared" si="25"/>
        <v>334134</v>
      </c>
      <c r="I80" s="38">
        <f t="shared" si="25"/>
        <v>334134</v>
      </c>
      <c r="J80" s="38">
        <f t="shared" si="25"/>
        <v>331634</v>
      </c>
      <c r="K80" s="80">
        <f t="shared" si="25"/>
        <v>2000</v>
      </c>
      <c r="L80" s="333">
        <f>J80/C80</f>
        <v>0.6214261354480143</v>
      </c>
    </row>
    <row r="81" spans="1:12" ht="12.75">
      <c r="A81" s="13" t="s">
        <v>189</v>
      </c>
      <c r="B81" s="74"/>
      <c r="C81" s="14">
        <f>D81+E81+F81+G81</f>
        <v>0</v>
      </c>
      <c r="D81" s="14"/>
      <c r="E81" s="14"/>
      <c r="F81" s="14"/>
      <c r="G81" s="106"/>
      <c r="H81" s="11"/>
      <c r="I81" s="11"/>
      <c r="J81" s="11"/>
      <c r="K81" s="24">
        <f>H81-J81</f>
        <v>0</v>
      </c>
      <c r="L81" s="328"/>
    </row>
    <row r="82" spans="1:12" ht="12.75">
      <c r="A82" s="1" t="s">
        <v>190</v>
      </c>
      <c r="B82" s="74"/>
      <c r="C82" s="11">
        <f>D82+E82+F82+G82</f>
        <v>0</v>
      </c>
      <c r="D82" s="11"/>
      <c r="E82" s="11"/>
      <c r="F82" s="11"/>
      <c r="G82" s="104"/>
      <c r="H82" s="11"/>
      <c r="I82" s="11"/>
      <c r="J82" s="11"/>
      <c r="K82" s="24">
        <f>H82-J82</f>
        <v>0</v>
      </c>
      <c r="L82" s="328"/>
    </row>
    <row r="83" spans="1:12" ht="12.75">
      <c r="A83" s="421" t="s">
        <v>259</v>
      </c>
      <c r="B83" s="72" t="s">
        <v>168</v>
      </c>
      <c r="C83" s="12">
        <f>C84+C85</f>
        <v>243085</v>
      </c>
      <c r="D83" s="12">
        <f aca="true" t="shared" si="26" ref="D83:K83">D84+D85</f>
        <v>243085</v>
      </c>
      <c r="E83" s="12">
        <f t="shared" si="26"/>
        <v>0</v>
      </c>
      <c r="F83" s="12">
        <f t="shared" si="26"/>
        <v>0</v>
      </c>
      <c r="G83" s="12">
        <f t="shared" si="26"/>
        <v>0</v>
      </c>
      <c r="H83" s="12">
        <f t="shared" si="26"/>
        <v>43975</v>
      </c>
      <c r="I83" s="12">
        <f t="shared" si="26"/>
        <v>43975</v>
      </c>
      <c r="J83" s="12">
        <f t="shared" si="26"/>
        <v>43475</v>
      </c>
      <c r="K83" s="12">
        <f t="shared" si="26"/>
        <v>0</v>
      </c>
      <c r="L83" s="376">
        <f>J83/C83</f>
        <v>0.17884690540345968</v>
      </c>
    </row>
    <row r="84" spans="1:12" ht="12.75">
      <c r="A84" s="422"/>
      <c r="B84" s="72" t="s">
        <v>260</v>
      </c>
      <c r="C84" s="12">
        <v>242085</v>
      </c>
      <c r="D84" s="12">
        <v>242085</v>
      </c>
      <c r="E84" s="12"/>
      <c r="F84" s="12"/>
      <c r="G84" s="107"/>
      <c r="H84" s="365">
        <v>43475</v>
      </c>
      <c r="I84" s="365">
        <v>43475</v>
      </c>
      <c r="J84" s="365">
        <v>43475</v>
      </c>
      <c r="K84" s="82"/>
      <c r="L84" s="376">
        <f>J84/C84</f>
        <v>0.17958568271474895</v>
      </c>
    </row>
    <row r="85" spans="1:12" ht="12.75">
      <c r="A85" s="423"/>
      <c r="B85" s="72" t="s">
        <v>223</v>
      </c>
      <c r="C85" s="12">
        <v>1000</v>
      </c>
      <c r="D85" s="12">
        <v>1000</v>
      </c>
      <c r="E85" s="12"/>
      <c r="F85" s="12"/>
      <c r="G85" s="107"/>
      <c r="H85" s="12">
        <v>500</v>
      </c>
      <c r="I85" s="12">
        <v>500</v>
      </c>
      <c r="J85" s="12"/>
      <c r="K85" s="82"/>
      <c r="L85" s="376">
        <f>J85/C85</f>
        <v>0</v>
      </c>
    </row>
    <row r="86" spans="1:12" ht="12.75">
      <c r="A86" s="64" t="s">
        <v>192</v>
      </c>
      <c r="B86" s="90" t="s">
        <v>223</v>
      </c>
      <c r="C86" s="65">
        <v>290581</v>
      </c>
      <c r="D86" s="65">
        <v>290581</v>
      </c>
      <c r="E86" s="65">
        <v>50000</v>
      </c>
      <c r="F86" s="65">
        <v>50000</v>
      </c>
      <c r="G86" s="105"/>
      <c r="H86" s="65">
        <f>288159+2000</f>
        <v>290159</v>
      </c>
      <c r="I86" s="65">
        <f>288159+2000</f>
        <v>290159</v>
      </c>
      <c r="J86" s="65">
        <v>288159</v>
      </c>
      <c r="K86" s="84">
        <f>H86-J86</f>
        <v>2000</v>
      </c>
      <c r="L86" s="331">
        <f>J86/C86</f>
        <v>0.9916649746542272</v>
      </c>
    </row>
    <row r="87" spans="1:12" ht="13.5" thickBot="1">
      <c r="A87" s="4" t="s">
        <v>193</v>
      </c>
      <c r="B87" s="91"/>
      <c r="C87" s="86"/>
      <c r="D87" s="86"/>
      <c r="E87" s="86"/>
      <c r="F87" s="86"/>
      <c r="G87" s="118"/>
      <c r="H87" s="86"/>
      <c r="I87" s="86"/>
      <c r="J87" s="86"/>
      <c r="K87" s="119">
        <f>H87-J87</f>
        <v>0</v>
      </c>
      <c r="L87" s="332"/>
    </row>
    <row r="88" spans="1:12" ht="12.75">
      <c r="A88" s="444" t="s">
        <v>127</v>
      </c>
      <c r="B88" s="445"/>
      <c r="C88" s="445"/>
      <c r="D88" s="445"/>
      <c r="E88" s="445"/>
      <c r="F88" s="445"/>
      <c r="G88" s="445"/>
      <c r="H88" s="445"/>
      <c r="I88" s="445"/>
      <c r="J88" s="445"/>
      <c r="K88" s="445"/>
      <c r="L88" s="446"/>
    </row>
    <row r="89" spans="1:12" ht="12.75">
      <c r="A89" s="348" t="s">
        <v>261</v>
      </c>
      <c r="B89" s="349" t="s">
        <v>260</v>
      </c>
      <c r="C89" s="350">
        <f>C84</f>
        <v>242085</v>
      </c>
      <c r="D89" s="350">
        <f aca="true" t="shared" si="27" ref="D89:K89">D84</f>
        <v>242085</v>
      </c>
      <c r="E89" s="350">
        <f t="shared" si="27"/>
        <v>0</v>
      </c>
      <c r="F89" s="350">
        <f t="shared" si="27"/>
        <v>0</v>
      </c>
      <c r="G89" s="350">
        <f t="shared" si="27"/>
        <v>0</v>
      </c>
      <c r="H89" s="350">
        <f t="shared" si="27"/>
        <v>43475</v>
      </c>
      <c r="I89" s="350">
        <f t="shared" si="27"/>
        <v>43475</v>
      </c>
      <c r="J89" s="350">
        <f t="shared" si="27"/>
        <v>43475</v>
      </c>
      <c r="K89" s="350">
        <f t="shared" si="27"/>
        <v>0</v>
      </c>
      <c r="L89" s="362">
        <f aca="true" t="shared" si="28" ref="D89:L90">L85+L84</f>
        <v>0.17958568271474895</v>
      </c>
    </row>
    <row r="90" spans="1:12" ht="13.5" thickBot="1">
      <c r="A90" s="317" t="s">
        <v>139</v>
      </c>
      <c r="B90" s="57" t="s">
        <v>223</v>
      </c>
      <c r="C90" s="121">
        <f>C86+C85</f>
        <v>291581</v>
      </c>
      <c r="D90" s="121">
        <f t="shared" si="28"/>
        <v>291581</v>
      </c>
      <c r="E90" s="121">
        <f t="shared" si="28"/>
        <v>50000</v>
      </c>
      <c r="F90" s="121">
        <f t="shared" si="28"/>
        <v>50000</v>
      </c>
      <c r="G90" s="121">
        <f t="shared" si="28"/>
        <v>0</v>
      </c>
      <c r="H90" s="121">
        <f t="shared" si="28"/>
        <v>290659</v>
      </c>
      <c r="I90" s="121">
        <f t="shared" si="28"/>
        <v>290659</v>
      </c>
      <c r="J90" s="121">
        <f t="shared" si="28"/>
        <v>288159</v>
      </c>
      <c r="K90" s="121">
        <f t="shared" si="28"/>
        <v>2000</v>
      </c>
      <c r="L90" s="362">
        <f t="shared" si="28"/>
        <v>0.9916649746542272</v>
      </c>
    </row>
    <row r="91" spans="1:12" ht="13.5" thickBot="1">
      <c r="A91" s="60" t="s">
        <v>140</v>
      </c>
      <c r="B91" s="114" t="s">
        <v>168</v>
      </c>
      <c r="C91" s="61">
        <f>C94+C98+C103</f>
        <v>11119471</v>
      </c>
      <c r="D91" s="61">
        <f aca="true" t="shared" si="29" ref="D91:K91">D94+D98+D103</f>
        <v>11119471</v>
      </c>
      <c r="E91" s="61">
        <f t="shared" si="29"/>
        <v>500000</v>
      </c>
      <c r="F91" s="61">
        <f t="shared" si="29"/>
        <v>600000</v>
      </c>
      <c r="G91" s="61">
        <f t="shared" si="29"/>
        <v>306000</v>
      </c>
      <c r="H91" s="61">
        <f t="shared" si="29"/>
        <v>10305825</v>
      </c>
      <c r="I91" s="61">
        <f t="shared" si="29"/>
        <v>10305825</v>
      </c>
      <c r="J91" s="61">
        <f t="shared" si="29"/>
        <v>8968339</v>
      </c>
      <c r="K91" s="61">
        <f t="shared" si="29"/>
        <v>1337486</v>
      </c>
      <c r="L91" s="333">
        <f>J91/C91</f>
        <v>0.8065436746046643</v>
      </c>
    </row>
    <row r="92" spans="1:12" ht="12.75">
      <c r="A92" s="13" t="s">
        <v>189</v>
      </c>
      <c r="B92" s="102"/>
      <c r="C92" s="11">
        <f>D92+E92+F92+G92</f>
        <v>0</v>
      </c>
      <c r="D92" s="11"/>
      <c r="E92" s="11"/>
      <c r="F92" s="11"/>
      <c r="G92" s="104"/>
      <c r="H92" s="11"/>
      <c r="I92" s="11"/>
      <c r="J92" s="11"/>
      <c r="K92" s="24">
        <f>H92-J92</f>
        <v>0</v>
      </c>
      <c r="L92" s="328"/>
    </row>
    <row r="93" spans="1:12" ht="12.75">
      <c r="A93" s="1" t="s">
        <v>190</v>
      </c>
      <c r="B93" s="94"/>
      <c r="C93" s="11"/>
      <c r="D93" s="11"/>
      <c r="E93" s="11"/>
      <c r="F93" s="11"/>
      <c r="G93" s="104"/>
      <c r="H93" s="11"/>
      <c r="I93" s="11"/>
      <c r="J93" s="11"/>
      <c r="K93" s="24">
        <f>H93-J93</f>
        <v>0</v>
      </c>
      <c r="L93" s="328"/>
    </row>
    <row r="94" spans="1:12" ht="12.75">
      <c r="A94" s="421" t="s">
        <v>255</v>
      </c>
      <c r="B94" s="59" t="s">
        <v>222</v>
      </c>
      <c r="C94" s="12">
        <f>C95+C96+C97</f>
        <v>226194</v>
      </c>
      <c r="D94" s="12">
        <f aca="true" t="shared" si="30" ref="D94:K94">D95+D96+D97</f>
        <v>226194</v>
      </c>
      <c r="E94" s="12">
        <f t="shared" si="30"/>
        <v>0</v>
      </c>
      <c r="F94" s="12">
        <f t="shared" si="30"/>
        <v>0</v>
      </c>
      <c r="G94" s="12">
        <f t="shared" si="30"/>
        <v>0</v>
      </c>
      <c r="H94" s="12">
        <f t="shared" si="30"/>
        <v>161521</v>
      </c>
      <c r="I94" s="12">
        <f t="shared" si="30"/>
        <v>161521</v>
      </c>
      <c r="J94" s="12">
        <f t="shared" si="30"/>
        <v>135458</v>
      </c>
      <c r="K94" s="82">
        <f t="shared" si="30"/>
        <v>26063</v>
      </c>
      <c r="L94" s="327">
        <f aca="true" t="shared" si="31" ref="L94:L99">J94/C94</f>
        <v>0.5988576177971122</v>
      </c>
    </row>
    <row r="95" spans="1:12" ht="12.75" hidden="1">
      <c r="A95" s="422"/>
      <c r="B95" s="98" t="s">
        <v>89</v>
      </c>
      <c r="C95" s="11"/>
      <c r="D95" s="11"/>
      <c r="E95" s="11"/>
      <c r="F95" s="11"/>
      <c r="G95" s="104"/>
      <c r="H95" s="11"/>
      <c r="I95" s="11"/>
      <c r="J95" s="11"/>
      <c r="K95" s="24">
        <f>H95-J95</f>
        <v>0</v>
      </c>
      <c r="L95" s="327" t="e">
        <f t="shared" si="31"/>
        <v>#DIV/0!</v>
      </c>
    </row>
    <row r="96" spans="1:12" ht="12.75">
      <c r="A96" s="422"/>
      <c r="B96" s="98" t="s">
        <v>106</v>
      </c>
      <c r="C96" s="11">
        <v>35000</v>
      </c>
      <c r="D96" s="11">
        <v>35000</v>
      </c>
      <c r="E96" s="11"/>
      <c r="F96" s="11"/>
      <c r="G96" s="104"/>
      <c r="H96" s="11">
        <f>1000+500+1000+1000+500</f>
        <v>4000</v>
      </c>
      <c r="I96" s="11">
        <v>4000</v>
      </c>
      <c r="J96" s="11">
        <v>4000</v>
      </c>
      <c r="K96" s="24">
        <f>H96-J96</f>
        <v>0</v>
      </c>
      <c r="L96" s="351">
        <f t="shared" si="31"/>
        <v>0.11428571428571428</v>
      </c>
    </row>
    <row r="97" spans="1:12" ht="12.75">
      <c r="A97" s="423"/>
      <c r="B97" s="98" t="s">
        <v>83</v>
      </c>
      <c r="C97" s="11">
        <v>191194</v>
      </c>
      <c r="D97" s="11">
        <v>191194</v>
      </c>
      <c r="E97" s="11"/>
      <c r="F97" s="11"/>
      <c r="G97" s="104"/>
      <c r="H97" s="11">
        <f>500+157021</f>
        <v>157521</v>
      </c>
      <c r="I97" s="11">
        <v>157521</v>
      </c>
      <c r="J97" s="11">
        <f>75+425+20317+110641</f>
        <v>131458</v>
      </c>
      <c r="K97" s="24">
        <f>H97-J97</f>
        <v>26063</v>
      </c>
      <c r="L97" s="351">
        <f t="shared" si="31"/>
        <v>0.687563417262048</v>
      </c>
    </row>
    <row r="98" spans="1:12" ht="12.75">
      <c r="A98" s="456" t="s">
        <v>141</v>
      </c>
      <c r="B98" s="58" t="s">
        <v>222</v>
      </c>
      <c r="C98" s="17">
        <f>C99+C100+C101+C102</f>
        <v>10893277</v>
      </c>
      <c r="D98" s="17">
        <f aca="true" t="shared" si="32" ref="D98:K98">D99+D100+D101+D102</f>
        <v>10893277</v>
      </c>
      <c r="E98" s="17">
        <f t="shared" si="32"/>
        <v>500000</v>
      </c>
      <c r="F98" s="17">
        <f t="shared" si="32"/>
        <v>600000</v>
      </c>
      <c r="G98" s="17">
        <f t="shared" si="32"/>
        <v>306000</v>
      </c>
      <c r="H98" s="17">
        <f t="shared" si="32"/>
        <v>10169356</v>
      </c>
      <c r="I98" s="17">
        <f t="shared" si="32"/>
        <v>10169356</v>
      </c>
      <c r="J98" s="17">
        <f t="shared" si="32"/>
        <v>8857933</v>
      </c>
      <c r="K98" s="17">
        <f t="shared" si="32"/>
        <v>1311423</v>
      </c>
      <c r="L98" s="327">
        <f t="shared" si="31"/>
        <v>0.8131559493070818</v>
      </c>
    </row>
    <row r="99" spans="1:12" ht="12.75">
      <c r="A99" s="457"/>
      <c r="B99" s="279" t="s">
        <v>89</v>
      </c>
      <c r="C99" s="47">
        <v>5120000</v>
      </c>
      <c r="D99" s="47">
        <v>5120000</v>
      </c>
      <c r="E99" s="47"/>
      <c r="F99" s="47"/>
      <c r="G99" s="48"/>
      <c r="H99" s="47">
        <v>4923654</v>
      </c>
      <c r="I99" s="47">
        <v>4923654</v>
      </c>
      <c r="J99" s="47">
        <v>4923654</v>
      </c>
      <c r="K99" s="280"/>
      <c r="L99" s="328">
        <f t="shared" si="31"/>
        <v>0.961651171875</v>
      </c>
    </row>
    <row r="100" spans="1:12" ht="12.75">
      <c r="A100" s="457"/>
      <c r="B100" s="99" t="s">
        <v>106</v>
      </c>
      <c r="C100" s="11">
        <v>0</v>
      </c>
      <c r="D100" s="11">
        <v>0</v>
      </c>
      <c r="E100" s="11"/>
      <c r="F100" s="11"/>
      <c r="G100" s="104"/>
      <c r="H100" s="46"/>
      <c r="I100" s="46"/>
      <c r="J100" s="11"/>
      <c r="K100" s="24">
        <f>H100-J100</f>
        <v>0</v>
      </c>
      <c r="L100" s="328"/>
    </row>
    <row r="101" spans="1:12" ht="12.75">
      <c r="A101" s="457"/>
      <c r="B101" s="99" t="s">
        <v>82</v>
      </c>
      <c r="C101" s="11">
        <v>1520000</v>
      </c>
      <c r="D101" s="11">
        <v>1520000</v>
      </c>
      <c r="E101" s="11"/>
      <c r="F101" s="11"/>
      <c r="G101" s="104"/>
      <c r="H101" s="11">
        <v>1490524</v>
      </c>
      <c r="I101" s="11">
        <v>1490524</v>
      </c>
      <c r="J101" s="11">
        <v>514724</v>
      </c>
      <c r="K101" s="24">
        <f>H101-J101</f>
        <v>975800</v>
      </c>
      <c r="L101" s="328">
        <f>J101/C101</f>
        <v>0.3386342105263158</v>
      </c>
    </row>
    <row r="102" spans="1:12" ht="12.75">
      <c r="A102" s="458"/>
      <c r="B102" s="99" t="s">
        <v>83</v>
      </c>
      <c r="C102" s="11">
        <v>4253277</v>
      </c>
      <c r="D102" s="11">
        <v>4253277</v>
      </c>
      <c r="E102" s="11">
        <v>500000</v>
      </c>
      <c r="F102" s="11">
        <v>600000</v>
      </c>
      <c r="G102" s="104">
        <v>306000</v>
      </c>
      <c r="H102" s="11">
        <v>3755178</v>
      </c>
      <c r="I102" s="11">
        <v>3755178</v>
      </c>
      <c r="J102" s="11">
        <f>2003661+1415894</f>
        <v>3419555</v>
      </c>
      <c r="K102" s="24">
        <f>H102-J102</f>
        <v>335623</v>
      </c>
      <c r="L102" s="328">
        <f>J102/C102</f>
        <v>0.803981259626401</v>
      </c>
    </row>
    <row r="103" spans="1:12" ht="13.5" thickBot="1">
      <c r="A103" s="4" t="s">
        <v>187</v>
      </c>
      <c r="B103" s="95"/>
      <c r="C103" s="86"/>
      <c r="D103" s="86"/>
      <c r="E103" s="86"/>
      <c r="F103" s="86"/>
      <c r="G103" s="118"/>
      <c r="H103" s="318">
        <f>I103</f>
        <v>-25052</v>
      </c>
      <c r="I103" s="318">
        <f>J103</f>
        <v>-25052</v>
      </c>
      <c r="J103" s="318">
        <v>-25052</v>
      </c>
      <c r="K103" s="119"/>
      <c r="L103" s="119"/>
    </row>
    <row r="104" spans="1:12" ht="13.5" thickBot="1">
      <c r="A104" s="418" t="s">
        <v>127</v>
      </c>
      <c r="B104" s="419"/>
      <c r="C104" s="419"/>
      <c r="D104" s="419"/>
      <c r="E104" s="419"/>
      <c r="F104" s="419"/>
      <c r="G104" s="419"/>
      <c r="H104" s="419"/>
      <c r="I104" s="419"/>
      <c r="J104" s="419"/>
      <c r="K104" s="419"/>
      <c r="L104" s="420"/>
    </row>
    <row r="105" spans="1:12" ht="12.75">
      <c r="A105" s="319" t="s">
        <v>86</v>
      </c>
      <c r="B105" s="111" t="s">
        <v>89</v>
      </c>
      <c r="C105" s="123">
        <f>C99</f>
        <v>5120000</v>
      </c>
      <c r="D105" s="123">
        <f aca="true" t="shared" si="33" ref="D105:K105">D99</f>
        <v>5120000</v>
      </c>
      <c r="E105" s="123">
        <f t="shared" si="33"/>
        <v>0</v>
      </c>
      <c r="F105" s="123">
        <f t="shared" si="33"/>
        <v>0</v>
      </c>
      <c r="G105" s="123">
        <f t="shared" si="33"/>
        <v>0</v>
      </c>
      <c r="H105" s="123">
        <f t="shared" si="33"/>
        <v>4923654</v>
      </c>
      <c r="I105" s="123">
        <f t="shared" si="33"/>
        <v>4923654</v>
      </c>
      <c r="J105" s="123">
        <f t="shared" si="33"/>
        <v>4923654</v>
      </c>
      <c r="K105" s="123">
        <f t="shared" si="33"/>
        <v>0</v>
      </c>
      <c r="L105" s="358">
        <f>J105/C105</f>
        <v>0.961651171875</v>
      </c>
    </row>
    <row r="106" spans="1:12" ht="12.75">
      <c r="A106" s="6" t="s">
        <v>85</v>
      </c>
      <c r="B106" s="100" t="s">
        <v>106</v>
      </c>
      <c r="C106" s="12">
        <f>C100+C96</f>
        <v>35000</v>
      </c>
      <c r="D106" s="12">
        <f aca="true" t="shared" si="34" ref="D106:K106">D100+D96</f>
        <v>35000</v>
      </c>
      <c r="E106" s="12">
        <f t="shared" si="34"/>
        <v>0</v>
      </c>
      <c r="F106" s="12">
        <f t="shared" si="34"/>
        <v>0</v>
      </c>
      <c r="G106" s="12">
        <f t="shared" si="34"/>
        <v>0</v>
      </c>
      <c r="H106" s="12">
        <f t="shared" si="34"/>
        <v>4000</v>
      </c>
      <c r="I106" s="12">
        <f t="shared" si="34"/>
        <v>4000</v>
      </c>
      <c r="J106" s="12">
        <f t="shared" si="34"/>
        <v>4000</v>
      </c>
      <c r="K106" s="82">
        <f t="shared" si="34"/>
        <v>0</v>
      </c>
      <c r="L106" s="358">
        <f>J106/C106</f>
        <v>0.11428571428571428</v>
      </c>
    </row>
    <row r="107" spans="1:12" ht="12.75">
      <c r="A107" s="6" t="s">
        <v>87</v>
      </c>
      <c r="B107" s="100" t="s">
        <v>82</v>
      </c>
      <c r="C107" s="12">
        <f>C101</f>
        <v>1520000</v>
      </c>
      <c r="D107" s="12">
        <f aca="true" t="shared" si="35" ref="D107:J107">D101</f>
        <v>1520000</v>
      </c>
      <c r="E107" s="12">
        <f t="shared" si="35"/>
        <v>0</v>
      </c>
      <c r="F107" s="12">
        <f t="shared" si="35"/>
        <v>0</v>
      </c>
      <c r="G107" s="12">
        <f t="shared" si="35"/>
        <v>0</v>
      </c>
      <c r="H107" s="12">
        <f t="shared" si="35"/>
        <v>1490524</v>
      </c>
      <c r="I107" s="12">
        <f t="shared" si="35"/>
        <v>1490524</v>
      </c>
      <c r="J107" s="12">
        <f t="shared" si="35"/>
        <v>514724</v>
      </c>
      <c r="K107" s="82">
        <f>H107-J107</f>
        <v>975800</v>
      </c>
      <c r="L107" s="336">
        <f>J107/C107</f>
        <v>0.3386342105263158</v>
      </c>
    </row>
    <row r="108" spans="1:12" ht="12.75">
      <c r="A108" s="85" t="s">
        <v>142</v>
      </c>
      <c r="B108" s="100" t="s">
        <v>83</v>
      </c>
      <c r="C108" s="12">
        <f>C102+C97</f>
        <v>4444471</v>
      </c>
      <c r="D108" s="12">
        <f aca="true" t="shared" si="36" ref="D108:K108">D102+D97</f>
        <v>4444471</v>
      </c>
      <c r="E108" s="12">
        <f t="shared" si="36"/>
        <v>500000</v>
      </c>
      <c r="F108" s="12">
        <f t="shared" si="36"/>
        <v>600000</v>
      </c>
      <c r="G108" s="12">
        <f t="shared" si="36"/>
        <v>306000</v>
      </c>
      <c r="H108" s="12">
        <f t="shared" si="36"/>
        <v>3912699</v>
      </c>
      <c r="I108" s="12">
        <f t="shared" si="36"/>
        <v>3912699</v>
      </c>
      <c r="J108" s="12">
        <f t="shared" si="36"/>
        <v>3551013</v>
      </c>
      <c r="K108" s="12">
        <f t="shared" si="36"/>
        <v>361686</v>
      </c>
      <c r="L108" s="362">
        <f>J108/C108</f>
        <v>0.798973151135422</v>
      </c>
    </row>
    <row r="109" spans="1:12" ht="12.75">
      <c r="A109" s="63" t="s">
        <v>193</v>
      </c>
      <c r="B109" s="111"/>
      <c r="C109" s="16"/>
      <c r="D109" s="16"/>
      <c r="E109" s="16"/>
      <c r="F109" s="16"/>
      <c r="G109" s="16"/>
      <c r="H109" s="112">
        <f>H103</f>
        <v>-25052</v>
      </c>
      <c r="I109" s="112">
        <f>I103</f>
        <v>-25052</v>
      </c>
      <c r="J109" s="112">
        <f>J103</f>
        <v>-25052</v>
      </c>
      <c r="K109" s="83"/>
      <c r="L109" s="339"/>
    </row>
    <row r="110" spans="1:12" ht="12.75">
      <c r="A110" s="19" t="s">
        <v>196</v>
      </c>
      <c r="B110" s="31" t="s">
        <v>168</v>
      </c>
      <c r="C110" s="38">
        <f>C111</f>
        <v>137000</v>
      </c>
      <c r="D110" s="38">
        <f aca="true" t="shared" si="37" ref="D110:K110">D111</f>
        <v>137000</v>
      </c>
      <c r="E110" s="38">
        <f t="shared" si="37"/>
        <v>0</v>
      </c>
      <c r="F110" s="38">
        <f t="shared" si="37"/>
        <v>0</v>
      </c>
      <c r="G110" s="38">
        <f t="shared" si="37"/>
        <v>0</v>
      </c>
      <c r="H110" s="38">
        <f t="shared" si="37"/>
        <v>136850</v>
      </c>
      <c r="I110" s="38">
        <f t="shared" si="37"/>
        <v>136850</v>
      </c>
      <c r="J110" s="38">
        <f t="shared" si="37"/>
        <v>136850</v>
      </c>
      <c r="K110" s="38">
        <f t="shared" si="37"/>
        <v>0</v>
      </c>
      <c r="L110" s="340">
        <f>J110/C110</f>
        <v>0.9989051094890511</v>
      </c>
    </row>
    <row r="111" spans="1:12" ht="12.75">
      <c r="A111" s="432" t="s">
        <v>197</v>
      </c>
      <c r="B111" s="277" t="s">
        <v>222</v>
      </c>
      <c r="C111" s="278">
        <f>C112+C113</f>
        <v>137000</v>
      </c>
      <c r="D111" s="278">
        <f aca="true" t="shared" si="38" ref="D111:K111">D112+D113</f>
        <v>137000</v>
      </c>
      <c r="E111" s="278">
        <f t="shared" si="38"/>
        <v>0</v>
      </c>
      <c r="F111" s="278">
        <f t="shared" si="38"/>
        <v>0</v>
      </c>
      <c r="G111" s="278">
        <f t="shared" si="38"/>
        <v>0</v>
      </c>
      <c r="H111" s="278">
        <f t="shared" si="38"/>
        <v>136850</v>
      </c>
      <c r="I111" s="278">
        <f t="shared" si="38"/>
        <v>136850</v>
      </c>
      <c r="J111" s="278">
        <f t="shared" si="38"/>
        <v>136850</v>
      </c>
      <c r="K111" s="278">
        <f t="shared" si="38"/>
        <v>0</v>
      </c>
      <c r="L111" s="341">
        <f>J111/C111</f>
        <v>0.9989051094890511</v>
      </c>
    </row>
    <row r="112" spans="1:12" ht="12.75">
      <c r="A112" s="433"/>
      <c r="B112" s="274" t="s">
        <v>242</v>
      </c>
      <c r="C112" s="275">
        <v>137000</v>
      </c>
      <c r="D112" s="275">
        <v>137000</v>
      </c>
      <c r="E112" s="275"/>
      <c r="F112" s="275"/>
      <c r="G112" s="275"/>
      <c r="H112" s="275">
        <v>136850</v>
      </c>
      <c r="I112" s="275">
        <v>136850</v>
      </c>
      <c r="J112" s="275">
        <v>136850</v>
      </c>
      <c r="K112" s="276"/>
      <c r="L112" s="342">
        <f>J112/C112</f>
        <v>0.9989051094890511</v>
      </c>
    </row>
    <row r="113" spans="1:12" ht="13.5" thickBot="1">
      <c r="A113" s="433"/>
      <c r="B113" s="320" t="s">
        <v>221</v>
      </c>
      <c r="C113" s="321"/>
      <c r="D113" s="321"/>
      <c r="E113" s="321"/>
      <c r="F113" s="321"/>
      <c r="G113" s="321"/>
      <c r="H113" s="321"/>
      <c r="I113" s="321"/>
      <c r="J113" s="321"/>
      <c r="K113" s="322">
        <f>I113-J113</f>
        <v>0</v>
      </c>
      <c r="L113" s="343"/>
    </row>
    <row r="114" spans="1:12" ht="13.5" thickBot="1">
      <c r="A114" s="418" t="s">
        <v>127</v>
      </c>
      <c r="B114" s="419"/>
      <c r="C114" s="419"/>
      <c r="D114" s="419"/>
      <c r="E114" s="419"/>
      <c r="F114" s="419"/>
      <c r="G114" s="419"/>
      <c r="H114" s="419"/>
      <c r="I114" s="419"/>
      <c r="J114" s="419"/>
      <c r="K114" s="419"/>
      <c r="L114" s="420"/>
    </row>
    <row r="115" spans="1:16" ht="12.75">
      <c r="A115" s="323" t="s">
        <v>243</v>
      </c>
      <c r="B115" s="324" t="s">
        <v>242</v>
      </c>
      <c r="C115" s="325">
        <f>C112</f>
        <v>137000</v>
      </c>
      <c r="D115" s="325">
        <f aca="true" t="shared" si="39" ref="D115:K115">D112</f>
        <v>137000</v>
      </c>
      <c r="E115" s="325">
        <f t="shared" si="39"/>
        <v>0</v>
      </c>
      <c r="F115" s="325">
        <f t="shared" si="39"/>
        <v>0</v>
      </c>
      <c r="G115" s="325">
        <f t="shared" si="39"/>
        <v>0</v>
      </c>
      <c r="H115" s="325">
        <v>136850</v>
      </c>
      <c r="I115" s="325">
        <v>136850</v>
      </c>
      <c r="J115" s="325">
        <f t="shared" si="39"/>
        <v>136850</v>
      </c>
      <c r="K115" s="325">
        <f t="shared" si="39"/>
        <v>0</v>
      </c>
      <c r="L115" s="338">
        <f>J115/C115</f>
        <v>0.9989051094890511</v>
      </c>
      <c r="P115" s="9"/>
    </row>
    <row r="116" spans="1:16" ht="12.75">
      <c r="A116" s="85" t="s">
        <v>220</v>
      </c>
      <c r="B116" s="100" t="s">
        <v>221</v>
      </c>
      <c r="C116" s="12">
        <f>C113</f>
        <v>0</v>
      </c>
      <c r="D116" s="12">
        <f aca="true" t="shared" si="40" ref="D116:K116">D113</f>
        <v>0</v>
      </c>
      <c r="E116" s="12">
        <f t="shared" si="40"/>
        <v>0</v>
      </c>
      <c r="F116" s="12">
        <f t="shared" si="40"/>
        <v>0</v>
      </c>
      <c r="G116" s="12">
        <f t="shared" si="40"/>
        <v>0</v>
      </c>
      <c r="H116" s="12">
        <f t="shared" si="40"/>
        <v>0</v>
      </c>
      <c r="I116" s="12">
        <f t="shared" si="40"/>
        <v>0</v>
      </c>
      <c r="J116" s="12">
        <f t="shared" si="40"/>
        <v>0</v>
      </c>
      <c r="K116" s="82">
        <f t="shared" si="40"/>
        <v>0</v>
      </c>
      <c r="L116" s="82">
        <f>L113</f>
        <v>0</v>
      </c>
      <c r="P116" s="9"/>
    </row>
    <row r="117" spans="1:12" ht="12.75">
      <c r="A117" s="1" t="s">
        <v>193</v>
      </c>
      <c r="B117" s="101"/>
      <c r="C117" s="46"/>
      <c r="D117" s="46"/>
      <c r="E117" s="46"/>
      <c r="F117" s="46"/>
      <c r="G117" s="46"/>
      <c r="H117" s="46"/>
      <c r="I117" s="46"/>
      <c r="J117" s="46"/>
      <c r="K117" s="110"/>
      <c r="L117" s="110"/>
    </row>
    <row r="118" spans="1:12" ht="12.75">
      <c r="A118" s="44" t="s">
        <v>143</v>
      </c>
      <c r="B118" s="31" t="s">
        <v>168</v>
      </c>
      <c r="C118" s="45">
        <f>C121+C124</f>
        <v>9073765</v>
      </c>
      <c r="D118" s="45">
        <f aca="true" t="shared" si="41" ref="D118:L118">D121+D124</f>
        <v>9073765</v>
      </c>
      <c r="E118" s="45">
        <f t="shared" si="41"/>
        <v>1200000</v>
      </c>
      <c r="F118" s="45">
        <f t="shared" si="41"/>
        <v>1354600</v>
      </c>
      <c r="G118" s="45">
        <f t="shared" si="41"/>
        <v>500000</v>
      </c>
      <c r="H118" s="45">
        <f t="shared" si="41"/>
        <v>8384261</v>
      </c>
      <c r="I118" s="45">
        <f t="shared" si="41"/>
        <v>8384261</v>
      </c>
      <c r="J118" s="45">
        <f t="shared" si="41"/>
        <v>7409886</v>
      </c>
      <c r="K118" s="45">
        <f t="shared" si="41"/>
        <v>974375</v>
      </c>
      <c r="L118" s="375">
        <f t="shared" si="41"/>
        <v>0.8174563258137594</v>
      </c>
    </row>
    <row r="119" spans="1:12" ht="12.75">
      <c r="A119" s="1" t="s">
        <v>189</v>
      </c>
      <c r="B119" s="94"/>
      <c r="C119" s="11">
        <v>0</v>
      </c>
      <c r="D119" s="11">
        <v>0</v>
      </c>
      <c r="E119" s="11"/>
      <c r="F119" s="11"/>
      <c r="G119" s="104"/>
      <c r="H119" s="11"/>
      <c r="I119" s="11"/>
      <c r="J119" s="11"/>
      <c r="K119" s="24">
        <f aca="true" t="shared" si="42" ref="K119:L123">H119-J119</f>
        <v>0</v>
      </c>
      <c r="L119" s="24">
        <f t="shared" si="42"/>
        <v>0</v>
      </c>
    </row>
    <row r="120" spans="1:12" ht="12.75">
      <c r="A120" s="1" t="s">
        <v>190</v>
      </c>
      <c r="B120" s="94"/>
      <c r="C120" s="11">
        <f>D120+E120+F120+G120</f>
        <v>0</v>
      </c>
      <c r="D120" s="11"/>
      <c r="E120" s="11"/>
      <c r="F120" s="11"/>
      <c r="G120" s="104"/>
      <c r="H120" s="11"/>
      <c r="I120" s="11"/>
      <c r="J120" s="11"/>
      <c r="K120" s="24">
        <f t="shared" si="42"/>
        <v>0</v>
      </c>
      <c r="L120" s="24">
        <f t="shared" si="42"/>
        <v>0</v>
      </c>
    </row>
    <row r="121" spans="1:12" ht="12.75">
      <c r="A121" s="424" t="s">
        <v>191</v>
      </c>
      <c r="B121" s="346" t="s">
        <v>258</v>
      </c>
      <c r="C121" s="347">
        <f>C122+C123</f>
        <v>9200</v>
      </c>
      <c r="D121" s="347">
        <f aca="true" t="shared" si="43" ref="D121:L121">D122+D123</f>
        <v>9200</v>
      </c>
      <c r="E121" s="347">
        <f t="shared" si="43"/>
        <v>0</v>
      </c>
      <c r="F121" s="347">
        <f t="shared" si="43"/>
        <v>0</v>
      </c>
      <c r="G121" s="347">
        <f t="shared" si="43"/>
        <v>0</v>
      </c>
      <c r="H121" s="347">
        <f t="shared" si="43"/>
        <v>0</v>
      </c>
      <c r="I121" s="347">
        <f t="shared" si="43"/>
        <v>0</v>
      </c>
      <c r="J121" s="347">
        <f t="shared" si="43"/>
        <v>0</v>
      </c>
      <c r="K121" s="347">
        <f t="shared" si="43"/>
        <v>0</v>
      </c>
      <c r="L121" s="347">
        <f t="shared" si="43"/>
        <v>0</v>
      </c>
    </row>
    <row r="122" spans="1:12" ht="12.75">
      <c r="A122" s="425"/>
      <c r="B122" s="94" t="s">
        <v>199</v>
      </c>
      <c r="C122" s="11">
        <v>4000</v>
      </c>
      <c r="D122" s="11">
        <v>4000</v>
      </c>
      <c r="E122" s="11"/>
      <c r="F122" s="11"/>
      <c r="G122" s="104"/>
      <c r="H122" s="11"/>
      <c r="I122" s="11"/>
      <c r="J122" s="11"/>
      <c r="K122" s="24"/>
      <c r="L122" s="24"/>
    </row>
    <row r="123" spans="1:12" ht="12.75">
      <c r="A123" s="426"/>
      <c r="B123" s="94" t="s">
        <v>100</v>
      </c>
      <c r="C123" s="11">
        <v>5200</v>
      </c>
      <c r="D123" s="11">
        <v>5200</v>
      </c>
      <c r="E123" s="11"/>
      <c r="F123" s="11"/>
      <c r="G123" s="104"/>
      <c r="H123" s="11"/>
      <c r="I123" s="11"/>
      <c r="J123" s="11"/>
      <c r="K123" s="24">
        <f t="shared" si="42"/>
        <v>0</v>
      </c>
      <c r="L123" s="24">
        <f t="shared" si="42"/>
        <v>0</v>
      </c>
    </row>
    <row r="124" spans="1:12" ht="12.75">
      <c r="A124" s="447" t="s">
        <v>124</v>
      </c>
      <c r="B124" s="58"/>
      <c r="C124" s="17">
        <f>C125+C127+C128+C126</f>
        <v>9064565</v>
      </c>
      <c r="D124" s="17">
        <f aca="true" t="shared" si="44" ref="D124:K124">D125+D127+D128+D126</f>
        <v>9064565</v>
      </c>
      <c r="E124" s="17">
        <f t="shared" si="44"/>
        <v>1200000</v>
      </c>
      <c r="F124" s="17">
        <f t="shared" si="44"/>
        <v>1354600</v>
      </c>
      <c r="G124" s="17">
        <f t="shared" si="44"/>
        <v>500000</v>
      </c>
      <c r="H124" s="17">
        <f t="shared" si="44"/>
        <v>8384261</v>
      </c>
      <c r="I124" s="17">
        <f t="shared" si="44"/>
        <v>8384261</v>
      </c>
      <c r="J124" s="17">
        <f t="shared" si="44"/>
        <v>7409886</v>
      </c>
      <c r="K124" s="17">
        <f t="shared" si="44"/>
        <v>974375</v>
      </c>
      <c r="L124" s="327">
        <f>J124/C124</f>
        <v>0.8174563258137594</v>
      </c>
    </row>
    <row r="125" spans="1:12" ht="12.75">
      <c r="A125" s="447"/>
      <c r="B125" s="101" t="s">
        <v>200</v>
      </c>
      <c r="C125" s="47">
        <v>502000</v>
      </c>
      <c r="D125" s="47">
        <v>502000</v>
      </c>
      <c r="E125" s="47"/>
      <c r="F125" s="47"/>
      <c r="G125" s="48"/>
      <c r="H125" s="47">
        <v>496620</v>
      </c>
      <c r="I125" s="47">
        <v>496620</v>
      </c>
      <c r="J125" s="47">
        <v>496620</v>
      </c>
      <c r="K125" s="24">
        <f>H125-J125</f>
        <v>0</v>
      </c>
      <c r="L125" s="328">
        <f>J125/C125</f>
        <v>0.9892828685258964</v>
      </c>
    </row>
    <row r="126" spans="1:12" ht="12.75">
      <c r="A126" s="447"/>
      <c r="B126" s="101" t="s">
        <v>100</v>
      </c>
      <c r="C126" s="47">
        <v>3000000</v>
      </c>
      <c r="D126" s="47">
        <v>3000000</v>
      </c>
      <c r="E126" s="47"/>
      <c r="F126" s="47"/>
      <c r="G126" s="48"/>
      <c r="H126" s="47">
        <v>2991660</v>
      </c>
      <c r="I126" s="47">
        <v>2991660</v>
      </c>
      <c r="J126" s="47">
        <v>2991660</v>
      </c>
      <c r="K126" s="24"/>
      <c r="L126" s="328">
        <f>J126/C126</f>
        <v>0.99722</v>
      </c>
    </row>
    <row r="127" spans="1:12" ht="12.75">
      <c r="A127" s="447"/>
      <c r="B127" s="98" t="s">
        <v>101</v>
      </c>
      <c r="C127" s="11">
        <v>216792</v>
      </c>
      <c r="D127" s="11">
        <v>216792</v>
      </c>
      <c r="E127" s="11">
        <v>1000000</v>
      </c>
      <c r="F127" s="11">
        <v>1000000</v>
      </c>
      <c r="G127" s="104">
        <v>500000</v>
      </c>
      <c r="H127" s="11">
        <v>153594</v>
      </c>
      <c r="I127" s="11">
        <v>153594</v>
      </c>
      <c r="J127" s="11">
        <v>153594</v>
      </c>
      <c r="K127" s="24">
        <f>H127-J127</f>
        <v>0</v>
      </c>
      <c r="L127" s="328">
        <f>J127/C127</f>
        <v>0.7084855529724344</v>
      </c>
    </row>
    <row r="128" spans="1:12" ht="12.75">
      <c r="A128" s="447"/>
      <c r="B128" s="98" t="s">
        <v>102</v>
      </c>
      <c r="C128" s="11">
        <v>5345773</v>
      </c>
      <c r="D128" s="11">
        <v>5345773</v>
      </c>
      <c r="E128" s="11">
        <v>200000</v>
      </c>
      <c r="F128" s="11">
        <v>354600</v>
      </c>
      <c r="G128" s="104"/>
      <c r="H128" s="11">
        <v>4742387</v>
      </c>
      <c r="I128" s="11">
        <v>4742387</v>
      </c>
      <c r="J128" s="11">
        <f>173870+3594142</f>
        <v>3768012</v>
      </c>
      <c r="K128" s="24">
        <f>H128-J128</f>
        <v>974375</v>
      </c>
      <c r="L128" s="328">
        <f>J128/C128</f>
        <v>0.7048582122735103</v>
      </c>
    </row>
    <row r="129" spans="1:12" ht="13.5" thickBot="1">
      <c r="A129" s="4" t="s">
        <v>193</v>
      </c>
      <c r="B129" s="95"/>
      <c r="C129" s="86">
        <f>D129+E129+F129+G129</f>
        <v>0</v>
      </c>
      <c r="D129" s="86"/>
      <c r="E129" s="86"/>
      <c r="F129" s="86"/>
      <c r="G129" s="118"/>
      <c r="H129" s="318"/>
      <c r="I129" s="318"/>
      <c r="J129" s="318"/>
      <c r="K129" s="24">
        <f>H129-J129</f>
        <v>0</v>
      </c>
      <c r="L129" s="119">
        <f>I129-K129</f>
        <v>0</v>
      </c>
    </row>
    <row r="130" spans="1:12" ht="13.5" thickBot="1">
      <c r="A130" s="418" t="s">
        <v>127</v>
      </c>
      <c r="B130" s="419"/>
      <c r="C130" s="419"/>
      <c r="D130" s="419"/>
      <c r="E130" s="419"/>
      <c r="F130" s="419"/>
      <c r="G130" s="419"/>
      <c r="H130" s="419"/>
      <c r="I130" s="419"/>
      <c r="J130" s="419"/>
      <c r="K130" s="419"/>
      <c r="L130" s="420"/>
    </row>
    <row r="131" spans="1:12" ht="12.75">
      <c r="A131" s="319" t="s">
        <v>198</v>
      </c>
      <c r="B131" s="111" t="s">
        <v>199</v>
      </c>
      <c r="C131" s="123">
        <f>C125+C122</f>
        <v>506000</v>
      </c>
      <c r="D131" s="123">
        <f aca="true" t="shared" si="45" ref="D131:L131">D125+D122</f>
        <v>506000</v>
      </c>
      <c r="E131" s="123">
        <f t="shared" si="45"/>
        <v>0</v>
      </c>
      <c r="F131" s="123">
        <f t="shared" si="45"/>
        <v>0</v>
      </c>
      <c r="G131" s="123">
        <f t="shared" si="45"/>
        <v>0</v>
      </c>
      <c r="H131" s="123">
        <f t="shared" si="45"/>
        <v>496620</v>
      </c>
      <c r="I131" s="123">
        <f t="shared" si="45"/>
        <v>496620</v>
      </c>
      <c r="J131" s="123">
        <f t="shared" si="45"/>
        <v>496620</v>
      </c>
      <c r="K131" s="123">
        <f t="shared" si="45"/>
        <v>0</v>
      </c>
      <c r="L131" s="358">
        <f t="shared" si="45"/>
        <v>0.9892828685258964</v>
      </c>
    </row>
    <row r="132" spans="1:12" ht="12.75">
      <c r="A132" s="6" t="s">
        <v>231</v>
      </c>
      <c r="B132" s="100" t="s">
        <v>100</v>
      </c>
      <c r="C132" s="12">
        <f>C126+C123</f>
        <v>3005200</v>
      </c>
      <c r="D132" s="12">
        <f aca="true" t="shared" si="46" ref="D132:L132">D126+D123</f>
        <v>3005200</v>
      </c>
      <c r="E132" s="12">
        <f t="shared" si="46"/>
        <v>0</v>
      </c>
      <c r="F132" s="12">
        <f t="shared" si="46"/>
        <v>0</v>
      </c>
      <c r="G132" s="12">
        <f t="shared" si="46"/>
        <v>0</v>
      </c>
      <c r="H132" s="12">
        <f t="shared" si="46"/>
        <v>2991660</v>
      </c>
      <c r="I132" s="12">
        <f t="shared" si="46"/>
        <v>2991660</v>
      </c>
      <c r="J132" s="12">
        <f t="shared" si="46"/>
        <v>2991660</v>
      </c>
      <c r="K132" s="12">
        <f t="shared" si="46"/>
        <v>0</v>
      </c>
      <c r="L132" s="362">
        <f t="shared" si="46"/>
        <v>0.99722</v>
      </c>
    </row>
    <row r="133" spans="1:12" ht="12.75">
      <c r="A133" s="6" t="s">
        <v>144</v>
      </c>
      <c r="B133" s="100" t="s">
        <v>101</v>
      </c>
      <c r="C133" s="12">
        <f>C127</f>
        <v>216792</v>
      </c>
      <c r="D133" s="12">
        <f aca="true" t="shared" si="47" ref="D133:K133">D127</f>
        <v>216792</v>
      </c>
      <c r="E133" s="12">
        <f t="shared" si="47"/>
        <v>1000000</v>
      </c>
      <c r="F133" s="12">
        <f t="shared" si="47"/>
        <v>1000000</v>
      </c>
      <c r="G133" s="12">
        <f t="shared" si="47"/>
        <v>500000</v>
      </c>
      <c r="H133" s="12">
        <f t="shared" si="47"/>
        <v>153594</v>
      </c>
      <c r="I133" s="12">
        <f t="shared" si="47"/>
        <v>153594</v>
      </c>
      <c r="J133" s="12">
        <f t="shared" si="47"/>
        <v>153594</v>
      </c>
      <c r="K133" s="82">
        <f t="shared" si="47"/>
        <v>0</v>
      </c>
      <c r="L133" s="329">
        <f>J133/C133</f>
        <v>0.7084855529724344</v>
      </c>
    </row>
    <row r="134" spans="1:12" ht="12.75">
      <c r="A134" s="5" t="s">
        <v>145</v>
      </c>
      <c r="B134" s="113" t="s">
        <v>102</v>
      </c>
      <c r="C134" s="16">
        <f>C128</f>
        <v>5345773</v>
      </c>
      <c r="D134" s="16">
        <f aca="true" t="shared" si="48" ref="D134:L134">D128</f>
        <v>5345773</v>
      </c>
      <c r="E134" s="16">
        <f t="shared" si="48"/>
        <v>200000</v>
      </c>
      <c r="F134" s="16">
        <f t="shared" si="48"/>
        <v>354600</v>
      </c>
      <c r="G134" s="16">
        <f t="shared" si="48"/>
        <v>0</v>
      </c>
      <c r="H134" s="16">
        <f t="shared" si="48"/>
        <v>4742387</v>
      </c>
      <c r="I134" s="16">
        <f t="shared" si="48"/>
        <v>4742387</v>
      </c>
      <c r="J134" s="16">
        <f t="shared" si="48"/>
        <v>3768012</v>
      </c>
      <c r="K134" s="16">
        <f t="shared" si="48"/>
        <v>974375</v>
      </c>
      <c r="L134" s="363">
        <f t="shared" si="48"/>
        <v>0.7048582122735103</v>
      </c>
    </row>
    <row r="135" spans="1:12" ht="13.5" thickBot="1">
      <c r="A135" s="131" t="s">
        <v>193</v>
      </c>
      <c r="B135" s="132"/>
      <c r="C135" s="133"/>
      <c r="D135" s="133"/>
      <c r="E135" s="133"/>
      <c r="F135" s="133"/>
      <c r="G135" s="133"/>
      <c r="H135" s="134"/>
      <c r="I135" s="134"/>
      <c r="J135" s="134"/>
      <c r="K135" s="135"/>
      <c r="L135" s="135"/>
    </row>
    <row r="136" spans="3:12" ht="12.75">
      <c r="C136" s="10"/>
      <c r="D136" s="9"/>
      <c r="E136" s="9"/>
      <c r="F136" s="9"/>
      <c r="G136" s="9"/>
      <c r="H136" s="9"/>
      <c r="I136" s="9"/>
      <c r="J136" s="9"/>
      <c r="K136" s="9"/>
      <c r="L136" s="9"/>
    </row>
    <row r="137" spans="3:12" ht="13.5" thickBot="1">
      <c r="C137" s="10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33.75">
      <c r="A138" s="454" t="s">
        <v>179</v>
      </c>
      <c r="B138" s="455"/>
      <c r="C138" s="34" t="s">
        <v>162</v>
      </c>
      <c r="D138" s="34" t="s">
        <v>163</v>
      </c>
      <c r="E138" s="51"/>
      <c r="F138" s="51"/>
      <c r="G138" s="51"/>
      <c r="H138" s="34" t="s">
        <v>164</v>
      </c>
      <c r="I138" s="34" t="s">
        <v>165</v>
      </c>
      <c r="J138" s="34" t="s">
        <v>166</v>
      </c>
      <c r="K138" s="35" t="s">
        <v>167</v>
      </c>
      <c r="L138" s="77" t="s">
        <v>253</v>
      </c>
    </row>
    <row r="139" spans="1:12" ht="12.75">
      <c r="A139" s="439" t="s">
        <v>121</v>
      </c>
      <c r="B139" s="440"/>
      <c r="C139" s="11">
        <f aca="true" t="shared" si="49" ref="C139:K139">C119+C92+C81+C68+C60+C41+C26+C18+C10</f>
        <v>312000</v>
      </c>
      <c r="D139" s="11">
        <f t="shared" si="49"/>
        <v>312000</v>
      </c>
      <c r="E139" s="11">
        <f t="shared" si="49"/>
        <v>400000</v>
      </c>
      <c r="F139" s="11">
        <f t="shared" si="49"/>
        <v>0</v>
      </c>
      <c r="G139" s="11">
        <f t="shared" si="49"/>
        <v>0</v>
      </c>
      <c r="H139" s="11">
        <f t="shared" si="49"/>
        <v>310770</v>
      </c>
      <c r="I139" s="11">
        <f t="shared" si="49"/>
        <v>310770</v>
      </c>
      <c r="J139" s="11">
        <f t="shared" si="49"/>
        <v>310770</v>
      </c>
      <c r="K139" s="24">
        <f t="shared" si="49"/>
        <v>0</v>
      </c>
      <c r="L139" s="328">
        <f>J139/C139</f>
        <v>0.9960576923076923</v>
      </c>
    </row>
    <row r="140" spans="1:12" ht="12.75">
      <c r="A140" s="439" t="s">
        <v>122</v>
      </c>
      <c r="B140" s="440"/>
      <c r="C140" s="11">
        <f aca="true" t="shared" si="50" ref="C140:K140">C120+C93+C82+C69+C61+C42+C27+C19+C11</f>
        <v>0</v>
      </c>
      <c r="D140" s="11">
        <f t="shared" si="50"/>
        <v>0</v>
      </c>
      <c r="E140" s="11">
        <f t="shared" si="50"/>
        <v>0</v>
      </c>
      <c r="F140" s="11">
        <f t="shared" si="50"/>
        <v>0</v>
      </c>
      <c r="G140" s="11">
        <f t="shared" si="50"/>
        <v>0</v>
      </c>
      <c r="H140" s="11">
        <f t="shared" si="50"/>
        <v>0</v>
      </c>
      <c r="I140" s="11">
        <f t="shared" si="50"/>
        <v>0</v>
      </c>
      <c r="J140" s="11">
        <f t="shared" si="50"/>
        <v>0</v>
      </c>
      <c r="K140" s="24">
        <f t="shared" si="50"/>
        <v>0</v>
      </c>
      <c r="L140" s="328"/>
    </row>
    <row r="141" spans="1:12" ht="12.75">
      <c r="A141" s="439" t="s">
        <v>123</v>
      </c>
      <c r="B141" s="440"/>
      <c r="C141" s="11"/>
      <c r="D141" s="11"/>
      <c r="E141" s="11">
        <f>E94</f>
        <v>0</v>
      </c>
      <c r="F141" s="11">
        <f>F94</f>
        <v>0</v>
      </c>
      <c r="G141" s="11">
        <f>G94</f>
        <v>0</v>
      </c>
      <c r="H141" s="11"/>
      <c r="I141" s="11"/>
      <c r="J141" s="11"/>
      <c r="K141" s="11"/>
      <c r="L141" s="328"/>
    </row>
    <row r="142" spans="1:12" ht="12.75">
      <c r="A142" s="128"/>
      <c r="B142" s="129" t="s">
        <v>241</v>
      </c>
      <c r="C142" s="11">
        <f>C121+C94+C83+C70+C43+C28+C12</f>
        <v>979222</v>
      </c>
      <c r="D142" s="11">
        <f aca="true" t="shared" si="51" ref="D142:K142">D121+D94+D83+D70+D43+D28+D12</f>
        <v>979222</v>
      </c>
      <c r="E142" s="11">
        <f t="shared" si="51"/>
        <v>1437004</v>
      </c>
      <c r="F142" s="11">
        <f t="shared" si="51"/>
        <v>1437005</v>
      </c>
      <c r="G142" s="11">
        <f t="shared" si="51"/>
        <v>1437004</v>
      </c>
      <c r="H142" s="11">
        <f t="shared" si="51"/>
        <v>600993</v>
      </c>
      <c r="I142" s="11">
        <f t="shared" si="51"/>
        <v>600993</v>
      </c>
      <c r="J142" s="11">
        <f t="shared" si="51"/>
        <v>344261</v>
      </c>
      <c r="K142" s="11">
        <f t="shared" si="51"/>
        <v>256232</v>
      </c>
      <c r="L142" s="328">
        <f>J142/C142</f>
        <v>0.35156583491792465</v>
      </c>
    </row>
    <row r="143" spans="1:12" ht="13.5" thickBot="1">
      <c r="A143" s="439" t="s">
        <v>124</v>
      </c>
      <c r="B143" s="440"/>
      <c r="C143" s="11">
        <f>C124+C111+C98+C86+C71+C46+C29+C21+C13</f>
        <v>23225611</v>
      </c>
      <c r="D143" s="11">
        <f aca="true" t="shared" si="52" ref="D143:K143">D124+D111+D98+D86+D71+D46+D29+D21+D13</f>
        <v>23225611</v>
      </c>
      <c r="E143" s="11">
        <f t="shared" si="52"/>
        <v>2456000</v>
      </c>
      <c r="F143" s="11">
        <f t="shared" si="52"/>
        <v>2440922</v>
      </c>
      <c r="G143" s="11">
        <f t="shared" si="52"/>
        <v>966000</v>
      </c>
      <c r="H143" s="11">
        <f t="shared" si="52"/>
        <v>21008417</v>
      </c>
      <c r="I143" s="11">
        <f t="shared" si="52"/>
        <v>21008417</v>
      </c>
      <c r="J143" s="11">
        <f t="shared" si="52"/>
        <v>18486958</v>
      </c>
      <c r="K143" s="11">
        <f t="shared" si="52"/>
        <v>2521459</v>
      </c>
      <c r="L143" s="328">
        <f>J143/C143</f>
        <v>0.7959729455556627</v>
      </c>
    </row>
    <row r="144" spans="1:12" ht="15" hidden="1">
      <c r="A144" s="39" t="s">
        <v>125</v>
      </c>
      <c r="B144" s="40" t="s">
        <v>147</v>
      </c>
      <c r="C144" s="40" t="s">
        <v>148</v>
      </c>
      <c r="D144" s="40" t="s">
        <v>149</v>
      </c>
      <c r="E144" s="40" t="s">
        <v>150</v>
      </c>
      <c r="F144" s="41" t="s">
        <v>151</v>
      </c>
      <c r="G144" s="52"/>
      <c r="H144" s="52"/>
      <c r="I144" s="52"/>
      <c r="J144" s="52"/>
      <c r="K144" s="53"/>
      <c r="L144" s="337"/>
    </row>
    <row r="145" spans="1:12" ht="15.75" hidden="1">
      <c r="A145" s="23" t="s">
        <v>121</v>
      </c>
      <c r="B145" s="20">
        <f aca="true" t="shared" si="53" ref="B145:B150">C145+D145+E145+F145</f>
        <v>712000</v>
      </c>
      <c r="C145" s="11">
        <f aca="true" t="shared" si="54" ref="C145:F146">D119+D92+D81+D68+D60+D41+D26+D18+D10</f>
        <v>312000</v>
      </c>
      <c r="D145" s="11">
        <f t="shared" si="54"/>
        <v>400000</v>
      </c>
      <c r="E145" s="11">
        <f t="shared" si="54"/>
        <v>0</v>
      </c>
      <c r="F145" s="24">
        <f t="shared" si="54"/>
        <v>0</v>
      </c>
      <c r="G145" s="52"/>
      <c r="H145" s="52"/>
      <c r="I145" s="52"/>
      <c r="J145" s="52"/>
      <c r="K145" s="53"/>
      <c r="L145" s="337"/>
    </row>
    <row r="146" spans="1:12" ht="15.75" hidden="1">
      <c r="A146" s="23" t="s">
        <v>122</v>
      </c>
      <c r="B146" s="20">
        <f t="shared" si="53"/>
        <v>0</v>
      </c>
      <c r="C146" s="11">
        <f t="shared" si="54"/>
        <v>0</v>
      </c>
      <c r="D146" s="11">
        <f t="shared" si="54"/>
        <v>0</v>
      </c>
      <c r="E146" s="11">
        <f t="shared" si="54"/>
        <v>0</v>
      </c>
      <c r="F146" s="24">
        <f t="shared" si="54"/>
        <v>0</v>
      </c>
      <c r="G146" s="52"/>
      <c r="H146" s="52"/>
      <c r="I146" s="52"/>
      <c r="J146" s="52"/>
      <c r="K146" s="53"/>
      <c r="L146" s="337"/>
    </row>
    <row r="147" spans="1:12" ht="15.75" hidden="1">
      <c r="A147" s="23" t="s">
        <v>123</v>
      </c>
      <c r="B147" s="20" t="e">
        <f t="shared" si="53"/>
        <v>#REF!</v>
      </c>
      <c r="C147" s="11" t="e">
        <f>D123+D95+D83+D70+D62+#REF!+D28+D20+D12</f>
        <v>#REF!</v>
      </c>
      <c r="D147" s="11" t="e">
        <f>E123+E95+E83+E70+E62+#REF!+E28+E20+E12</f>
        <v>#REF!</v>
      </c>
      <c r="E147" s="11" t="e">
        <f>F123+F95+F83+F70+F62+#REF!+F28+F20+F12</f>
        <v>#REF!</v>
      </c>
      <c r="F147" s="24" t="e">
        <f>G123+G95+G83+G70+G62+#REF!+G28+G20+G12</f>
        <v>#REF!</v>
      </c>
      <c r="G147" s="52"/>
      <c r="H147" s="52"/>
      <c r="I147" s="52"/>
      <c r="J147" s="52"/>
      <c r="K147" s="53"/>
      <c r="L147" s="337"/>
    </row>
    <row r="148" spans="1:12" ht="15.75" hidden="1">
      <c r="A148" s="23" t="s">
        <v>124</v>
      </c>
      <c r="B148" s="20">
        <f t="shared" si="53"/>
        <v>28865533</v>
      </c>
      <c r="C148" s="11">
        <f>D124+D98+D71+D63+D46+D33+D21+D13+D86</f>
        <v>23002611</v>
      </c>
      <c r="D148" s="11">
        <f>E124+E98+E71+E63+E46+E33+E21+E13+E86</f>
        <v>2456000</v>
      </c>
      <c r="E148" s="11">
        <f>F124+F98+F71+F63+F46+F33+F21+F13+F86</f>
        <v>2440922</v>
      </c>
      <c r="F148" s="24">
        <f>G124+G98+G71+G63+G46+G33+G21+G13+G86</f>
        <v>966000</v>
      </c>
      <c r="G148" s="52"/>
      <c r="H148" s="52"/>
      <c r="I148" s="52"/>
      <c r="J148" s="52"/>
      <c r="K148" s="53"/>
      <c r="L148" s="337"/>
    </row>
    <row r="149" spans="1:12" ht="15.75" hidden="1">
      <c r="A149" s="23" t="s">
        <v>125</v>
      </c>
      <c r="B149" s="20">
        <f t="shared" si="53"/>
        <v>0</v>
      </c>
      <c r="C149" s="11"/>
      <c r="D149" s="2"/>
      <c r="E149" s="2"/>
      <c r="F149" s="3"/>
      <c r="G149" s="52"/>
      <c r="H149" s="52"/>
      <c r="I149" s="52"/>
      <c r="J149" s="52"/>
      <c r="K149" s="53"/>
      <c r="L149" s="337"/>
    </row>
    <row r="150" spans="1:12" ht="16.5" hidden="1" thickBot="1">
      <c r="A150" s="25" t="s">
        <v>153</v>
      </c>
      <c r="B150" s="26" t="e">
        <f t="shared" si="53"/>
        <v>#REF!</v>
      </c>
      <c r="C150" s="21" t="e">
        <f>C149+C148+C147+C146+C145</f>
        <v>#REF!</v>
      </c>
      <c r="D150" s="21" t="e">
        <f>D149+D148+D147+D146+D145</f>
        <v>#REF!</v>
      </c>
      <c r="E150" s="21" t="e">
        <f>E149+E148+E147+E146+E145</f>
        <v>#REF!</v>
      </c>
      <c r="F150" s="22" t="e">
        <f>F149+F148+F147+F146+F145</f>
        <v>#REF!</v>
      </c>
      <c r="G150" s="52"/>
      <c r="H150" s="52"/>
      <c r="I150" s="52"/>
      <c r="J150" s="52"/>
      <c r="K150" s="53"/>
      <c r="L150" s="337"/>
    </row>
    <row r="151" spans="1:12" ht="12.75" hidden="1">
      <c r="A151" s="54"/>
      <c r="B151" s="55"/>
      <c r="C151" s="56"/>
      <c r="D151" s="52"/>
      <c r="E151" s="52"/>
      <c r="F151" s="52"/>
      <c r="G151" s="52"/>
      <c r="H151" s="52"/>
      <c r="I151" s="52"/>
      <c r="J151" s="52"/>
      <c r="K151" s="53"/>
      <c r="L151" s="337"/>
    </row>
    <row r="152" spans="1:12" ht="13.5" thickBot="1">
      <c r="A152" s="459" t="s">
        <v>204</v>
      </c>
      <c r="B152" s="460"/>
      <c r="C152" s="86"/>
      <c r="D152" s="367"/>
      <c r="E152" s="2"/>
      <c r="F152" s="2"/>
      <c r="G152" s="2"/>
      <c r="H152" s="371">
        <f>H135+H109</f>
        <v>-25052</v>
      </c>
      <c r="I152" s="371">
        <f>I135+I109</f>
        <v>-25052</v>
      </c>
      <c r="J152" s="371">
        <f>J135+J109</f>
        <v>-25052</v>
      </c>
      <c r="K152" s="372"/>
      <c r="L152" s="373"/>
    </row>
    <row r="153" spans="1:12" ht="18.75" thickBot="1">
      <c r="A153" s="451" t="s">
        <v>154</v>
      </c>
      <c r="B153" s="452"/>
      <c r="C153" s="366">
        <f aca="true" t="shared" si="55" ref="C153:I153">C143+C141+C140+C139+C142+C152</f>
        <v>24516833</v>
      </c>
      <c r="D153" s="366">
        <f t="shared" si="55"/>
        <v>24516833</v>
      </c>
      <c r="E153" s="326">
        <f t="shared" si="55"/>
        <v>4293004</v>
      </c>
      <c r="F153" s="326">
        <f t="shared" si="55"/>
        <v>3877927</v>
      </c>
      <c r="G153" s="370">
        <f t="shared" si="55"/>
        <v>2403004</v>
      </c>
      <c r="H153" s="366">
        <f t="shared" si="55"/>
        <v>21895128</v>
      </c>
      <c r="I153" s="366">
        <f t="shared" si="55"/>
        <v>21895128</v>
      </c>
      <c r="J153" s="366">
        <f>J143+J141+J140+J139+J142+J152</f>
        <v>19116937</v>
      </c>
      <c r="K153" s="366">
        <f>K143+K141+K140+K139+K142</f>
        <v>2777691</v>
      </c>
      <c r="L153" s="374">
        <f>J153/C153</f>
        <v>0.7797474086477646</v>
      </c>
    </row>
    <row r="154" spans="1:12" ht="12.75">
      <c r="A154" s="29" t="s">
        <v>175</v>
      </c>
      <c r="C154" s="10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28" t="s">
        <v>201</v>
      </c>
      <c r="C155" s="10"/>
      <c r="D155" s="8" t="s">
        <v>176</v>
      </c>
      <c r="E155" s="9"/>
      <c r="F155" s="9"/>
      <c r="G155" s="9"/>
      <c r="H155" s="9"/>
      <c r="I155" s="9"/>
      <c r="J155" s="8" t="s">
        <v>239</v>
      </c>
      <c r="K155" s="9"/>
      <c r="L155" s="9"/>
    </row>
    <row r="156" spans="1:12" ht="12.75">
      <c r="A156" s="127" t="s">
        <v>236</v>
      </c>
      <c r="C156" s="10"/>
      <c r="D156" t="s">
        <v>177</v>
      </c>
      <c r="E156" s="9"/>
      <c r="F156" s="9"/>
      <c r="G156" s="9"/>
      <c r="H156" s="9"/>
      <c r="I156" s="9"/>
      <c r="J156" t="s">
        <v>235</v>
      </c>
      <c r="K156" s="9"/>
      <c r="L156" s="9"/>
    </row>
    <row r="157" spans="1:12" ht="12.75">
      <c r="A157" s="127"/>
      <c r="C157" s="10"/>
      <c r="E157" s="9"/>
      <c r="F157" s="9"/>
      <c r="G157" s="9"/>
      <c r="H157" s="9"/>
      <c r="I157" s="9"/>
      <c r="K157" s="9"/>
      <c r="L157" s="9"/>
    </row>
    <row r="158" spans="1:12" ht="12.75">
      <c r="A158" s="127"/>
      <c r="C158" s="10"/>
      <c r="E158" s="9"/>
      <c r="F158" s="9"/>
      <c r="G158" s="9"/>
      <c r="H158" s="9"/>
      <c r="I158" s="9"/>
      <c r="K158" s="9"/>
      <c r="L158" s="9"/>
    </row>
    <row r="159" spans="1:9" ht="12.75">
      <c r="A159" s="464" t="s">
        <v>267</v>
      </c>
      <c r="B159" s="464"/>
      <c r="C159" s="464"/>
      <c r="I159" s="464" t="s">
        <v>268</v>
      </c>
    </row>
    <row r="160" spans="1:9" ht="12.75">
      <c r="A160" s="465" t="s">
        <v>269</v>
      </c>
      <c r="B160" s="464"/>
      <c r="C160" s="464"/>
      <c r="I160" s="464" t="s">
        <v>270</v>
      </c>
    </row>
  </sheetData>
  <sheetProtection/>
  <mergeCells count="31">
    <mergeCell ref="A153:B153"/>
    <mergeCell ref="A138:B138"/>
    <mergeCell ref="A139:B139"/>
    <mergeCell ref="A140:B140"/>
    <mergeCell ref="A98:A102"/>
    <mergeCell ref="A152:B152"/>
    <mergeCell ref="A143:B143"/>
    <mergeCell ref="A76:L76"/>
    <mergeCell ref="A46:A51"/>
    <mergeCell ref="A141:B141"/>
    <mergeCell ref="A65:K65"/>
    <mergeCell ref="A88:L88"/>
    <mergeCell ref="A111:A113"/>
    <mergeCell ref="A124:A128"/>
    <mergeCell ref="A83:A85"/>
    <mergeCell ref="A71:A74"/>
    <mergeCell ref="A130:L130"/>
    <mergeCell ref="A4:L4"/>
    <mergeCell ref="A5:L5"/>
    <mergeCell ref="A15:L15"/>
    <mergeCell ref="A23:L23"/>
    <mergeCell ref="A35:L35"/>
    <mergeCell ref="B18:B22"/>
    <mergeCell ref="A29:A33"/>
    <mergeCell ref="A7:B8"/>
    <mergeCell ref="A53:L53"/>
    <mergeCell ref="A43:A44"/>
    <mergeCell ref="A94:A97"/>
    <mergeCell ref="A121:A123"/>
    <mergeCell ref="A104:L104"/>
    <mergeCell ref="A114:L114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2020-01-06T12:25:01Z</cp:lastPrinted>
  <dcterms:created xsi:type="dcterms:W3CDTF">2011-02-23T07:07:11Z</dcterms:created>
  <dcterms:modified xsi:type="dcterms:W3CDTF">2020-01-06T12:25:40Z</dcterms:modified>
  <cp:category/>
  <cp:version/>
  <cp:contentType/>
  <cp:contentStatus/>
</cp:coreProperties>
</file>