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dec 2020" sheetId="1" r:id="rId1"/>
  </sheets>
  <definedNames/>
  <calcPr fullCalcOnLoad="1"/>
</workbook>
</file>

<file path=xl/sharedStrings.xml><?xml version="1.0" encoding="utf-8"?>
<sst xmlns="http://schemas.openxmlformats.org/spreadsheetml/2006/main" count="235" uniqueCount="173">
  <si>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</si>
  <si>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</si>
  <si>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</si>
  <si>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</si>
  <si>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</si>
  <si>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</si>
  <si>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</si>
  <si>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</si>
  <si>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</si>
  <si>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</si>
  <si>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</si>
  <si>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</si>
  <si>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</si>
  <si>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</si>
  <si>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</si>
  <si>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</si>
  <si>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</si>
  <si>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</si>
  <si>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</si>
  <si>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</si>
  <si>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</si>
  <si>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</si>
  <si>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</si>
  <si>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</si>
  <si>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</si>
  <si>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</si>
  <si>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</si>
  <si>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</si>
  <si>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</si>
  <si>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</si>
  <si>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</si>
  <si>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</si>
  <si>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</si>
  <si>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</si>
  <si>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</si>
  <si>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</si>
  <si>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</si>
  <si>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</si>
  <si>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</si>
  <si>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</si>
  <si>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</si>
  <si>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</si>
  <si>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</si>
  <si>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</si>
  <si>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</si>
  <si>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</si>
  <si>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</si>
  <si>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</si>
  <si>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</si>
  <si>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</si>
  <si>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</si>
  <si>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</si>
  <si>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</si>
  <si>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</si>
  <si>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</si>
  <si>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</si>
  <si>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</si>
  <si>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</si>
  <si>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</si>
  <si>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</si>
  <si>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</si>
  <si>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</si>
  <si>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</si>
  <si>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</si>
  <si>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</si>
  <si>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</si>
  <si>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</si>
  <si>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</si>
  <si>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</si>
  <si>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</si>
  <si>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</si>
  <si>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</si>
  <si>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</si>
  <si>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</si>
  <si>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</si>
  <si>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</si>
  <si>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</si>
  <si>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</si>
  <si>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</si>
  <si>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</si>
  <si>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</si>
  <si>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</si>
  <si>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</si>
  <si>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</si>
  <si>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</si>
  <si>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</si>
  <si>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</si>
  <si>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</si>
  <si>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</si>
  <si>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</si>
  <si>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</si>
  <si>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</si>
  <si>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</si>
  <si>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</si>
  <si>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</si>
  <si>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</si>
  <si>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</si>
  <si>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</si>
  <si>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</si>
  <si>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</si>
  <si>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</si>
  <si>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</si>
  <si>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</si>
  <si>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</si>
  <si>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</si>
  <si>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</si>
  <si>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</si>
  <si>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</si>
  <si>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</si>
  <si>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</si>
  <si>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</si>
  <si>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</si>
  <si>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</si>
  <si>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</si>
  <si>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</si>
  <si>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</si>
  <si>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</si>
  <si>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</si>
  <si>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</si>
  <si>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</si>
  <si>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</si>
  <si>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</si>
  <si>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</si>
  <si>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</si>
  <si>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</si>
  <si>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</si>
  <si>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</si>
  <si>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</si>
  <si>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</si>
  <si>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</si>
  <si>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</si>
  <si>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</si>
  <si>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</si>
  <si>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</si>
  <si>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</si>
  <si>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</si>
  <si>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</si>
  <si>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</si>
  <si>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</si>
  <si>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</si>
  <si>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</si>
  <si>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</si>
  <si>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</si>
  <si>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</si>
  <si>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</si>
  <si>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</si>
  <si>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</si>
  <si>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</si>
  <si>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</si>
  <si>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</si>
  <si>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</si>
  <si>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 xml:space="preserve">                            ANEXA 1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</si>
  <si>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</si>
  <si>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</si>
  <si>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</si>
  <si>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</si>
  <si>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</si>
  <si>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 xml:space="preserve">                                                                          SATU MARE PE ANUL 2020- SECŢIUNEA DE FUNCŢIONARE</t>
  </si>
  <si>
    <t>Sume alocate din cota de 6% 0405</t>
  </si>
  <si>
    <t>subventii aferente carantinei 4280</t>
  </si>
  <si>
    <t>Cheltuieli materiale carantina</t>
  </si>
  <si>
    <t>subventii activitate sportiva 4281</t>
  </si>
  <si>
    <t>Cheltuieli materiale cabinete scolare si carantina</t>
  </si>
  <si>
    <t>Alte impozite si taxe180250</t>
  </si>
  <si>
    <t>sume alocate pentru stimulent personal medical 4282</t>
  </si>
  <si>
    <t xml:space="preserve">                        DAS</t>
  </si>
  <si>
    <t xml:space="preserve">                          DAS</t>
  </si>
  <si>
    <t>alte cheltuieli transferuri DAS</t>
  </si>
  <si>
    <t>Sume alocate pentru cheltuieli aferente izolarii la locul de munca 4341</t>
  </si>
  <si>
    <t>Transferuri intre institutii publice</t>
  </si>
  <si>
    <t>Sume defalcate TVA 1106</t>
  </si>
  <si>
    <t>alte transferuri voluntare</t>
  </si>
  <si>
    <t>REALIZARI  LA 10.12.2020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</si>
</sst>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1"/>
  <sheetViews>
    <sheetView tabSelected="1" zoomScalePageLayoutView="0" workbookViewId="0" topLeftCell="A172">
      <selection activeCell="P92" sqref="P92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69</v>
      </c>
      <c r="B3" s="74"/>
      <c r="C3" s="2"/>
      <c r="D3" s="2"/>
      <c r="E3" s="74"/>
      <c r="F3" s="74"/>
      <c r="G3" s="74"/>
      <c r="H3" s="75"/>
      <c r="I3" s="75"/>
      <c r="J3" s="75"/>
      <c r="K3" s="75"/>
      <c r="L3" s="74"/>
      <c r="M3" s="74"/>
      <c r="N3" s="74"/>
      <c r="O3" s="74"/>
      <c r="P3" s="74"/>
      <c r="Q3" s="2"/>
    </row>
    <row r="4" spans="1:17" ht="15.75">
      <c r="A4" s="1" t="s">
        <v>157</v>
      </c>
      <c r="B4" s="74"/>
      <c r="C4" s="2"/>
      <c r="D4" s="2"/>
      <c r="E4" s="74"/>
      <c r="F4" s="74"/>
      <c r="G4" s="74"/>
      <c r="H4" s="75"/>
      <c r="I4" s="75"/>
      <c r="J4" s="75"/>
      <c r="K4" s="75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9" ht="16.5" thickBot="1">
      <c r="A8" s="1"/>
      <c r="B8" s="82"/>
      <c r="C8" s="2"/>
      <c r="D8" s="2"/>
      <c r="E8" s="82"/>
      <c r="F8" s="82"/>
      <c r="G8" s="82"/>
      <c r="H8" s="80"/>
      <c r="I8" s="41"/>
      <c r="J8" s="41"/>
      <c r="K8" s="41"/>
      <c r="L8" s="41"/>
      <c r="M8" s="41"/>
      <c r="N8" s="41"/>
      <c r="O8" s="41"/>
      <c r="P8" s="41"/>
      <c r="Q8" s="2" t="s">
        <v>151</v>
      </c>
      <c r="R8" s="80"/>
      <c r="S8" s="80"/>
    </row>
    <row r="9" spans="1:19" ht="69.75" customHeight="1" thickBot="1">
      <c r="A9" s="63" t="s">
        <v>136</v>
      </c>
      <c r="B9" s="62" t="s">
        <v>125</v>
      </c>
      <c r="C9" s="58" t="s">
        <v>129</v>
      </c>
      <c r="D9" s="59" t="s">
        <v>78</v>
      </c>
      <c r="E9" s="60" t="s">
        <v>114</v>
      </c>
      <c r="F9" s="60" t="s">
        <v>78</v>
      </c>
      <c r="G9" s="60"/>
      <c r="H9" s="61" t="s">
        <v>131</v>
      </c>
      <c r="I9" s="61" t="s">
        <v>134</v>
      </c>
      <c r="J9" s="61" t="s">
        <v>78</v>
      </c>
      <c r="K9" s="64" t="s">
        <v>132</v>
      </c>
      <c r="L9" s="65" t="s">
        <v>149</v>
      </c>
      <c r="M9" s="65" t="s">
        <v>172</v>
      </c>
      <c r="N9" s="65" t="s">
        <v>78</v>
      </c>
      <c r="O9" s="66" t="s">
        <v>141</v>
      </c>
      <c r="P9" s="65" t="s">
        <v>114</v>
      </c>
      <c r="Q9" s="65" t="s">
        <v>150</v>
      </c>
      <c r="R9" s="66" t="s">
        <v>146</v>
      </c>
      <c r="S9" s="65" t="s">
        <v>147</v>
      </c>
    </row>
    <row r="10" spans="1:19" ht="15.75">
      <c r="A10" s="126" t="s">
        <v>49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1070000</v>
      </c>
      <c r="M10" s="4">
        <v>1069555</v>
      </c>
      <c r="N10" s="57">
        <f>M10/L10</f>
        <v>0.9995841121495327</v>
      </c>
      <c r="O10" s="4"/>
      <c r="P10" s="57"/>
      <c r="Q10" s="4">
        <f>L10+P10</f>
        <v>1070000</v>
      </c>
      <c r="R10" s="57">
        <f>Q10/M10</f>
        <v>1.0004160608851345</v>
      </c>
      <c r="S10" s="4">
        <f>Q10-M10</f>
        <v>445</v>
      </c>
    </row>
    <row r="11" spans="1:19" ht="26.25">
      <c r="A11" s="127" t="s">
        <v>85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200000</v>
      </c>
      <c r="M11" s="5">
        <v>385954</v>
      </c>
      <c r="N11" s="57">
        <f aca="true" t="shared" si="2" ref="N11:N75">M11/L11</f>
        <v>1.92977</v>
      </c>
      <c r="O11" s="5"/>
      <c r="P11" s="5">
        <v>190000</v>
      </c>
      <c r="Q11" s="4">
        <f aca="true" t="shared" si="3" ref="Q11:Q70">L11+P11</f>
        <v>390000</v>
      </c>
      <c r="R11" s="57">
        <f aca="true" t="shared" si="4" ref="R11:R74">Q11/M11</f>
        <v>1.0104831145680573</v>
      </c>
      <c r="S11" s="4">
        <f aca="true" t="shared" si="5" ref="S11:S74">Q11-M11</f>
        <v>4046</v>
      </c>
    </row>
    <row r="12" spans="1:19" ht="15" customHeight="1">
      <c r="A12" s="38" t="s">
        <v>158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6">
        <v>500000</v>
      </c>
      <c r="M12" s="5">
        <v>457629</v>
      </c>
      <c r="N12" s="57">
        <f t="shared" si="2"/>
        <v>0.915258</v>
      </c>
      <c r="O12" s="5"/>
      <c r="P12" s="5"/>
      <c r="Q12" s="4">
        <f t="shared" si="3"/>
        <v>500000</v>
      </c>
      <c r="R12" s="57"/>
      <c r="S12" s="4">
        <f t="shared" si="5"/>
        <v>42371</v>
      </c>
    </row>
    <row r="13" spans="1:19" ht="15.75" hidden="1">
      <c r="A13" s="39" t="s">
        <v>152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0</v>
      </c>
      <c r="M13" s="5"/>
      <c r="N13" s="57" t="e">
        <f t="shared" si="2"/>
        <v>#DIV/0!</v>
      </c>
      <c r="O13" s="5"/>
      <c r="P13" s="5"/>
      <c r="Q13" s="4">
        <f t="shared" si="3"/>
        <v>0</v>
      </c>
      <c r="R13" s="57" t="e">
        <f t="shared" si="4"/>
        <v>#DIV/0!</v>
      </c>
      <c r="S13" s="4">
        <f t="shared" si="5"/>
        <v>0</v>
      </c>
    </row>
    <row r="14" spans="1:23" ht="15.75">
      <c r="A14" s="128" t="s">
        <v>86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131237000</v>
      </c>
      <c r="M14" s="5">
        <v>109269452</v>
      </c>
      <c r="N14" s="57">
        <f t="shared" si="2"/>
        <v>0.8326116262944139</v>
      </c>
      <c r="O14" s="5"/>
      <c r="P14" s="5">
        <v>-11313161</v>
      </c>
      <c r="Q14" s="4">
        <f t="shared" si="3"/>
        <v>119923839</v>
      </c>
      <c r="R14" s="57">
        <f t="shared" si="4"/>
        <v>1.0975056322237253</v>
      </c>
      <c r="S14" s="4">
        <f t="shared" si="5"/>
        <v>10654387</v>
      </c>
      <c r="U14" s="117"/>
      <c r="V14" s="117"/>
      <c r="W14" s="117"/>
    </row>
    <row r="15" spans="1:23" ht="26.25">
      <c r="A15" s="127" t="s">
        <v>87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2132228</v>
      </c>
      <c r="M15" s="5">
        <v>1922001</v>
      </c>
      <c r="N15" s="57">
        <f t="shared" si="2"/>
        <v>0.9014050092204023</v>
      </c>
      <c r="O15" s="5"/>
      <c r="P15" s="5"/>
      <c r="Q15" s="4">
        <f t="shared" si="3"/>
        <v>2132228</v>
      </c>
      <c r="R15" s="57">
        <f t="shared" si="4"/>
        <v>1.1093792354946745</v>
      </c>
      <c r="S15" s="4">
        <f t="shared" si="5"/>
        <v>210227</v>
      </c>
      <c r="U15" s="117"/>
      <c r="V15" s="118"/>
      <c r="W15" s="117"/>
    </row>
    <row r="16" spans="1:23" ht="26.25">
      <c r="A16" s="127" t="s">
        <v>90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2962551</v>
      </c>
      <c r="M16" s="5">
        <v>2908148</v>
      </c>
      <c r="N16" s="57">
        <f t="shared" si="2"/>
        <v>0.9816364342757307</v>
      </c>
      <c r="O16" s="5"/>
      <c r="P16" s="5"/>
      <c r="Q16" s="4">
        <f t="shared" si="3"/>
        <v>2962551</v>
      </c>
      <c r="R16" s="57">
        <f t="shared" si="4"/>
        <v>1.0187070946870656</v>
      </c>
      <c r="S16" s="4">
        <f t="shared" si="5"/>
        <v>54403</v>
      </c>
      <c r="U16" s="117"/>
      <c r="V16" s="117"/>
      <c r="W16" s="117"/>
    </row>
    <row r="17" spans="1:19" ht="26.25">
      <c r="A17" s="127" t="s">
        <v>91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1949461</v>
      </c>
      <c r="M17" s="5">
        <v>1763361</v>
      </c>
      <c r="N17" s="57">
        <f t="shared" si="2"/>
        <v>0.904537715809652</v>
      </c>
      <c r="O17" s="5"/>
      <c r="P17" s="5"/>
      <c r="Q17" s="4">
        <f t="shared" si="3"/>
        <v>1949461</v>
      </c>
      <c r="R17" s="57">
        <f t="shared" si="4"/>
        <v>1.1055370964879</v>
      </c>
      <c r="S17" s="4">
        <f t="shared" si="5"/>
        <v>186100</v>
      </c>
    </row>
    <row r="18" spans="1:19" ht="15.75">
      <c r="A18" s="128" t="s">
        <v>92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964972</v>
      </c>
      <c r="M18" s="5">
        <v>871935</v>
      </c>
      <c r="N18" s="57">
        <f t="shared" si="2"/>
        <v>0.9035858035259055</v>
      </c>
      <c r="O18" s="5"/>
      <c r="P18" s="5"/>
      <c r="Q18" s="4">
        <f t="shared" si="3"/>
        <v>964972</v>
      </c>
      <c r="R18" s="57">
        <f t="shared" si="4"/>
        <v>1.1067017610257646</v>
      </c>
      <c r="S18" s="4">
        <f t="shared" si="5"/>
        <v>93037</v>
      </c>
    </row>
    <row r="19" spans="1:19" ht="26.25">
      <c r="A19" s="127" t="s">
        <v>88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11465601</v>
      </c>
      <c r="M19" s="5">
        <v>10770156</v>
      </c>
      <c r="N19" s="57">
        <f t="shared" si="2"/>
        <v>0.9393450897166228</v>
      </c>
      <c r="O19" s="5"/>
      <c r="P19" s="5"/>
      <c r="Q19" s="4">
        <f t="shared" si="3"/>
        <v>11465601</v>
      </c>
      <c r="R19" s="57">
        <f t="shared" si="4"/>
        <v>1.064571488101008</v>
      </c>
      <c r="S19" s="4">
        <f t="shared" si="5"/>
        <v>695445</v>
      </c>
    </row>
    <row r="20" spans="1:19" ht="26.25">
      <c r="A20" s="127" t="s">
        <v>89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20839176</v>
      </c>
      <c r="M20" s="5">
        <v>20968842</v>
      </c>
      <c r="N20" s="57">
        <f t="shared" si="2"/>
        <v>1.0062222229900069</v>
      </c>
      <c r="O20" s="5"/>
      <c r="P20" s="5">
        <v>130000</v>
      </c>
      <c r="Q20" s="4">
        <f t="shared" si="3"/>
        <v>20969176</v>
      </c>
      <c r="R20" s="57">
        <f t="shared" si="4"/>
        <v>1.000015928395092</v>
      </c>
      <c r="S20" s="4">
        <f t="shared" si="5"/>
        <v>334</v>
      </c>
    </row>
    <row r="21" spans="1:19" ht="15" customHeight="1">
      <c r="A21" s="128" t="s">
        <v>93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1681863</v>
      </c>
      <c r="M21" s="5">
        <v>1541979</v>
      </c>
      <c r="N21" s="57">
        <f t="shared" si="2"/>
        <v>0.9168279461525701</v>
      </c>
      <c r="O21" s="5"/>
      <c r="P21" s="5"/>
      <c r="Q21" s="4">
        <f t="shared" si="3"/>
        <v>1681863</v>
      </c>
      <c r="R21" s="57">
        <f t="shared" si="4"/>
        <v>1.090717188755489</v>
      </c>
      <c r="S21" s="4">
        <f t="shared" si="5"/>
        <v>139884</v>
      </c>
    </row>
    <row r="22" spans="1:19" ht="15.75">
      <c r="A22" s="129" t="s">
        <v>95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65000</v>
      </c>
      <c r="M22" s="5">
        <v>66028</v>
      </c>
      <c r="N22" s="57">
        <f t="shared" si="2"/>
        <v>1.0158153846153846</v>
      </c>
      <c r="O22" s="5"/>
      <c r="P22" s="5">
        <v>2000</v>
      </c>
      <c r="Q22" s="4">
        <f t="shared" si="3"/>
        <v>67000</v>
      </c>
      <c r="R22" s="57">
        <f t="shared" si="4"/>
        <v>1.014721027442903</v>
      </c>
      <c r="S22" s="4">
        <f t="shared" si="5"/>
        <v>972</v>
      </c>
    </row>
    <row r="23" spans="1:19" ht="15.75" hidden="1">
      <c r="A23" s="129" t="s">
        <v>94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6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0" t="s">
        <v>96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7165533</v>
      </c>
      <c r="M24" s="5">
        <v>6552034</v>
      </c>
      <c r="N24" s="57">
        <f t="shared" si="2"/>
        <v>0.9143819447904294</v>
      </c>
      <c r="O24" s="5"/>
      <c r="P24" s="5"/>
      <c r="Q24" s="4">
        <f t="shared" si="3"/>
        <v>7165533</v>
      </c>
      <c r="R24" s="57">
        <f t="shared" si="4"/>
        <v>1.093634892615026</v>
      </c>
      <c r="S24" s="4">
        <f t="shared" si="5"/>
        <v>613499</v>
      </c>
    </row>
    <row r="25" spans="1:19" ht="25.5" customHeight="1">
      <c r="A25" s="130" t="s">
        <v>112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4076832</v>
      </c>
      <c r="M25" s="5">
        <v>3531754</v>
      </c>
      <c r="N25" s="102">
        <f t="shared" si="2"/>
        <v>0.8662986358034866</v>
      </c>
      <c r="O25" s="5"/>
      <c r="P25" s="5"/>
      <c r="Q25" s="4">
        <f t="shared" si="3"/>
        <v>4076832</v>
      </c>
      <c r="R25" s="57">
        <f t="shared" si="4"/>
        <v>1.1543363439242937</v>
      </c>
      <c r="S25" s="4">
        <f t="shared" si="5"/>
        <v>545078</v>
      </c>
    </row>
    <row r="26" spans="1:19" ht="15.75" hidden="1">
      <c r="A26" s="129" t="s">
        <v>35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9" t="s">
        <v>148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6586000</v>
      </c>
      <c r="M27" s="5">
        <v>1568289</v>
      </c>
      <c r="N27" s="57">
        <f t="shared" si="2"/>
        <v>0.2381246583662314</v>
      </c>
      <c r="O27" s="5"/>
      <c r="P27" s="5"/>
      <c r="Q27" s="4">
        <f t="shared" si="3"/>
        <v>6586000</v>
      </c>
      <c r="R27" s="57"/>
      <c r="S27" s="4">
        <f t="shared" si="5"/>
        <v>5017711</v>
      </c>
    </row>
    <row r="28" spans="1:19" ht="15.75" customHeight="1">
      <c r="A28" s="129" t="s">
        <v>98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2752347</v>
      </c>
      <c r="M28" s="5">
        <v>3135678</v>
      </c>
      <c r="N28" s="57">
        <f t="shared" si="2"/>
        <v>1.13927422668726</v>
      </c>
      <c r="O28" s="5"/>
      <c r="P28" s="5">
        <v>385000</v>
      </c>
      <c r="Q28" s="4">
        <f t="shared" si="3"/>
        <v>3137347</v>
      </c>
      <c r="R28" s="57">
        <f t="shared" si="4"/>
        <v>1.0005322612844814</v>
      </c>
      <c r="S28" s="4">
        <f t="shared" si="5"/>
        <v>1669</v>
      </c>
    </row>
    <row r="29" spans="1:19" ht="15.75" hidden="1">
      <c r="A29" s="129" t="s">
        <v>82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6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9" t="s">
        <v>100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6">
        <v>175000</v>
      </c>
      <c r="M30" s="5">
        <v>90559</v>
      </c>
      <c r="N30" s="57">
        <f t="shared" si="2"/>
        <v>0.51748</v>
      </c>
      <c r="O30" s="5"/>
      <c r="P30" s="5">
        <v>-75000</v>
      </c>
      <c r="Q30" s="4">
        <f t="shared" si="3"/>
        <v>100000</v>
      </c>
      <c r="R30" s="57">
        <f t="shared" si="4"/>
        <v>1.104252476286178</v>
      </c>
      <c r="S30" s="4">
        <f t="shared" si="5"/>
        <v>9441</v>
      </c>
    </row>
    <row r="31" spans="1:19" ht="1.5" customHeight="1">
      <c r="A31" s="130" t="s">
        <v>79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6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9" t="s">
        <v>72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6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7" t="s">
        <v>50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6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7" t="s">
        <v>70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6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7" t="s">
        <v>32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6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>
      <c r="A36" s="77" t="s">
        <v>155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6">
        <v>544</v>
      </c>
      <c r="M36" s="5">
        <v>0</v>
      </c>
      <c r="N36" s="57">
        <f t="shared" si="2"/>
        <v>0</v>
      </c>
      <c r="O36" s="5"/>
      <c r="P36" s="5"/>
      <c r="Q36" s="4">
        <f t="shared" si="3"/>
        <v>544</v>
      </c>
      <c r="R36" s="57" t="e">
        <f t="shared" si="4"/>
        <v>#DIV/0!</v>
      </c>
      <c r="S36" s="4">
        <f t="shared" si="5"/>
        <v>544</v>
      </c>
    </row>
    <row r="37" spans="1:19" ht="15.75">
      <c r="A37" s="77" t="s">
        <v>102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9000</v>
      </c>
      <c r="M37" s="5">
        <v>9203</v>
      </c>
      <c r="N37" s="57">
        <f t="shared" si="2"/>
        <v>1.0225555555555557</v>
      </c>
      <c r="O37" s="5"/>
      <c r="P37" s="5">
        <v>1000</v>
      </c>
      <c r="Q37" s="4">
        <f t="shared" si="3"/>
        <v>10000</v>
      </c>
      <c r="R37" s="57">
        <f t="shared" si="4"/>
        <v>1.0866021949364337</v>
      </c>
      <c r="S37" s="4">
        <f t="shared" si="5"/>
        <v>797</v>
      </c>
    </row>
    <row r="38" spans="1:19" ht="15.75">
      <c r="A38" s="77" t="s">
        <v>99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143181</v>
      </c>
      <c r="M38" s="5">
        <v>0</v>
      </c>
      <c r="N38" s="57">
        <f t="shared" si="2"/>
        <v>0</v>
      </c>
      <c r="O38" s="5"/>
      <c r="P38" s="5">
        <v>-100000</v>
      </c>
      <c r="Q38" s="4">
        <f t="shared" si="3"/>
        <v>43181</v>
      </c>
      <c r="R38" s="57" t="e">
        <f t="shared" si="4"/>
        <v>#DIV/0!</v>
      </c>
      <c r="S38" s="4">
        <f t="shared" si="5"/>
        <v>43181</v>
      </c>
    </row>
    <row r="39" spans="1:19" ht="15.75">
      <c r="A39" s="129" t="s">
        <v>97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556074</v>
      </c>
      <c r="M39" s="5">
        <v>492588</v>
      </c>
      <c r="N39" s="57">
        <f t="shared" si="2"/>
        <v>0.885831741818535</v>
      </c>
      <c r="O39" s="5"/>
      <c r="P39" s="5">
        <v>-40000</v>
      </c>
      <c r="Q39" s="4">
        <f t="shared" si="3"/>
        <v>516074</v>
      </c>
      <c r="R39" s="57">
        <f t="shared" si="4"/>
        <v>1.0476787903887224</v>
      </c>
      <c r="S39" s="4">
        <f t="shared" si="5"/>
        <v>23486</v>
      </c>
    </row>
    <row r="40" spans="1:19" ht="15.75">
      <c r="A40" s="129" t="s">
        <v>163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>
        <v>1500</v>
      </c>
      <c r="M40" s="5">
        <v>1096</v>
      </c>
      <c r="N40" s="57">
        <f t="shared" si="2"/>
        <v>0.7306666666666667</v>
      </c>
      <c r="O40" s="5"/>
      <c r="P40" s="5"/>
      <c r="Q40" s="4">
        <f t="shared" si="3"/>
        <v>1500</v>
      </c>
      <c r="R40" s="57">
        <f t="shared" si="4"/>
        <v>1.3686131386861313</v>
      </c>
      <c r="S40" s="4">
        <f t="shared" si="5"/>
        <v>404</v>
      </c>
    </row>
    <row r="41" spans="1:19" ht="15.75">
      <c r="A41" s="129" t="s">
        <v>103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3779</v>
      </c>
      <c r="M41" s="5">
        <v>2254</v>
      </c>
      <c r="N41" s="57">
        <f t="shared" si="2"/>
        <v>0.5964540883831702</v>
      </c>
      <c r="O41" s="5"/>
      <c r="P41" s="5">
        <v>-1000</v>
      </c>
      <c r="Q41" s="4">
        <f t="shared" si="3"/>
        <v>2779</v>
      </c>
      <c r="R41" s="57">
        <f t="shared" si="4"/>
        <v>1.2329192546583851</v>
      </c>
      <c r="S41" s="4">
        <f t="shared" si="5"/>
        <v>525</v>
      </c>
    </row>
    <row r="42" spans="1:19" ht="15.75">
      <c r="A42" s="129" t="s">
        <v>104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111618</v>
      </c>
      <c r="M42" s="5">
        <v>97315</v>
      </c>
      <c r="N42" s="6">
        <f t="shared" si="2"/>
        <v>0.8718575856940637</v>
      </c>
      <c r="O42" s="5"/>
      <c r="P42" s="5">
        <v>-10000</v>
      </c>
      <c r="Q42" s="5">
        <f t="shared" si="3"/>
        <v>101618</v>
      </c>
      <c r="R42" s="57">
        <f t="shared" si="4"/>
        <v>1.0442172326979398</v>
      </c>
      <c r="S42" s="4">
        <f t="shared" si="5"/>
        <v>4303</v>
      </c>
    </row>
    <row r="43" spans="1:19" ht="15.75">
      <c r="A43" s="129" t="s">
        <v>105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4095278</v>
      </c>
      <c r="M43" s="107">
        <v>3418075</v>
      </c>
      <c r="N43" s="6">
        <f t="shared" si="2"/>
        <v>0.834638088061421</v>
      </c>
      <c r="O43" s="5"/>
      <c r="P43" s="5">
        <v>-500000</v>
      </c>
      <c r="Q43" s="5">
        <f t="shared" si="3"/>
        <v>3595278</v>
      </c>
      <c r="R43" s="57">
        <f t="shared" si="4"/>
        <v>1.051842923282842</v>
      </c>
      <c r="S43" s="4">
        <f t="shared" si="5"/>
        <v>177203</v>
      </c>
    </row>
    <row r="44" spans="1:19" ht="26.25">
      <c r="A44" s="130" t="s">
        <v>101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18262</v>
      </c>
      <c r="M44" s="5">
        <v>17056</v>
      </c>
      <c r="N44" s="6">
        <f t="shared" si="2"/>
        <v>0.933961230971416</v>
      </c>
      <c r="O44" s="5"/>
      <c r="P44" s="5"/>
      <c r="Q44" s="5">
        <f t="shared" si="3"/>
        <v>18262</v>
      </c>
      <c r="R44" s="6">
        <f t="shared" si="4"/>
        <v>1.0707082551594747</v>
      </c>
      <c r="S44" s="5">
        <f t="shared" si="5"/>
        <v>1206</v>
      </c>
    </row>
    <row r="45" spans="1:19" ht="26.25" hidden="1">
      <c r="A45" s="130" t="s">
        <v>106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9" t="s">
        <v>107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4138</v>
      </c>
      <c r="M46" s="5">
        <v>2202</v>
      </c>
      <c r="N46" s="6">
        <f t="shared" si="2"/>
        <v>0.5321411309811503</v>
      </c>
      <c r="O46" s="5"/>
      <c r="P46" s="5">
        <v>-1000</v>
      </c>
      <c r="Q46" s="5">
        <f t="shared" si="3"/>
        <v>3138</v>
      </c>
      <c r="R46" s="6">
        <f t="shared" si="4"/>
        <v>1.4250681198910082</v>
      </c>
      <c r="S46" s="5">
        <f t="shared" si="5"/>
        <v>936</v>
      </c>
    </row>
    <row r="47" spans="1:19" ht="26.25">
      <c r="A47" s="130" t="s">
        <v>109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5338286</v>
      </c>
      <c r="M47" s="5">
        <v>5678477</v>
      </c>
      <c r="N47" s="6">
        <f t="shared" si="2"/>
        <v>1.063726634354173</v>
      </c>
      <c r="O47" s="5"/>
      <c r="P47" s="5">
        <v>350000</v>
      </c>
      <c r="Q47" s="5">
        <f t="shared" si="3"/>
        <v>5688286</v>
      </c>
      <c r="R47" s="6">
        <f t="shared" si="4"/>
        <v>1.0017273997939942</v>
      </c>
      <c r="S47" s="5">
        <f t="shared" si="5"/>
        <v>9809</v>
      </c>
    </row>
    <row r="48" spans="1:19" ht="15.75">
      <c r="A48" s="39" t="s">
        <v>33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>
        <v>0</v>
      </c>
      <c r="N48" s="6"/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115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0" t="s">
        <v>73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7" t="s">
        <v>122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110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232</v>
      </c>
      <c r="M54" s="5">
        <v>232</v>
      </c>
      <c r="N54" s="6">
        <f t="shared" si="2"/>
        <v>1</v>
      </c>
      <c r="O54" s="5"/>
      <c r="P54" s="5"/>
      <c r="Q54" s="5">
        <f t="shared" si="3"/>
        <v>232</v>
      </c>
      <c r="R54" s="6">
        <f t="shared" si="4"/>
        <v>1</v>
      </c>
      <c r="S54" s="5">
        <f t="shared" si="5"/>
        <v>0</v>
      </c>
    </row>
    <row r="55" spans="1:19" ht="15.75" hidden="1">
      <c r="A55" s="130" t="s">
        <v>51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.75">
      <c r="A56" s="7" t="s">
        <v>111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4506000</v>
      </c>
      <c r="M56" s="5">
        <v>4112000</v>
      </c>
      <c r="N56" s="6">
        <f t="shared" si="2"/>
        <v>0.9125610297381269</v>
      </c>
      <c r="O56" s="5"/>
      <c r="P56" s="5">
        <v>281000</v>
      </c>
      <c r="Q56" s="5">
        <f t="shared" si="3"/>
        <v>4787000</v>
      </c>
      <c r="R56" s="6">
        <f t="shared" si="4"/>
        <v>1.1641536964980546</v>
      </c>
      <c r="S56" s="5">
        <f t="shared" si="5"/>
        <v>675000</v>
      </c>
    </row>
    <row r="57" spans="1:19" ht="15.75" hidden="1">
      <c r="A57" s="130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>
      <c r="A58" s="39" t="s">
        <v>164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>
        <v>158000</v>
      </c>
      <c r="M58" s="5">
        <v>158000</v>
      </c>
      <c r="N58" s="6">
        <f t="shared" si="2"/>
        <v>1</v>
      </c>
      <c r="O58" s="5"/>
      <c r="P58" s="5"/>
      <c r="Q58" s="5">
        <f t="shared" si="3"/>
        <v>158000</v>
      </c>
      <c r="R58" s="6">
        <f t="shared" si="4"/>
        <v>1</v>
      </c>
      <c r="S58" s="5">
        <f t="shared" si="5"/>
        <v>0</v>
      </c>
    </row>
    <row r="59" spans="1:19" ht="15.75">
      <c r="A59" s="7" t="s">
        <v>159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>
        <v>1334490</v>
      </c>
      <c r="M59" s="5">
        <v>1334490</v>
      </c>
      <c r="N59" s="6">
        <f t="shared" si="2"/>
        <v>1</v>
      </c>
      <c r="O59" s="5"/>
      <c r="P59" s="5"/>
      <c r="Q59" s="5">
        <f t="shared" si="3"/>
        <v>1334490</v>
      </c>
      <c r="R59" s="6">
        <f t="shared" si="4"/>
        <v>1</v>
      </c>
      <c r="S59" s="5">
        <f t="shared" si="5"/>
        <v>0</v>
      </c>
    </row>
    <row r="60" spans="1:19" ht="21" customHeight="1">
      <c r="A60" s="129" t="s">
        <v>108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356619</v>
      </c>
      <c r="M60" s="5">
        <v>298674</v>
      </c>
      <c r="N60" s="6">
        <f t="shared" si="2"/>
        <v>0.8375156679817957</v>
      </c>
      <c r="O60" s="5"/>
      <c r="P60" s="5">
        <v>-40000</v>
      </c>
      <c r="Q60" s="5">
        <f t="shared" si="3"/>
        <v>316619</v>
      </c>
      <c r="R60" s="6">
        <f t="shared" si="4"/>
        <v>1.060082230123814</v>
      </c>
      <c r="S60" s="5">
        <f t="shared" si="5"/>
        <v>17945</v>
      </c>
    </row>
    <row r="61" spans="1:19" ht="15.75" hidden="1">
      <c r="A61" s="39" t="s">
        <v>57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121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15.75">
      <c r="A63" s="130" t="s">
        <v>171</v>
      </c>
      <c r="B63" s="5">
        <v>126000</v>
      </c>
      <c r="C63" s="5">
        <v>125907</v>
      </c>
      <c r="D63" s="6">
        <f aca="true" t="shared" si="13" ref="D63:D71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>
        <v>25000</v>
      </c>
      <c r="M63" s="5">
        <v>24359</v>
      </c>
      <c r="N63" s="6">
        <f t="shared" si="2"/>
        <v>0.97436</v>
      </c>
      <c r="O63" s="5"/>
      <c r="P63" s="5"/>
      <c r="Q63" s="5">
        <f t="shared" si="3"/>
        <v>25000</v>
      </c>
      <c r="R63" s="6">
        <f t="shared" si="4"/>
        <v>1.0263147091424114</v>
      </c>
      <c r="S63" s="5">
        <f t="shared" si="5"/>
        <v>641</v>
      </c>
    </row>
    <row r="64" spans="1:19" ht="26.25">
      <c r="A64" s="7" t="s">
        <v>168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>
        <v>21436</v>
      </c>
      <c r="M64" s="5">
        <v>21436</v>
      </c>
      <c r="N64" s="6">
        <f t="shared" si="2"/>
        <v>1</v>
      </c>
      <c r="O64" s="5"/>
      <c r="P64" s="5"/>
      <c r="Q64" s="5">
        <f t="shared" si="3"/>
        <v>21436</v>
      </c>
      <c r="R64" s="6">
        <f t="shared" si="4"/>
        <v>1</v>
      </c>
      <c r="S64" s="5">
        <f t="shared" si="5"/>
        <v>0</v>
      </c>
    </row>
    <row r="65" spans="1:19" ht="15.75">
      <c r="A65" s="7" t="s">
        <v>161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308717</v>
      </c>
      <c r="M65" s="5">
        <v>308717</v>
      </c>
      <c r="N65" s="6">
        <f t="shared" si="2"/>
        <v>1</v>
      </c>
      <c r="O65" s="5"/>
      <c r="P65" s="5"/>
      <c r="Q65" s="5">
        <f t="shared" si="3"/>
        <v>308717</v>
      </c>
      <c r="R65" s="6">
        <f t="shared" si="4"/>
        <v>1</v>
      </c>
      <c r="S65" s="5">
        <f t="shared" si="5"/>
        <v>0</v>
      </c>
    </row>
    <row r="66" spans="1:19" ht="15.75">
      <c r="A66" s="7" t="s">
        <v>156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>
        <v>0</v>
      </c>
      <c r="N66" s="6"/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142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40000</v>
      </c>
      <c r="M67" s="5">
        <v>40000</v>
      </c>
      <c r="N67" s="6">
        <f t="shared" si="2"/>
        <v>1</v>
      </c>
      <c r="O67" s="5"/>
      <c r="P67" s="5">
        <v>5000</v>
      </c>
      <c r="Q67" s="5">
        <f t="shared" si="3"/>
        <v>45000</v>
      </c>
      <c r="R67" s="6">
        <f t="shared" si="4"/>
        <v>1.125</v>
      </c>
      <c r="S67" s="5">
        <f t="shared" si="5"/>
        <v>5000</v>
      </c>
    </row>
    <row r="68" spans="1:19" ht="15.75">
      <c r="A68" s="39" t="s">
        <v>153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28436500</v>
      </c>
      <c r="M68" s="5">
        <v>24263907</v>
      </c>
      <c r="N68" s="6">
        <f t="shared" si="2"/>
        <v>0.8532662950785083</v>
      </c>
      <c r="O68" s="5"/>
      <c r="P68" s="5"/>
      <c r="Q68" s="5">
        <f t="shared" si="3"/>
        <v>28436500</v>
      </c>
      <c r="R68" s="57">
        <f t="shared" si="4"/>
        <v>1.1719670702661364</v>
      </c>
      <c r="S68" s="4">
        <f t="shared" si="5"/>
        <v>4172593</v>
      </c>
    </row>
    <row r="69" spans="1:19" ht="15.75">
      <c r="A69" s="39" t="s">
        <v>170</v>
      </c>
      <c r="B69" s="5"/>
      <c r="C69" s="5"/>
      <c r="D69" s="6"/>
      <c r="E69" s="5"/>
      <c r="F69" s="42"/>
      <c r="G69" s="5"/>
      <c r="H69" s="5"/>
      <c r="I69" s="5"/>
      <c r="J69" s="6"/>
      <c r="K69" s="5"/>
      <c r="L69" s="86">
        <v>5700000</v>
      </c>
      <c r="M69" s="5">
        <v>4800000</v>
      </c>
      <c r="N69" s="57">
        <f t="shared" si="2"/>
        <v>0.8421052631578947</v>
      </c>
      <c r="O69" s="5"/>
      <c r="P69" s="5">
        <f>4464000+5990000</f>
        <v>10454000</v>
      </c>
      <c r="Q69" s="5">
        <f t="shared" si="3"/>
        <v>16154000</v>
      </c>
      <c r="R69" s="57"/>
      <c r="S69" s="4"/>
    </row>
    <row r="70" spans="1:19" ht="24.75" customHeight="1">
      <c r="A70" s="39" t="s">
        <v>154</v>
      </c>
      <c r="B70" s="5">
        <v>135000</v>
      </c>
      <c r="C70" s="44">
        <v>0</v>
      </c>
      <c r="D70" s="6">
        <f t="shared" si="13"/>
        <v>0</v>
      </c>
      <c r="E70" s="5"/>
      <c r="F70" s="42"/>
      <c r="G70" s="5"/>
      <c r="H70" s="5">
        <v>135000</v>
      </c>
      <c r="I70" s="5">
        <v>0</v>
      </c>
      <c r="J70" s="6">
        <f>I70/H70</f>
        <v>0</v>
      </c>
      <c r="K70" s="5"/>
      <c r="L70" s="86">
        <v>246000</v>
      </c>
      <c r="M70" s="5">
        <v>149000</v>
      </c>
      <c r="N70" s="57">
        <f t="shared" si="2"/>
        <v>0.6056910569105691</v>
      </c>
      <c r="O70" s="5"/>
      <c r="P70" s="5"/>
      <c r="Q70" s="5">
        <f t="shared" si="3"/>
        <v>246000</v>
      </c>
      <c r="R70" s="57">
        <f t="shared" si="4"/>
        <v>1.651006711409396</v>
      </c>
      <c r="S70" s="4">
        <f t="shared" si="5"/>
        <v>97000</v>
      </c>
    </row>
    <row r="71" spans="1:19" ht="33" customHeight="1">
      <c r="A71" s="52" t="s">
        <v>120</v>
      </c>
      <c r="B71" s="8">
        <v>-16652955</v>
      </c>
      <c r="C71" s="8">
        <v>-16611762</v>
      </c>
      <c r="D71" s="45">
        <f t="shared" si="13"/>
        <v>0.997526384956904</v>
      </c>
      <c r="E71" s="8"/>
      <c r="F71" s="53">
        <f>C71/B71</f>
        <v>0.997526384956904</v>
      </c>
      <c r="G71" s="8"/>
      <c r="H71" s="8">
        <v>0</v>
      </c>
      <c r="I71" s="8"/>
      <c r="J71" s="45"/>
      <c r="K71" s="8"/>
      <c r="L71" s="88">
        <v>-20371661</v>
      </c>
      <c r="M71" s="8">
        <v>-3549001</v>
      </c>
      <c r="N71" s="98">
        <f t="shared" si="2"/>
        <v>0.17421264765794012</v>
      </c>
      <c r="O71" s="8"/>
      <c r="P71" s="8">
        <v>568161</v>
      </c>
      <c r="Q71" s="8">
        <f>L71+P71</f>
        <v>-19803500</v>
      </c>
      <c r="R71" s="98">
        <f t="shared" si="4"/>
        <v>5.580020969281215</v>
      </c>
      <c r="S71" s="99">
        <f t="shared" si="5"/>
        <v>-16254499</v>
      </c>
    </row>
    <row r="72" spans="1:19" ht="15.75" hidden="1">
      <c r="A72" s="129" t="s">
        <v>59</v>
      </c>
      <c r="B72" s="5">
        <v>0</v>
      </c>
      <c r="C72" s="5"/>
      <c r="D72" s="6"/>
      <c r="E72" s="5"/>
      <c r="F72" s="42" t="e">
        <f>C72/B72</f>
        <v>#DIV/0!</v>
      </c>
      <c r="G72" s="5"/>
      <c r="H72" s="5">
        <f>B72+E72</f>
        <v>0</v>
      </c>
      <c r="I72" s="5"/>
      <c r="J72" s="6"/>
      <c r="K72" s="5"/>
      <c r="L72" s="6"/>
      <c r="M72" s="6"/>
      <c r="N72" s="6" t="e">
        <f t="shared" si="2"/>
        <v>#DIV/0!</v>
      </c>
      <c r="O72" s="6"/>
      <c r="P72" s="5">
        <f>M72-L72</f>
        <v>0</v>
      </c>
      <c r="Q72" s="5">
        <f>L72+O72</f>
        <v>0</v>
      </c>
      <c r="R72" s="96" t="e">
        <f t="shared" si="4"/>
        <v>#DIV/0!</v>
      </c>
      <c r="S72" s="97">
        <f t="shared" si="5"/>
        <v>0</v>
      </c>
    </row>
    <row r="73" spans="1:19" ht="20.25">
      <c r="A73" s="47" t="s">
        <v>75</v>
      </c>
      <c r="B73" s="46">
        <f>B74-B13-B54-B56-B59-B61-B65-B68-B64-B71-B48-B67-B12-B51-B66</f>
        <v>133249656</v>
      </c>
      <c r="C73" s="46">
        <f>C74-C13-C54-C56-C59-C61-C65-C68-C64-C71-C48-C67-C12-C51-C66</f>
        <v>136194581</v>
      </c>
      <c r="D73" s="54">
        <f>C73/B73</f>
        <v>1.0221008075247864</v>
      </c>
      <c r="E73" s="46">
        <f>E74-E13-E54-E56-E59-E61-E65-E68-E64-E48-E71-E67-E12-E51-E66</f>
        <v>0</v>
      </c>
      <c r="F73" s="55">
        <f>C73/B73</f>
        <v>1.0221008075247864</v>
      </c>
      <c r="G73" s="46">
        <f>G74-G13-G54-G56-G59-G61-G65-G68-G64-G71-G51-G67-G12-G66-G48-G62</f>
        <v>0</v>
      </c>
      <c r="H73" s="46">
        <f>H11+H14+H15+H16+H17+H21+H22+H23+H24+H25+H27+H28+H29+H30+H37+H38+H39+H41+H42+H43+H44+H45+H46+H47+H53+H60+H63+H18+H19+H20+H71</f>
        <v>142546876</v>
      </c>
      <c r="I73" s="46">
        <f>I11+I14+I15+I16+I17+I21+I22+I23+I24+I25+I27+I28+I29+I30+I37+I38+I39+I41+I42+I43+I44+I45+I46+I47+I53+I60+I63+I18+I19+I20+I71</f>
        <v>138158714</v>
      </c>
      <c r="J73" s="54">
        <f>I73/H73</f>
        <v>0.9692160072311932</v>
      </c>
      <c r="K73" s="46">
        <f>K11+K14+K15+K16+K17+K21+K22+K23+K24+K25+K27+K28+K29+K30+K37+K38+K39+K41+K42+K43+K44+K45+K46+K47+K53+K60+K63+K18+K19+K20+K71</f>
        <v>150000</v>
      </c>
      <c r="L73" s="46">
        <f>L11+L14+L15+L16+L17+L21+L22+L23+L24+L25+L27+L28+L29+L30+L37+L38+L39+L41+L42+L43+L44+L45+L46+L47+L53+L60+L63+L18+L19+L20+L71+L10</f>
        <v>185613138</v>
      </c>
      <c r="M73" s="46">
        <f>M11+M14+M15+M16+M17+M21+M22+M23+M24+M25+M27+M28+M29+M30+M37+M38+M39+M41+M42+M43+M44+M45+M46+M47+M53+M60+M63+M18+M19+M20+M71+M10</f>
        <v>172906927</v>
      </c>
      <c r="N73" s="54">
        <f t="shared" si="2"/>
        <v>0.9315446571459829</v>
      </c>
      <c r="O73" s="46">
        <f>O11+O14+O15+O16+O17+O21+O22+O23+O24+O25+O27+O28+O29+O30+O37+O38+O39+O41+O42+O43+O44+O45+O46+O47+O53+O60+O63+O18+O19+O20+O71+O10</f>
        <v>0</v>
      </c>
      <c r="P73" s="46">
        <f>P11+P14+P15+P16+P17+P21+P22+P23+P24+P25+P27+P28+P29+P30+P37+P38+P39+P41+P42+P43+P44+P45+P46+P47+P53+P60+P63+P18+P19+P20+P71+P10</f>
        <v>-10454000</v>
      </c>
      <c r="Q73" s="46">
        <f>L73+P73</f>
        <v>175159138</v>
      </c>
      <c r="R73" s="90">
        <f t="shared" si="4"/>
        <v>1.0130255683741347</v>
      </c>
      <c r="S73" s="91">
        <f t="shared" si="5"/>
        <v>2252211</v>
      </c>
    </row>
    <row r="74" spans="1:19" ht="19.5" customHeight="1" thickBot="1">
      <c r="A74" s="47" t="s">
        <v>0</v>
      </c>
      <c r="B74" s="56">
        <f>SUM(B10:B72)</f>
        <v>226113631</v>
      </c>
      <c r="C74" s="56">
        <f>SUM(C10:C72)</f>
        <v>228067537</v>
      </c>
      <c r="D74" s="54">
        <f>C74/B74</f>
        <v>1.0086412570147087</v>
      </c>
      <c r="E74" s="46">
        <f>SUM(E10:E72)</f>
        <v>0</v>
      </c>
      <c r="F74" s="55">
        <f>C74/B74</f>
        <v>1.0086412570147087</v>
      </c>
      <c r="G74" s="46">
        <f>SUM(G10:G72)</f>
        <v>0</v>
      </c>
      <c r="H74" s="46">
        <f>SUM(H10:H72)</f>
        <v>275745376</v>
      </c>
      <c r="I74" s="46">
        <f>SUM(I10:I72)</f>
        <v>255259534</v>
      </c>
      <c r="J74" s="54">
        <f>I74/H74</f>
        <v>0.9257073960870336</v>
      </c>
      <c r="K74" s="46">
        <f>SUM(K10:K72)</f>
        <v>150000</v>
      </c>
      <c r="L74" s="46">
        <f>SUM(L10:L72)</f>
        <v>226866557</v>
      </c>
      <c r="M74" s="46">
        <f>SUM(M10:M72)</f>
        <v>208553434</v>
      </c>
      <c r="N74" s="54">
        <f t="shared" si="2"/>
        <v>0.9192779965360871</v>
      </c>
      <c r="O74" s="46">
        <f>SUM(O10:O72)</f>
        <v>0</v>
      </c>
      <c r="P74" s="46">
        <f>SUM(P10:P72)</f>
        <v>286000</v>
      </c>
      <c r="Q74" s="46">
        <f>L74+P74</f>
        <v>227152557</v>
      </c>
      <c r="R74" s="90">
        <f t="shared" si="4"/>
        <v>1.089181571567889</v>
      </c>
      <c r="S74" s="91">
        <f t="shared" si="5"/>
        <v>18599123</v>
      </c>
    </row>
    <row r="75" spans="1:19" ht="21" hidden="1" thickBot="1">
      <c r="A75" s="47" t="s">
        <v>62</v>
      </c>
      <c r="B75" s="56"/>
      <c r="C75" s="46"/>
      <c r="D75" s="78"/>
      <c r="E75" s="79"/>
      <c r="F75" s="79"/>
      <c r="G75" s="79"/>
      <c r="H75" s="77"/>
      <c r="I75" s="77"/>
      <c r="J75" s="77"/>
      <c r="K75" s="77"/>
      <c r="L75" s="73" t="e">
        <f>H75/B75</f>
        <v>#DIV/0!</v>
      </c>
      <c r="M75" s="73"/>
      <c r="N75" s="46" t="e">
        <f t="shared" si="2"/>
        <v>#DIV/0!</v>
      </c>
      <c r="O75" s="73"/>
      <c r="P75" s="73"/>
      <c r="Q75" s="87"/>
      <c r="R75" s="40"/>
      <c r="S75" s="40"/>
    </row>
    <row r="76" spans="1:19" ht="21" hidden="1" thickBot="1">
      <c r="A76" s="47" t="s">
        <v>60</v>
      </c>
      <c r="B76" s="56"/>
      <c r="C76" s="46"/>
      <c r="D76" s="78"/>
      <c r="E76" s="79"/>
      <c r="F76" s="79"/>
      <c r="G76" s="79"/>
      <c r="H76" s="77"/>
      <c r="I76" s="77"/>
      <c r="J76" s="77"/>
      <c r="K76" s="77"/>
      <c r="L76" s="73" t="e">
        <f>H76/B76</f>
        <v>#DIV/0!</v>
      </c>
      <c r="M76" s="73"/>
      <c r="N76" s="46" t="e">
        <f>M76/L76</f>
        <v>#DIV/0!</v>
      </c>
      <c r="O76" s="73"/>
      <c r="P76" s="73"/>
      <c r="Q76" s="87"/>
      <c r="R76" s="40"/>
      <c r="S76" s="40"/>
    </row>
    <row r="77" spans="1:19" ht="21" hidden="1" thickBot="1">
      <c r="A77" s="70" t="s">
        <v>61</v>
      </c>
      <c r="B77" s="56"/>
      <c r="C77" s="46"/>
      <c r="D77" s="78"/>
      <c r="E77" s="79"/>
      <c r="F77" s="79"/>
      <c r="G77" s="79"/>
      <c r="H77" s="77"/>
      <c r="I77" s="77"/>
      <c r="J77" s="77"/>
      <c r="K77" s="77"/>
      <c r="L77" s="73" t="e">
        <f>H77/B77</f>
        <v>#DIV/0!</v>
      </c>
      <c r="M77" s="73"/>
      <c r="N77" s="46" t="e">
        <f>M77/L77</f>
        <v>#DIV/0!</v>
      </c>
      <c r="O77" s="73"/>
      <c r="P77" s="73"/>
      <c r="Q77" s="87"/>
      <c r="R77" s="40"/>
      <c r="S77" s="40"/>
    </row>
    <row r="78" spans="1:19" ht="51" customHeight="1" thickBot="1">
      <c r="A78" s="71" t="s">
        <v>36</v>
      </c>
      <c r="B78" s="69" t="s">
        <v>125</v>
      </c>
      <c r="C78" s="48" t="s">
        <v>130</v>
      </c>
      <c r="D78" s="49" t="s">
        <v>78</v>
      </c>
      <c r="E78" s="50" t="s">
        <v>114</v>
      </c>
      <c r="F78" s="50" t="s">
        <v>78</v>
      </c>
      <c r="G78" s="50" t="s">
        <v>126</v>
      </c>
      <c r="H78" s="51" t="s">
        <v>131</v>
      </c>
      <c r="I78" s="51" t="s">
        <v>134</v>
      </c>
      <c r="J78" s="51" t="s">
        <v>78</v>
      </c>
      <c r="K78" s="51" t="s">
        <v>132</v>
      </c>
      <c r="L78" s="65" t="s">
        <v>149</v>
      </c>
      <c r="M78" s="65" t="s">
        <v>172</v>
      </c>
      <c r="N78" s="65" t="s">
        <v>78</v>
      </c>
      <c r="O78" s="66" t="s">
        <v>141</v>
      </c>
      <c r="P78" s="65" t="s">
        <v>114</v>
      </c>
      <c r="Q78" s="65" t="s">
        <v>150</v>
      </c>
      <c r="R78" s="66" t="s">
        <v>146</v>
      </c>
      <c r="S78" s="89" t="s">
        <v>147</v>
      </c>
    </row>
    <row r="79" spans="1:19" ht="15.75">
      <c r="A79" s="10" t="s">
        <v>5</v>
      </c>
      <c r="B79" s="13">
        <f>B80+B81+B84</f>
        <v>16896000</v>
      </c>
      <c r="C79" s="13">
        <f>C80+C81+C84</f>
        <v>16567349</v>
      </c>
      <c r="D79" s="15">
        <f>C79/B79</f>
        <v>0.9805485913825758</v>
      </c>
      <c r="E79" s="13">
        <f>E80+E81</f>
        <v>0</v>
      </c>
      <c r="F79" s="15">
        <f>C79/B79</f>
        <v>0.9805485913825758</v>
      </c>
      <c r="G79" s="13">
        <f>G80+G81+G84</f>
        <v>0</v>
      </c>
      <c r="H79" s="13">
        <f>H80+H81+H84+H82</f>
        <v>19373000</v>
      </c>
      <c r="I79" s="13">
        <f>I80+I81+I84+I82</f>
        <v>15869073</v>
      </c>
      <c r="J79" s="15">
        <f>I79/H79</f>
        <v>0.8191334847468126</v>
      </c>
      <c r="K79" s="13">
        <f>K80+K81+K82+K84</f>
        <v>0</v>
      </c>
      <c r="L79" s="13">
        <f>L80+L81+L82+L83+L84</f>
        <v>29250000</v>
      </c>
      <c r="M79" s="13">
        <f>M80+M81+M82+M83+M84</f>
        <v>27533190</v>
      </c>
      <c r="N79" s="15">
        <f>M79/L79</f>
        <v>0.9413056410256411</v>
      </c>
      <c r="O79" s="13">
        <f>O80+O81+O82+O83+O84</f>
        <v>0</v>
      </c>
      <c r="P79" s="13">
        <f>P80+P81+P82+P83+P84</f>
        <v>0</v>
      </c>
      <c r="Q79" s="13">
        <f>L79+P79</f>
        <v>29250000</v>
      </c>
      <c r="R79" s="100">
        <f>Q79/M79</f>
        <v>1.0623541986961917</v>
      </c>
      <c r="S79" s="101">
        <f>Q79-M79</f>
        <v>1716810</v>
      </c>
    </row>
    <row r="80" spans="1:19" ht="15.75">
      <c r="A80" s="11" t="s">
        <v>2</v>
      </c>
      <c r="B80" s="5">
        <v>13996000</v>
      </c>
      <c r="C80" s="5">
        <v>13839174</v>
      </c>
      <c r="D80" s="6">
        <f>C80/B80</f>
        <v>0.988794941411832</v>
      </c>
      <c r="E80" s="5"/>
      <c r="F80" s="6">
        <f>C80/B80</f>
        <v>0.988794941411832</v>
      </c>
      <c r="G80" s="5"/>
      <c r="H80" s="5">
        <v>16000000</v>
      </c>
      <c r="I80" s="5">
        <v>13617666</v>
      </c>
      <c r="J80" s="6">
        <f>I80/H80</f>
        <v>0.851104125</v>
      </c>
      <c r="K80" s="5"/>
      <c r="L80" s="9">
        <v>25830000</v>
      </c>
      <c r="M80" s="9">
        <v>25137678</v>
      </c>
      <c r="N80" s="121">
        <f aca="true" t="shared" si="15" ref="N80:N143">M80/L80</f>
        <v>0.9731969802555168</v>
      </c>
      <c r="O80" s="120"/>
      <c r="P80" s="120"/>
      <c r="Q80" s="119">
        <f aca="true" t="shared" si="16" ref="Q80:Q143">L80+P80</f>
        <v>25830000</v>
      </c>
      <c r="R80" s="102">
        <f aca="true" t="shared" si="17" ref="R80:R143">Q80/M80</f>
        <v>1.0275412072666377</v>
      </c>
      <c r="S80" s="103">
        <f aca="true" t="shared" si="18" ref="S80:S143">Q80-M80</f>
        <v>692322</v>
      </c>
    </row>
    <row r="81" spans="1:19" ht="15.75">
      <c r="A81" s="11" t="s">
        <v>3</v>
      </c>
      <c r="B81" s="5">
        <v>2900000</v>
      </c>
      <c r="C81" s="5">
        <v>2728175</v>
      </c>
      <c r="D81" s="6">
        <f>C81/B81</f>
        <v>0.94075</v>
      </c>
      <c r="E81" s="5"/>
      <c r="F81" s="6">
        <f>C81/B81</f>
        <v>0.94075</v>
      </c>
      <c r="G81" s="5"/>
      <c r="H81" s="5">
        <v>3323000</v>
      </c>
      <c r="I81" s="5">
        <v>2210540</v>
      </c>
      <c r="J81" s="6">
        <f>I81/H81</f>
        <v>0.665224195004514</v>
      </c>
      <c r="K81" s="5"/>
      <c r="L81" s="5">
        <v>3300000</v>
      </c>
      <c r="M81" s="5">
        <v>2439791</v>
      </c>
      <c r="N81" s="121">
        <f t="shared" si="15"/>
        <v>0.7393306060606061</v>
      </c>
      <c r="O81" s="119"/>
      <c r="P81" s="119"/>
      <c r="Q81" s="119">
        <f t="shared" si="16"/>
        <v>3300000</v>
      </c>
      <c r="R81" s="102">
        <f t="shared" si="17"/>
        <v>1.3525748721919213</v>
      </c>
      <c r="S81" s="103">
        <f t="shared" si="18"/>
        <v>860209</v>
      </c>
    </row>
    <row r="82" spans="1:19" ht="0.75" customHeight="1">
      <c r="A82" s="11" t="s">
        <v>133</v>
      </c>
      <c r="B82" s="5" t="e">
        <v>#REF!</v>
      </c>
      <c r="C82" s="5"/>
      <c r="D82" s="6" t="e">
        <f>C82/B82</f>
        <v>#REF!</v>
      </c>
      <c r="E82" s="5"/>
      <c r="F82" s="6" t="e">
        <f>C82/B82</f>
        <v>#REF!</v>
      </c>
      <c r="G82" s="5"/>
      <c r="H82" s="5">
        <v>50000</v>
      </c>
      <c r="I82" s="5">
        <v>50000</v>
      </c>
      <c r="J82" s="6">
        <f>I82/H82</f>
        <v>1</v>
      </c>
      <c r="K82" s="5"/>
      <c r="L82" s="5"/>
      <c r="M82" s="5"/>
      <c r="N82" s="121" t="e">
        <f t="shared" si="15"/>
        <v>#DIV/0!</v>
      </c>
      <c r="O82" s="119"/>
      <c r="P82" s="119"/>
      <c r="Q82" s="119">
        <f t="shared" si="16"/>
        <v>0</v>
      </c>
      <c r="R82" s="102"/>
      <c r="S82" s="103">
        <f t="shared" si="18"/>
        <v>0</v>
      </c>
    </row>
    <row r="83" spans="1:19" ht="15.75">
      <c r="A83" s="11" t="s">
        <v>135</v>
      </c>
      <c r="B83" s="5"/>
      <c r="C83" s="5"/>
      <c r="D83" s="6"/>
      <c r="E83" s="5"/>
      <c r="F83" s="6"/>
      <c r="G83" s="5"/>
      <c r="H83" s="5"/>
      <c r="I83" s="5"/>
      <c r="J83" s="6"/>
      <c r="K83" s="5"/>
      <c r="L83" s="5">
        <v>120000</v>
      </c>
      <c r="M83" s="5">
        <v>90463</v>
      </c>
      <c r="N83" s="121">
        <f t="shared" si="15"/>
        <v>0.7538583333333333</v>
      </c>
      <c r="O83" s="119"/>
      <c r="P83" s="119"/>
      <c r="Q83" s="119">
        <f t="shared" si="16"/>
        <v>120000</v>
      </c>
      <c r="R83" s="102">
        <f t="shared" si="17"/>
        <v>1.3265091805489537</v>
      </c>
      <c r="S83" s="103">
        <f t="shared" si="18"/>
        <v>29537</v>
      </c>
    </row>
    <row r="84" spans="1:19" ht="15.75">
      <c r="A84" s="11" t="s">
        <v>31</v>
      </c>
      <c r="B84" s="5">
        <v>0</v>
      </c>
      <c r="C84" s="5"/>
      <c r="D84" s="6"/>
      <c r="E84" s="5"/>
      <c r="F84" s="6"/>
      <c r="G84" s="5"/>
      <c r="H84" s="5">
        <v>0</v>
      </c>
      <c r="I84" s="5">
        <v>-9133</v>
      </c>
      <c r="J84" s="6"/>
      <c r="K84" s="5"/>
      <c r="L84" s="5"/>
      <c r="M84" s="5">
        <v>-134742</v>
      </c>
      <c r="N84" s="121"/>
      <c r="O84" s="119"/>
      <c r="P84" s="119"/>
      <c r="Q84" s="119">
        <f t="shared" si="16"/>
        <v>0</v>
      </c>
      <c r="R84" s="102">
        <f t="shared" si="17"/>
        <v>0</v>
      </c>
      <c r="S84" s="103">
        <f t="shared" si="18"/>
        <v>134742</v>
      </c>
    </row>
    <row r="85" spans="1:19" ht="15.75">
      <c r="A85" s="12" t="s">
        <v>14</v>
      </c>
      <c r="B85" s="13">
        <f>B86+B87+B89+B92+B90</f>
        <v>4404000</v>
      </c>
      <c r="C85" s="13">
        <f>C86+C87+C92+C89</f>
        <v>1513220</v>
      </c>
      <c r="D85" s="15">
        <f>C85/B85</f>
        <v>0.3436012715712988</v>
      </c>
      <c r="E85" s="13">
        <f>E86+E87+E89</f>
        <v>0</v>
      </c>
      <c r="F85" s="15">
        <f>C85/B85</f>
        <v>0.3436012715712988</v>
      </c>
      <c r="G85" s="13">
        <f>G86+G87+G89+G92+G90</f>
        <v>0</v>
      </c>
      <c r="H85" s="13">
        <f>H86+H87+H89+H92+H90</f>
        <v>1650000</v>
      </c>
      <c r="I85" s="13">
        <f>I86+I87+I89+I92+I90</f>
        <v>1171997</v>
      </c>
      <c r="J85" s="15">
        <f>I85/H85</f>
        <v>0.7103012121212121</v>
      </c>
      <c r="K85" s="13">
        <f>K86+K87+K89+K90</f>
        <v>0</v>
      </c>
      <c r="L85" s="13">
        <f>L86+L87+L91+L92</f>
        <v>2093000</v>
      </c>
      <c r="M85" s="13">
        <f>M86+M87+M91+M92</f>
        <v>2020153</v>
      </c>
      <c r="N85" s="15">
        <f t="shared" si="15"/>
        <v>0.9651949354992834</v>
      </c>
      <c r="O85" s="13">
        <f>O86+O87+O91+O92</f>
        <v>0</v>
      </c>
      <c r="P85" s="13">
        <f>P86+P87+P91+P92</f>
        <v>0</v>
      </c>
      <c r="Q85" s="13">
        <f t="shared" si="16"/>
        <v>2093000</v>
      </c>
      <c r="R85" s="100">
        <f t="shared" si="17"/>
        <v>1.036060139999297</v>
      </c>
      <c r="S85" s="101">
        <f t="shared" si="18"/>
        <v>72847</v>
      </c>
    </row>
    <row r="86" spans="1:19" ht="21" customHeight="1">
      <c r="A86" s="11" t="s">
        <v>2</v>
      </c>
      <c r="B86" s="5">
        <v>1172000</v>
      </c>
      <c r="C86" s="5">
        <v>1161235</v>
      </c>
      <c r="D86" s="6">
        <f>C86/B86</f>
        <v>0.9908148464163823</v>
      </c>
      <c r="E86" s="5"/>
      <c r="F86" s="6">
        <f>C86/B86</f>
        <v>0.9908148464163823</v>
      </c>
      <c r="G86" s="5"/>
      <c r="H86" s="5">
        <v>1450000</v>
      </c>
      <c r="I86" s="5">
        <v>1036139</v>
      </c>
      <c r="J86" s="6">
        <f>I86/H86</f>
        <v>0.7145786206896552</v>
      </c>
      <c r="K86" s="5"/>
      <c r="L86" s="5">
        <v>2010000</v>
      </c>
      <c r="M86" s="5">
        <v>1950542</v>
      </c>
      <c r="N86" s="121">
        <f t="shared" si="15"/>
        <v>0.9704189054726368</v>
      </c>
      <c r="O86" s="119"/>
      <c r="P86" s="119"/>
      <c r="Q86" s="119">
        <f t="shared" si="16"/>
        <v>2010000</v>
      </c>
      <c r="R86" s="102">
        <f t="shared" si="17"/>
        <v>1.0304828093934917</v>
      </c>
      <c r="S86" s="103">
        <f t="shared" si="18"/>
        <v>59458</v>
      </c>
    </row>
    <row r="87" spans="1:19" ht="17.25" customHeight="1">
      <c r="A87" s="11" t="s">
        <v>3</v>
      </c>
      <c r="B87" s="5">
        <v>210000</v>
      </c>
      <c r="C87" s="5">
        <v>139848</v>
      </c>
      <c r="D87" s="6">
        <f>C87/B87</f>
        <v>0.6659428571428572</v>
      </c>
      <c r="E87" s="5"/>
      <c r="F87" s="6">
        <f>C87/B87</f>
        <v>0.6659428571428572</v>
      </c>
      <c r="G87" s="5"/>
      <c r="H87" s="5">
        <v>200000</v>
      </c>
      <c r="I87" s="5">
        <v>135858</v>
      </c>
      <c r="J87" s="6">
        <f>I87/H87</f>
        <v>0.67929</v>
      </c>
      <c r="K87" s="5"/>
      <c r="L87" s="5">
        <v>50000</v>
      </c>
      <c r="M87" s="5">
        <v>47797</v>
      </c>
      <c r="N87" s="121">
        <f t="shared" si="15"/>
        <v>0.95594</v>
      </c>
      <c r="O87" s="119"/>
      <c r="P87" s="119"/>
      <c r="Q87" s="119">
        <f t="shared" si="16"/>
        <v>50000</v>
      </c>
      <c r="R87" s="102">
        <f t="shared" si="17"/>
        <v>1.0460907588342365</v>
      </c>
      <c r="S87" s="103">
        <f t="shared" si="18"/>
        <v>2203</v>
      </c>
    </row>
    <row r="88" spans="1:19" ht="15.75" hidden="1">
      <c r="A88" s="11" t="s">
        <v>4</v>
      </c>
      <c r="B88" s="5">
        <v>0</v>
      </c>
      <c r="C88" s="5"/>
      <c r="D88" s="6"/>
      <c r="E88" s="5"/>
      <c r="F88" s="6"/>
      <c r="G88" s="5"/>
      <c r="H88" s="5"/>
      <c r="I88" s="5"/>
      <c r="J88" s="6" t="e">
        <f>I88/H88</f>
        <v>#DIV/0!</v>
      </c>
      <c r="K88" s="5"/>
      <c r="L88" s="5"/>
      <c r="M88" s="5"/>
      <c r="N88" s="121" t="e">
        <f t="shared" si="15"/>
        <v>#DIV/0!</v>
      </c>
      <c r="O88" s="119"/>
      <c r="P88" s="119"/>
      <c r="Q88" s="119">
        <f t="shared" si="16"/>
        <v>0</v>
      </c>
      <c r="R88" s="102" t="e">
        <f t="shared" si="17"/>
        <v>#DIV/0!</v>
      </c>
      <c r="S88" s="103">
        <f t="shared" si="18"/>
        <v>0</v>
      </c>
    </row>
    <row r="89" spans="1:19" ht="15.75" hidden="1">
      <c r="A89" s="11" t="s">
        <v>118</v>
      </c>
      <c r="B89" s="5">
        <v>222000</v>
      </c>
      <c r="C89" s="5">
        <v>212137</v>
      </c>
      <c r="D89" s="6"/>
      <c r="E89" s="5"/>
      <c r="F89" s="6">
        <f>C89/B89</f>
        <v>0.9555720720720721</v>
      </c>
      <c r="G89" s="5"/>
      <c r="H89" s="5">
        <v>0</v>
      </c>
      <c r="I89" s="5"/>
      <c r="J89" s="6"/>
      <c r="K89" s="5"/>
      <c r="L89" s="5"/>
      <c r="M89" s="5"/>
      <c r="N89" s="121" t="e">
        <f t="shared" si="15"/>
        <v>#DIV/0!</v>
      </c>
      <c r="O89" s="119"/>
      <c r="P89" s="119"/>
      <c r="Q89" s="119">
        <f t="shared" si="16"/>
        <v>0</v>
      </c>
      <c r="R89" s="102" t="e">
        <f t="shared" si="17"/>
        <v>#DIV/0!</v>
      </c>
      <c r="S89" s="103">
        <f t="shared" si="18"/>
        <v>0</v>
      </c>
    </row>
    <row r="90" spans="1:19" ht="0.75" customHeight="1">
      <c r="A90" s="11" t="s">
        <v>119</v>
      </c>
      <c r="B90" s="5">
        <v>2800000</v>
      </c>
      <c r="C90" s="5"/>
      <c r="D90" s="6"/>
      <c r="E90" s="5"/>
      <c r="F90" s="6"/>
      <c r="G90" s="5"/>
      <c r="H90" s="5">
        <v>0</v>
      </c>
      <c r="I90" s="5"/>
      <c r="J90" s="6"/>
      <c r="K90" s="5"/>
      <c r="L90" s="5"/>
      <c r="M90" s="5"/>
      <c r="N90" s="121" t="e">
        <f t="shared" si="15"/>
        <v>#DIV/0!</v>
      </c>
      <c r="O90" s="119"/>
      <c r="P90" s="119"/>
      <c r="Q90" s="119">
        <f t="shared" si="16"/>
        <v>0</v>
      </c>
      <c r="R90" s="102" t="e">
        <f t="shared" si="17"/>
        <v>#DIV/0!</v>
      </c>
      <c r="S90" s="103">
        <f t="shared" si="18"/>
        <v>0</v>
      </c>
    </row>
    <row r="91" spans="1:19" ht="15.75">
      <c r="A91" s="11" t="s">
        <v>135</v>
      </c>
      <c r="B91" s="5"/>
      <c r="C91" s="5"/>
      <c r="D91" s="6"/>
      <c r="E91" s="5"/>
      <c r="F91" s="6"/>
      <c r="G91" s="5"/>
      <c r="H91" s="5"/>
      <c r="I91" s="5"/>
      <c r="J91" s="6"/>
      <c r="K91" s="5"/>
      <c r="L91" s="5">
        <v>23000</v>
      </c>
      <c r="M91" s="5">
        <v>21814</v>
      </c>
      <c r="N91" s="121">
        <f t="shared" si="15"/>
        <v>0.9484347826086956</v>
      </c>
      <c r="O91" s="119"/>
      <c r="P91" s="119"/>
      <c r="Q91" s="119">
        <f t="shared" si="16"/>
        <v>23000</v>
      </c>
      <c r="R91" s="102">
        <f t="shared" si="17"/>
        <v>1.0543687540111855</v>
      </c>
      <c r="S91" s="103">
        <f t="shared" si="18"/>
        <v>1186</v>
      </c>
    </row>
    <row r="92" spans="1:19" ht="15.75">
      <c r="A92" s="11" t="s">
        <v>138</v>
      </c>
      <c r="B92" s="5">
        <v>0</v>
      </c>
      <c r="C92" s="5"/>
      <c r="D92" s="6"/>
      <c r="E92" s="5"/>
      <c r="F92" s="6" t="e">
        <f aca="true" t="shared" si="19" ref="F92:F108">C92/B92</f>
        <v>#DIV/0!</v>
      </c>
      <c r="G92" s="5"/>
      <c r="H92" s="5">
        <f>B92+G92</f>
        <v>0</v>
      </c>
      <c r="I92" s="5"/>
      <c r="J92" s="15" t="e">
        <f aca="true" t="shared" si="20" ref="J92:J105">I92/H92</f>
        <v>#DIV/0!</v>
      </c>
      <c r="K92" s="5"/>
      <c r="L92" s="5">
        <v>10000</v>
      </c>
      <c r="M92" s="5">
        <v>0</v>
      </c>
      <c r="N92" s="121">
        <f t="shared" si="15"/>
        <v>0</v>
      </c>
      <c r="O92" s="119"/>
      <c r="P92" s="119"/>
      <c r="Q92" s="119">
        <f t="shared" si="16"/>
        <v>10000</v>
      </c>
      <c r="R92" s="102"/>
      <c r="S92" s="103">
        <f t="shared" si="18"/>
        <v>10000</v>
      </c>
    </row>
    <row r="93" spans="1:21" ht="31.5">
      <c r="A93" s="14" t="s">
        <v>25</v>
      </c>
      <c r="B93" s="13">
        <f>B94+B95+B96</f>
        <v>5010000</v>
      </c>
      <c r="C93" s="13">
        <f>C94+C95+C96</f>
        <v>4813241</v>
      </c>
      <c r="D93" s="15">
        <f>C93/B93</f>
        <v>0.960726746506986</v>
      </c>
      <c r="E93" s="13">
        <f>E94+E95</f>
        <v>0</v>
      </c>
      <c r="F93" s="15">
        <f t="shared" si="19"/>
        <v>0.960726746506986</v>
      </c>
      <c r="G93" s="13">
        <f>G94+G95+G96</f>
        <v>0</v>
      </c>
      <c r="H93" s="13">
        <f>H94+H95+H96</f>
        <v>4123000</v>
      </c>
      <c r="I93" s="13">
        <f>I94+I95+I96</f>
        <v>3792940</v>
      </c>
      <c r="J93" s="15">
        <f t="shared" si="20"/>
        <v>0.9199466407955372</v>
      </c>
      <c r="K93" s="13">
        <f aca="true" t="shared" si="21" ref="K93:P93">K94+K95</f>
        <v>0</v>
      </c>
      <c r="L93" s="13">
        <f t="shared" si="21"/>
        <v>3309000</v>
      </c>
      <c r="M93" s="13">
        <f t="shared" si="21"/>
        <v>2723454</v>
      </c>
      <c r="N93" s="15">
        <f t="shared" si="15"/>
        <v>0.8230444242973708</v>
      </c>
      <c r="O93" s="13">
        <f t="shared" si="21"/>
        <v>0</v>
      </c>
      <c r="P93" s="13">
        <f t="shared" si="21"/>
        <v>0</v>
      </c>
      <c r="Q93" s="13">
        <f t="shared" si="16"/>
        <v>3309000</v>
      </c>
      <c r="R93" s="100">
        <f t="shared" si="17"/>
        <v>1.215001244742889</v>
      </c>
      <c r="S93" s="101">
        <f t="shared" si="18"/>
        <v>585546</v>
      </c>
      <c r="U93" s="116"/>
    </row>
    <row r="94" spans="1:19" ht="15.75">
      <c r="A94" s="11" t="s">
        <v>10</v>
      </c>
      <c r="B94" s="5">
        <v>180000</v>
      </c>
      <c r="C94" s="5">
        <v>127825</v>
      </c>
      <c r="D94" s="6">
        <f>C94/B94</f>
        <v>0.7101388888888889</v>
      </c>
      <c r="E94" s="5"/>
      <c r="F94" s="6">
        <f t="shared" si="19"/>
        <v>0.7101388888888889</v>
      </c>
      <c r="G94" s="5"/>
      <c r="H94" s="5">
        <v>113000</v>
      </c>
      <c r="I94" s="5">
        <v>113000</v>
      </c>
      <c r="J94" s="6">
        <f t="shared" si="20"/>
        <v>1</v>
      </c>
      <c r="K94" s="5"/>
      <c r="L94" s="5">
        <v>71000</v>
      </c>
      <c r="M94" s="5">
        <v>0</v>
      </c>
      <c r="N94" s="121">
        <f t="shared" si="15"/>
        <v>0</v>
      </c>
      <c r="O94" s="119"/>
      <c r="P94" s="119"/>
      <c r="Q94" s="119">
        <f t="shared" si="16"/>
        <v>71000</v>
      </c>
      <c r="R94" s="102" t="e">
        <f t="shared" si="17"/>
        <v>#DIV/0!</v>
      </c>
      <c r="S94" s="103">
        <f t="shared" si="18"/>
        <v>71000</v>
      </c>
    </row>
    <row r="95" spans="1:19" ht="15.75">
      <c r="A95" s="11" t="s">
        <v>48</v>
      </c>
      <c r="B95" s="5">
        <v>4830000</v>
      </c>
      <c r="C95" s="5">
        <v>4685416</v>
      </c>
      <c r="D95" s="6">
        <f>C95/B95</f>
        <v>0.9700654244306418</v>
      </c>
      <c r="E95" s="5"/>
      <c r="F95" s="6">
        <f t="shared" si="19"/>
        <v>0.9700654244306418</v>
      </c>
      <c r="G95" s="5"/>
      <c r="H95" s="5">
        <v>4010000</v>
      </c>
      <c r="I95" s="5">
        <v>3679940</v>
      </c>
      <c r="J95" s="6">
        <f t="shared" si="20"/>
        <v>0.9176907730673317</v>
      </c>
      <c r="K95" s="5"/>
      <c r="L95" s="5">
        <v>3238000</v>
      </c>
      <c r="M95" s="5">
        <v>2723454</v>
      </c>
      <c r="N95" s="121">
        <f t="shared" si="15"/>
        <v>0.8410914144533663</v>
      </c>
      <c r="O95" s="119"/>
      <c r="P95" s="119"/>
      <c r="Q95" s="119">
        <f t="shared" si="16"/>
        <v>3238000</v>
      </c>
      <c r="R95" s="102">
        <f t="shared" si="17"/>
        <v>1.188931408424743</v>
      </c>
      <c r="S95" s="103">
        <f t="shared" si="18"/>
        <v>514546</v>
      </c>
    </row>
    <row r="96" spans="1:19" ht="15.75" hidden="1">
      <c r="A96" s="11" t="s">
        <v>31</v>
      </c>
      <c r="B96" s="5">
        <v>0</v>
      </c>
      <c r="C96" s="5"/>
      <c r="D96" s="6"/>
      <c r="E96" s="5"/>
      <c r="F96" s="6" t="e">
        <f t="shared" si="19"/>
        <v>#DIV/0!</v>
      </c>
      <c r="G96" s="5"/>
      <c r="H96" s="5">
        <f>B96+G96</f>
        <v>0</v>
      </c>
      <c r="I96" s="5"/>
      <c r="J96" s="15" t="e">
        <f t="shared" si="20"/>
        <v>#DIV/0!</v>
      </c>
      <c r="K96" s="5"/>
      <c r="L96" s="13">
        <f>H96+K96</f>
        <v>0</v>
      </c>
      <c r="M96" s="13"/>
      <c r="N96" s="15" t="e">
        <f t="shared" si="15"/>
        <v>#DIV/0!</v>
      </c>
      <c r="O96" s="13"/>
      <c r="P96" s="13"/>
      <c r="Q96" s="13">
        <f t="shared" si="16"/>
        <v>0</v>
      </c>
      <c r="R96" s="100" t="e">
        <f t="shared" si="17"/>
        <v>#DIV/0!</v>
      </c>
      <c r="S96" s="101">
        <f t="shared" si="18"/>
        <v>0</v>
      </c>
    </row>
    <row r="97" spans="1:19" ht="15.75" hidden="1">
      <c r="A97" s="12" t="s">
        <v>26</v>
      </c>
      <c r="B97" s="13" t="e">
        <f>#REF!+A97</f>
        <v>#REF!</v>
      </c>
      <c r="C97" s="13"/>
      <c r="D97" s="15" t="e">
        <f aca="true" t="shared" si="22" ref="D97:D105">C97/B97</f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0" t="e">
        <f t="shared" si="17"/>
        <v>#REF!</v>
      </c>
      <c r="S97" s="101" t="e">
        <f t="shared" si="18"/>
        <v>#REF!</v>
      </c>
    </row>
    <row r="98" spans="1:19" ht="15.75" hidden="1">
      <c r="A98" s="11" t="s">
        <v>27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0" t="e">
        <f t="shared" si="17"/>
        <v>#REF!</v>
      </c>
      <c r="S98" s="101" t="e">
        <f t="shared" si="18"/>
        <v>#REF!</v>
      </c>
    </row>
    <row r="99" spans="1:19" ht="15.75" hidden="1">
      <c r="A99" s="11" t="s">
        <v>31</v>
      </c>
      <c r="B99" s="5" t="e">
        <f>#REF!+A99</f>
        <v>#REF!</v>
      </c>
      <c r="C99" s="5"/>
      <c r="D99" s="15" t="e">
        <f t="shared" si="22"/>
        <v>#REF!</v>
      </c>
      <c r="E99" s="5"/>
      <c r="F99" s="15" t="e">
        <f t="shared" si="19"/>
        <v>#REF!</v>
      </c>
      <c r="G99" s="5"/>
      <c r="H99" s="5" t="e">
        <f>B99+E99</f>
        <v>#REF!</v>
      </c>
      <c r="I99" s="5"/>
      <c r="J99" s="15" t="e">
        <f t="shared" si="20"/>
        <v>#REF!</v>
      </c>
      <c r="K99" s="5"/>
      <c r="L99" s="13" t="e">
        <f>H99+K99</f>
        <v>#REF!</v>
      </c>
      <c r="M99" s="13"/>
      <c r="N99" s="15" t="e">
        <f t="shared" si="15"/>
        <v>#REF!</v>
      </c>
      <c r="O99" s="13"/>
      <c r="P99" s="13"/>
      <c r="Q99" s="13" t="e">
        <f t="shared" si="16"/>
        <v>#REF!</v>
      </c>
      <c r="R99" s="100" t="e">
        <f t="shared" si="17"/>
        <v>#REF!</v>
      </c>
      <c r="S99" s="101" t="e">
        <f t="shared" si="18"/>
        <v>#REF!</v>
      </c>
    </row>
    <row r="100" spans="1:19" ht="31.5">
      <c r="A100" s="14" t="s">
        <v>44</v>
      </c>
      <c r="B100" s="13">
        <f>B101+B102+B106</f>
        <v>5930000</v>
      </c>
      <c r="C100" s="13">
        <f>C101+C102+C106</f>
        <v>5894380</v>
      </c>
      <c r="D100" s="15">
        <f t="shared" si="22"/>
        <v>0.9939932546374367</v>
      </c>
      <c r="E100" s="13">
        <f>E101+E102</f>
        <v>0</v>
      </c>
      <c r="F100" s="15">
        <f t="shared" si="19"/>
        <v>0.9939932546374367</v>
      </c>
      <c r="G100" s="13">
        <f>G101+G102+G106</f>
        <v>0</v>
      </c>
      <c r="H100" s="13">
        <f>H101+H102+H106</f>
        <v>6590000</v>
      </c>
      <c r="I100" s="13">
        <f>I101+I102+I106</f>
        <v>5740960</v>
      </c>
      <c r="J100" s="15">
        <f t="shared" si="20"/>
        <v>0.8711623672230653</v>
      </c>
      <c r="K100" s="13">
        <f aca="true" t="shared" si="23" ref="K100:P100">K101+K102+K106</f>
        <v>0</v>
      </c>
      <c r="L100" s="13">
        <f t="shared" si="23"/>
        <v>9523000</v>
      </c>
      <c r="M100" s="13">
        <f t="shared" si="23"/>
        <v>8936536</v>
      </c>
      <c r="N100" s="15">
        <f t="shared" si="15"/>
        <v>0.9384160453638559</v>
      </c>
      <c r="O100" s="13">
        <f t="shared" si="23"/>
        <v>0</v>
      </c>
      <c r="P100" s="13">
        <f t="shared" si="23"/>
        <v>0</v>
      </c>
      <c r="Q100" s="13">
        <f t="shared" si="16"/>
        <v>9523000</v>
      </c>
      <c r="R100" s="100">
        <f t="shared" si="17"/>
        <v>1.065625428018194</v>
      </c>
      <c r="S100" s="101">
        <f t="shared" si="18"/>
        <v>586464</v>
      </c>
    </row>
    <row r="101" spans="1:19" ht="15.75">
      <c r="A101" s="11" t="s">
        <v>83</v>
      </c>
      <c r="B101" s="5">
        <v>4490000</v>
      </c>
      <c r="C101" s="5">
        <v>4477152</v>
      </c>
      <c r="D101" s="6">
        <f t="shared" si="22"/>
        <v>0.9971385300668152</v>
      </c>
      <c r="E101" s="5"/>
      <c r="F101" s="6">
        <f t="shared" si="19"/>
        <v>0.9971385300668152</v>
      </c>
      <c r="G101" s="5"/>
      <c r="H101" s="5">
        <v>5920000</v>
      </c>
      <c r="I101" s="5">
        <v>5218115</v>
      </c>
      <c r="J101" s="6">
        <f t="shared" si="20"/>
        <v>0.8814383445945946</v>
      </c>
      <c r="K101" s="5"/>
      <c r="L101" s="5">
        <v>8700000</v>
      </c>
      <c r="M101" s="5">
        <v>8301664</v>
      </c>
      <c r="N101" s="121">
        <f t="shared" si="15"/>
        <v>0.9542142528735632</v>
      </c>
      <c r="O101" s="119"/>
      <c r="P101" s="119"/>
      <c r="Q101" s="119">
        <f t="shared" si="16"/>
        <v>8700000</v>
      </c>
      <c r="R101" s="102">
        <f t="shared" si="17"/>
        <v>1.0479826694985488</v>
      </c>
      <c r="S101" s="103">
        <f t="shared" si="18"/>
        <v>398336</v>
      </c>
    </row>
    <row r="102" spans="1:19" ht="15.75">
      <c r="A102" s="16" t="s">
        <v>42</v>
      </c>
      <c r="B102" s="17">
        <f>B103+B104</f>
        <v>1440000</v>
      </c>
      <c r="C102" s="17">
        <f>C103+C104</f>
        <v>1417228</v>
      </c>
      <c r="D102" s="22">
        <f t="shared" si="22"/>
        <v>0.9841861111111111</v>
      </c>
      <c r="E102" s="17">
        <f>E103+E104</f>
        <v>0</v>
      </c>
      <c r="F102" s="22">
        <f t="shared" si="19"/>
        <v>0.9841861111111111</v>
      </c>
      <c r="G102" s="17">
        <f>G103+G104</f>
        <v>0</v>
      </c>
      <c r="H102" s="17">
        <f>H103+H104</f>
        <v>670000</v>
      </c>
      <c r="I102" s="17">
        <v>527649</v>
      </c>
      <c r="J102" s="22">
        <f t="shared" si="20"/>
        <v>0.7875358208955224</v>
      </c>
      <c r="K102" s="17">
        <f>K103+K104</f>
        <v>0</v>
      </c>
      <c r="L102" s="17">
        <f>L103+L104</f>
        <v>823000</v>
      </c>
      <c r="M102" s="17">
        <v>668099</v>
      </c>
      <c r="N102" s="110">
        <f t="shared" si="15"/>
        <v>0.8117849331713244</v>
      </c>
      <c r="O102" s="111">
        <f>O103+O104</f>
        <v>0</v>
      </c>
      <c r="P102" s="111">
        <f>P103+P104+P106</f>
        <v>0</v>
      </c>
      <c r="Q102" s="111">
        <f t="shared" si="16"/>
        <v>823000</v>
      </c>
      <c r="R102" s="104">
        <f t="shared" si="17"/>
        <v>1.2318533630494881</v>
      </c>
      <c r="S102" s="105">
        <f t="shared" si="18"/>
        <v>154901</v>
      </c>
    </row>
    <row r="103" spans="1:19" ht="15.75">
      <c r="A103" s="11" t="s">
        <v>84</v>
      </c>
      <c r="B103" s="5">
        <v>1370000</v>
      </c>
      <c r="C103" s="5">
        <v>1359614</v>
      </c>
      <c r="D103" s="6">
        <f t="shared" si="22"/>
        <v>0.9924189781021898</v>
      </c>
      <c r="E103" s="5"/>
      <c r="F103" s="6">
        <f t="shared" si="19"/>
        <v>0.9924189781021898</v>
      </c>
      <c r="G103" s="5"/>
      <c r="H103" s="5">
        <v>600000</v>
      </c>
      <c r="I103" s="5"/>
      <c r="J103" s="6">
        <f t="shared" si="20"/>
        <v>0</v>
      </c>
      <c r="K103" s="5"/>
      <c r="L103" s="5">
        <v>760000</v>
      </c>
      <c r="M103" s="5">
        <f>M102-M104</f>
        <v>629220</v>
      </c>
      <c r="N103" s="121">
        <f t="shared" si="15"/>
        <v>0.827921052631579</v>
      </c>
      <c r="O103" s="119"/>
      <c r="P103" s="119"/>
      <c r="Q103" s="119">
        <f t="shared" si="16"/>
        <v>760000</v>
      </c>
      <c r="R103" s="102">
        <f t="shared" si="17"/>
        <v>1.2078446330377293</v>
      </c>
      <c r="S103" s="103">
        <f t="shared" si="18"/>
        <v>130780</v>
      </c>
    </row>
    <row r="104" spans="1:19" ht="15.75">
      <c r="A104" s="11" t="s">
        <v>43</v>
      </c>
      <c r="B104" s="5">
        <v>70000</v>
      </c>
      <c r="C104" s="5">
        <v>57614</v>
      </c>
      <c r="D104" s="6">
        <f t="shared" si="22"/>
        <v>0.8230571428571428</v>
      </c>
      <c r="E104" s="5"/>
      <c r="F104" s="6">
        <f t="shared" si="19"/>
        <v>0.8230571428571428</v>
      </c>
      <c r="G104" s="5"/>
      <c r="H104" s="5">
        <v>70000</v>
      </c>
      <c r="I104" s="5"/>
      <c r="J104" s="6">
        <f t="shared" si="20"/>
        <v>0</v>
      </c>
      <c r="K104" s="5"/>
      <c r="L104" s="5">
        <v>63000</v>
      </c>
      <c r="M104" s="5">
        <v>38879</v>
      </c>
      <c r="N104" s="121">
        <f t="shared" si="15"/>
        <v>0.6171269841269841</v>
      </c>
      <c r="O104" s="119"/>
      <c r="P104" s="119"/>
      <c r="Q104" s="119">
        <f t="shared" si="16"/>
        <v>63000</v>
      </c>
      <c r="R104" s="106">
        <f t="shared" si="17"/>
        <v>1.62041204763497</v>
      </c>
      <c r="S104" s="107">
        <f t="shared" si="18"/>
        <v>24121</v>
      </c>
    </row>
    <row r="105" spans="1:19" ht="15.75" hidden="1">
      <c r="A105" s="18" t="s">
        <v>4</v>
      </c>
      <c r="B105" s="17" t="e">
        <f>#REF!+A105</f>
        <v>#REF!</v>
      </c>
      <c r="C105" s="17"/>
      <c r="D105" s="6" t="e">
        <f t="shared" si="22"/>
        <v>#REF!</v>
      </c>
      <c r="E105" s="5"/>
      <c r="F105" s="6" t="e">
        <f t="shared" si="19"/>
        <v>#REF!</v>
      </c>
      <c r="G105" s="5"/>
      <c r="H105" s="5" t="e">
        <f>B105+G105</f>
        <v>#REF!</v>
      </c>
      <c r="I105" s="5"/>
      <c r="J105" s="6" t="e">
        <f t="shared" si="20"/>
        <v>#REF!</v>
      </c>
      <c r="K105" s="5"/>
      <c r="L105" s="5"/>
      <c r="M105" s="5"/>
      <c r="N105" s="121" t="e">
        <f t="shared" si="15"/>
        <v>#DIV/0!</v>
      </c>
      <c r="O105" s="119"/>
      <c r="P105" s="119"/>
      <c r="Q105" s="119">
        <f t="shared" si="16"/>
        <v>0</v>
      </c>
      <c r="R105" s="106" t="e">
        <f t="shared" si="17"/>
        <v>#DIV/0!</v>
      </c>
      <c r="S105" s="107">
        <f t="shared" si="18"/>
        <v>0</v>
      </c>
    </row>
    <row r="106" spans="1:19" ht="15.75">
      <c r="A106" s="11" t="s">
        <v>31</v>
      </c>
      <c r="B106" s="5"/>
      <c r="C106" s="5"/>
      <c r="D106" s="6"/>
      <c r="E106" s="5"/>
      <c r="F106" s="6" t="e">
        <f t="shared" si="19"/>
        <v>#DIV/0!</v>
      </c>
      <c r="G106" s="5"/>
      <c r="H106" s="5">
        <f>B106+G106</f>
        <v>0</v>
      </c>
      <c r="I106" s="5">
        <v>-4804</v>
      </c>
      <c r="J106" s="6"/>
      <c r="K106" s="5"/>
      <c r="L106" s="5"/>
      <c r="M106" s="5">
        <v>-33227</v>
      </c>
      <c r="N106" s="121"/>
      <c r="O106" s="119"/>
      <c r="P106" s="119"/>
      <c r="Q106" s="119">
        <f t="shared" si="16"/>
        <v>0</v>
      </c>
      <c r="R106" s="106"/>
      <c r="S106" s="107">
        <f t="shared" si="18"/>
        <v>33227</v>
      </c>
    </row>
    <row r="107" spans="1:19" ht="15.75">
      <c r="A107" s="12" t="s">
        <v>7</v>
      </c>
      <c r="B107" s="13">
        <f>B108+B110+B109+B111+B115+B121+B114</f>
        <v>96925014</v>
      </c>
      <c r="C107" s="13">
        <f>C108+C110+C109+C111+C115+C121+C114</f>
        <v>96092373</v>
      </c>
      <c r="D107" s="15">
        <f>C107/B107</f>
        <v>0.9914094312124628</v>
      </c>
      <c r="E107" s="13">
        <f>E108+E109+E110+E111+E115</f>
        <v>0</v>
      </c>
      <c r="F107" s="15">
        <f t="shared" si="19"/>
        <v>0.9914094312124628</v>
      </c>
      <c r="G107" s="13">
        <f>G108+G110+G115+G121+G114</f>
        <v>0</v>
      </c>
      <c r="H107" s="13">
        <f>H108+H110+H115+H121+H114</f>
        <v>114884576</v>
      </c>
      <c r="I107" s="13">
        <f>I108+I110+I115+I121+I114+I120</f>
        <v>98387576</v>
      </c>
      <c r="J107" s="15">
        <f aca="true" t="shared" si="24" ref="J107:J113">I107/H107</f>
        <v>0.856403700353997</v>
      </c>
      <c r="K107" s="13">
        <f>K108+K110+K114+K115+K120+K121</f>
        <v>150000</v>
      </c>
      <c r="L107" s="13">
        <f>L108+L110+L115+L120+L121+L119</f>
        <v>22111762</v>
      </c>
      <c r="M107" s="13">
        <f>M108+M110+M115+M120+M121+M119</f>
        <v>17691659</v>
      </c>
      <c r="N107" s="15">
        <f t="shared" si="15"/>
        <v>0.8001017286636859</v>
      </c>
      <c r="O107" s="13">
        <f>O108+O110+O115+O120+O121+O119</f>
        <v>0</v>
      </c>
      <c r="P107" s="13">
        <f>P108+P110+P115+P120+P121+P119</f>
        <v>5000</v>
      </c>
      <c r="Q107" s="13">
        <f t="shared" si="16"/>
        <v>22116762</v>
      </c>
      <c r="R107" s="108">
        <f t="shared" si="17"/>
        <v>1.250123688230708</v>
      </c>
      <c r="S107" s="109">
        <f t="shared" si="18"/>
        <v>4425103</v>
      </c>
    </row>
    <row r="108" spans="1:19" ht="15.75">
      <c r="A108" s="11" t="s">
        <v>2</v>
      </c>
      <c r="B108" s="5">
        <v>80655930</v>
      </c>
      <c r="C108" s="5">
        <v>80283802</v>
      </c>
      <c r="D108" s="6">
        <f>C108/B108</f>
        <v>0.9953862288860844</v>
      </c>
      <c r="E108" s="5"/>
      <c r="F108" s="6">
        <f t="shared" si="19"/>
        <v>0.9953862288860844</v>
      </c>
      <c r="G108" s="5"/>
      <c r="H108" s="5">
        <v>97830200</v>
      </c>
      <c r="I108" s="5">
        <v>85988560</v>
      </c>
      <c r="J108" s="6">
        <f t="shared" si="24"/>
        <v>0.8789572136211518</v>
      </c>
      <c r="K108" s="5"/>
      <c r="L108" s="5">
        <v>0</v>
      </c>
      <c r="M108" s="119">
        <v>0</v>
      </c>
      <c r="N108" s="121"/>
      <c r="O108" s="119"/>
      <c r="P108" s="119"/>
      <c r="Q108" s="119">
        <f t="shared" si="16"/>
        <v>0</v>
      </c>
      <c r="R108" s="106" t="e">
        <f t="shared" si="17"/>
        <v>#DIV/0!</v>
      </c>
      <c r="S108" s="107">
        <f t="shared" si="18"/>
        <v>0</v>
      </c>
    </row>
    <row r="109" spans="1:19" ht="15.75" hidden="1">
      <c r="A109" s="11" t="s">
        <v>140</v>
      </c>
      <c r="B109" s="19">
        <v>0</v>
      </c>
      <c r="C109" s="5"/>
      <c r="D109" s="6"/>
      <c r="E109" s="5"/>
      <c r="F109" s="6"/>
      <c r="G109" s="5"/>
      <c r="H109" s="5"/>
      <c r="I109" s="5"/>
      <c r="J109" s="6" t="e">
        <f t="shared" si="24"/>
        <v>#DIV/0!</v>
      </c>
      <c r="K109" s="5"/>
      <c r="L109" s="5"/>
      <c r="M109" s="119"/>
      <c r="N109" s="121" t="e">
        <f t="shared" si="15"/>
        <v>#DIV/0!</v>
      </c>
      <c r="O109" s="119"/>
      <c r="P109" s="119"/>
      <c r="Q109" s="119">
        <f t="shared" si="16"/>
        <v>0</v>
      </c>
      <c r="R109" s="106" t="e">
        <f t="shared" si="17"/>
        <v>#DIV/0!</v>
      </c>
      <c r="S109" s="107">
        <f t="shared" si="18"/>
        <v>0</v>
      </c>
    </row>
    <row r="110" spans="1:19" ht="15.75">
      <c r="A110" s="11" t="s">
        <v>3</v>
      </c>
      <c r="B110" s="19">
        <v>15448084</v>
      </c>
      <c r="C110" s="5">
        <v>15106515</v>
      </c>
      <c r="D110" s="6">
        <f>C110/B110</f>
        <v>0.9778892320885878</v>
      </c>
      <c r="E110" s="5"/>
      <c r="F110" s="6">
        <f>C110/B110</f>
        <v>0.9778892320885878</v>
      </c>
      <c r="G110" s="5"/>
      <c r="H110" s="5">
        <v>15585076</v>
      </c>
      <c r="I110" s="5">
        <v>11749312</v>
      </c>
      <c r="J110" s="6">
        <f t="shared" si="24"/>
        <v>0.7538822396502911</v>
      </c>
      <c r="K110" s="5">
        <v>150000</v>
      </c>
      <c r="L110" s="5">
        <v>19169262</v>
      </c>
      <c r="M110" s="119">
        <v>15665919</v>
      </c>
      <c r="N110" s="121">
        <f t="shared" si="15"/>
        <v>0.8172416340284775</v>
      </c>
      <c r="O110" s="119"/>
      <c r="P110" s="119"/>
      <c r="Q110" s="119">
        <f t="shared" si="16"/>
        <v>19169262</v>
      </c>
      <c r="R110" s="106">
        <f t="shared" si="17"/>
        <v>1.2236283106021422</v>
      </c>
      <c r="S110" s="107">
        <f t="shared" si="18"/>
        <v>3503343</v>
      </c>
    </row>
    <row r="111" spans="1:19" ht="0.75" customHeight="1">
      <c r="A111" s="11" t="s">
        <v>54</v>
      </c>
      <c r="B111" s="5">
        <v>0</v>
      </c>
      <c r="C111" s="5"/>
      <c r="D111" s="6"/>
      <c r="E111" s="5"/>
      <c r="F111" s="6" t="e">
        <f>C111/B111</f>
        <v>#DIV/0!</v>
      </c>
      <c r="G111" s="5"/>
      <c r="H111" s="5"/>
      <c r="I111" s="5"/>
      <c r="J111" s="6" t="e">
        <f t="shared" si="24"/>
        <v>#DIV/0!</v>
      </c>
      <c r="K111" s="5"/>
      <c r="L111" s="5"/>
      <c r="M111" s="119"/>
      <c r="N111" s="121" t="e">
        <f t="shared" si="15"/>
        <v>#DIV/0!</v>
      </c>
      <c r="O111" s="119"/>
      <c r="P111" s="119"/>
      <c r="Q111" s="119">
        <f t="shared" si="16"/>
        <v>0</v>
      </c>
      <c r="R111" s="106" t="e">
        <f t="shared" si="17"/>
        <v>#DIV/0!</v>
      </c>
      <c r="S111" s="107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9"/>
      <c r="N112" s="121" t="e">
        <f t="shared" si="15"/>
        <v>#DIV/0!</v>
      </c>
      <c r="O112" s="119"/>
      <c r="P112" s="119"/>
      <c r="Q112" s="119">
        <f t="shared" si="16"/>
        <v>0</v>
      </c>
      <c r="R112" s="106" t="e">
        <f t="shared" si="17"/>
        <v>#DIV/0!</v>
      </c>
      <c r="S112" s="107">
        <f t="shared" si="18"/>
        <v>0</v>
      </c>
    </row>
    <row r="113" spans="1:19" ht="15.75" hidden="1">
      <c r="A113" s="11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4"/>
        <v>#DIV/0!</v>
      </c>
      <c r="K113" s="5"/>
      <c r="L113" s="5"/>
      <c r="M113" s="119"/>
      <c r="N113" s="121" t="e">
        <f t="shared" si="15"/>
        <v>#DIV/0!</v>
      </c>
      <c r="O113" s="119"/>
      <c r="P113" s="119"/>
      <c r="Q113" s="119">
        <f t="shared" si="16"/>
        <v>0</v>
      </c>
      <c r="R113" s="106" t="e">
        <f t="shared" si="17"/>
        <v>#DIV/0!</v>
      </c>
      <c r="S113" s="107">
        <f t="shared" si="18"/>
        <v>0</v>
      </c>
    </row>
    <row r="114" spans="1:19" ht="30.75" hidden="1">
      <c r="A114" s="43" t="s">
        <v>124</v>
      </c>
      <c r="B114" s="5">
        <v>0</v>
      </c>
      <c r="C114" s="5">
        <v>0</v>
      </c>
      <c r="D114" s="6"/>
      <c r="E114" s="5"/>
      <c r="F114" s="6"/>
      <c r="G114" s="5"/>
      <c r="H114" s="5"/>
      <c r="I114" s="5"/>
      <c r="J114" s="6"/>
      <c r="K114" s="5"/>
      <c r="L114" s="5"/>
      <c r="M114" s="119"/>
      <c r="N114" s="121" t="e">
        <f t="shared" si="15"/>
        <v>#DIV/0!</v>
      </c>
      <c r="O114" s="119"/>
      <c r="P114" s="119"/>
      <c r="Q114" s="119">
        <f t="shared" si="16"/>
        <v>0</v>
      </c>
      <c r="R114" s="106" t="e">
        <f t="shared" si="17"/>
        <v>#DIV/0!</v>
      </c>
      <c r="S114" s="107">
        <f t="shared" si="18"/>
        <v>0</v>
      </c>
    </row>
    <row r="115" spans="1:19" ht="15.75">
      <c r="A115" s="11" t="s">
        <v>15</v>
      </c>
      <c r="B115" s="5">
        <v>300000</v>
      </c>
      <c r="C115" s="5">
        <v>246524</v>
      </c>
      <c r="D115" s="6">
        <f aca="true" t="shared" si="25" ref="D115:D120">C115/B115</f>
        <v>0.8217466666666666</v>
      </c>
      <c r="E115" s="5"/>
      <c r="F115" s="6">
        <f aca="true" t="shared" si="26" ref="F115:F120">C115/B115</f>
        <v>0.8217466666666666</v>
      </c>
      <c r="G115" s="5"/>
      <c r="H115" s="5">
        <v>478000</v>
      </c>
      <c r="I115" s="5">
        <v>284830</v>
      </c>
      <c r="J115" s="6">
        <f>I115/H115</f>
        <v>0.5958786610878661</v>
      </c>
      <c r="K115" s="5"/>
      <c r="L115" s="5">
        <v>2050000</v>
      </c>
      <c r="M115" s="119">
        <v>1305689</v>
      </c>
      <c r="N115" s="121">
        <f t="shared" si="15"/>
        <v>0.6369214634146342</v>
      </c>
      <c r="O115" s="119"/>
      <c r="P115" s="119"/>
      <c r="Q115" s="119">
        <f t="shared" si="16"/>
        <v>2050000</v>
      </c>
      <c r="R115" s="106">
        <f t="shared" si="17"/>
        <v>1.5700522865705386</v>
      </c>
      <c r="S115" s="107">
        <f t="shared" si="18"/>
        <v>744311</v>
      </c>
    </row>
    <row r="116" spans="1:19" ht="0.75" customHeight="1">
      <c r="A116" s="18" t="s">
        <v>4</v>
      </c>
      <c r="B116" s="17" t="e">
        <v>#REF!</v>
      </c>
      <c r="C116" s="17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9"/>
      <c r="N116" s="121" t="e">
        <f t="shared" si="15"/>
        <v>#DIV/0!</v>
      </c>
      <c r="O116" s="119"/>
      <c r="P116" s="119"/>
      <c r="Q116" s="119">
        <f t="shared" si="16"/>
        <v>0</v>
      </c>
      <c r="R116" s="106" t="e">
        <f t="shared" si="17"/>
        <v>#DIV/0!</v>
      </c>
      <c r="S116" s="107">
        <f t="shared" si="18"/>
        <v>0</v>
      </c>
    </row>
    <row r="117" spans="1:19" ht="15.75" hidden="1">
      <c r="A117" s="11" t="s">
        <v>64</v>
      </c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9"/>
      <c r="N117" s="121" t="e">
        <f t="shared" si="15"/>
        <v>#DIV/0!</v>
      </c>
      <c r="O117" s="119"/>
      <c r="P117" s="119"/>
      <c r="Q117" s="119">
        <f t="shared" si="16"/>
        <v>0</v>
      </c>
      <c r="R117" s="106" t="e">
        <f t="shared" si="17"/>
        <v>#DIV/0!</v>
      </c>
      <c r="S117" s="107">
        <f t="shared" si="18"/>
        <v>0</v>
      </c>
    </row>
    <row r="118" spans="1:19" ht="15.75" hidden="1">
      <c r="A118" s="11"/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/>
      <c r="M118" s="119"/>
      <c r="N118" s="121" t="e">
        <f t="shared" si="15"/>
        <v>#DIV/0!</v>
      </c>
      <c r="O118" s="119"/>
      <c r="P118" s="119"/>
      <c r="Q118" s="119">
        <f t="shared" si="16"/>
        <v>0</v>
      </c>
      <c r="R118" s="106" t="e">
        <f t="shared" si="17"/>
        <v>#DIV/0!</v>
      </c>
      <c r="S118" s="107">
        <f t="shared" si="18"/>
        <v>0</v>
      </c>
    </row>
    <row r="119" spans="1:19" ht="15.75">
      <c r="A119" s="11" t="s">
        <v>143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/>
      <c r="J119" s="6" t="e">
        <f>I119/H119</f>
        <v>#DIV/0!</v>
      </c>
      <c r="K119" s="5"/>
      <c r="L119" s="5">
        <v>246000</v>
      </c>
      <c r="M119" s="119">
        <v>246000</v>
      </c>
      <c r="N119" s="121">
        <f t="shared" si="15"/>
        <v>1</v>
      </c>
      <c r="O119" s="119"/>
      <c r="P119" s="119"/>
      <c r="Q119" s="119">
        <f t="shared" si="16"/>
        <v>246000</v>
      </c>
      <c r="R119" s="106">
        <f t="shared" si="17"/>
        <v>1</v>
      </c>
      <c r="S119" s="107">
        <f t="shared" si="18"/>
        <v>0</v>
      </c>
    </row>
    <row r="120" spans="1:19" ht="15.75">
      <c r="A120" s="11" t="s">
        <v>31</v>
      </c>
      <c r="B120" s="5" t="e">
        <v>#REF!</v>
      </c>
      <c r="C120" s="5"/>
      <c r="D120" s="6" t="e">
        <f t="shared" si="25"/>
        <v>#REF!</v>
      </c>
      <c r="E120" s="5"/>
      <c r="F120" s="6" t="e">
        <f t="shared" si="26"/>
        <v>#REF!</v>
      </c>
      <c r="G120" s="5"/>
      <c r="H120" s="5"/>
      <c r="I120" s="5">
        <v>-6341</v>
      </c>
      <c r="J120" s="6"/>
      <c r="K120" s="5"/>
      <c r="L120" s="5">
        <v>0</v>
      </c>
      <c r="M120" s="119">
        <v>0</v>
      </c>
      <c r="N120" s="121"/>
      <c r="O120" s="119"/>
      <c r="P120" s="119"/>
      <c r="Q120" s="119">
        <f t="shared" si="16"/>
        <v>0</v>
      </c>
      <c r="R120" s="106" t="e">
        <f t="shared" si="17"/>
        <v>#DIV/0!</v>
      </c>
      <c r="S120" s="107">
        <f t="shared" si="18"/>
        <v>0</v>
      </c>
    </row>
    <row r="121" spans="1:19" ht="15.75">
      <c r="A121" s="11" t="s">
        <v>123</v>
      </c>
      <c r="B121" s="5">
        <v>521000</v>
      </c>
      <c r="C121" s="5">
        <v>455532</v>
      </c>
      <c r="D121" s="6"/>
      <c r="E121" s="5"/>
      <c r="F121" s="6"/>
      <c r="G121" s="5"/>
      <c r="H121" s="5">
        <v>991300</v>
      </c>
      <c r="I121" s="5">
        <v>371215</v>
      </c>
      <c r="J121" s="6">
        <f>I121/H121</f>
        <v>0.3744729143548875</v>
      </c>
      <c r="K121" s="5"/>
      <c r="L121" s="5">
        <v>646500</v>
      </c>
      <c r="M121" s="119">
        <v>474051</v>
      </c>
      <c r="N121" s="121">
        <f t="shared" si="15"/>
        <v>0.7332575406032482</v>
      </c>
      <c r="O121" s="119"/>
      <c r="P121" s="119">
        <v>5000</v>
      </c>
      <c r="Q121" s="119">
        <f t="shared" si="16"/>
        <v>651500</v>
      </c>
      <c r="R121" s="106">
        <f t="shared" si="17"/>
        <v>1.3743247034601762</v>
      </c>
      <c r="S121" s="107">
        <f t="shared" si="18"/>
        <v>177449</v>
      </c>
    </row>
    <row r="122" spans="1:19" ht="15.75">
      <c r="A122" s="12" t="s">
        <v>11</v>
      </c>
      <c r="B122" s="13">
        <f>B123+B125+B128+B129</f>
        <v>2303000</v>
      </c>
      <c r="C122" s="13">
        <f>C123+C125+C129+C128</f>
        <v>2124052</v>
      </c>
      <c r="D122" s="15">
        <f>C122/B122</f>
        <v>0.9222978723404255</v>
      </c>
      <c r="E122" s="13">
        <f>E123+E125+E128</f>
        <v>0</v>
      </c>
      <c r="F122" s="15">
        <f>C122/B122</f>
        <v>0.9222978723404255</v>
      </c>
      <c r="G122" s="13">
        <f>G123+G125+G128+G129</f>
        <v>0</v>
      </c>
      <c r="H122" s="13">
        <f>H123+H125+H129</f>
        <v>2615000</v>
      </c>
      <c r="I122" s="13">
        <f>I123+I125+I129</f>
        <v>2329011</v>
      </c>
      <c r="J122" s="15">
        <f>I122/H122</f>
        <v>0.8906351816443595</v>
      </c>
      <c r="K122" s="13">
        <f>K123+K125</f>
        <v>0</v>
      </c>
      <c r="L122" s="13">
        <f>L123+L124+L125+L128</f>
        <v>5998490</v>
      </c>
      <c r="M122" s="13">
        <f>M123+M124+M125+M128</f>
        <v>5582254</v>
      </c>
      <c r="N122" s="15">
        <f t="shared" si="15"/>
        <v>0.9306098701506546</v>
      </c>
      <c r="O122" s="13">
        <f>O123+O124+O125</f>
        <v>0</v>
      </c>
      <c r="P122" s="13">
        <f>P123+P124+P125+P128</f>
        <v>281000</v>
      </c>
      <c r="Q122" s="13">
        <f t="shared" si="16"/>
        <v>6279490</v>
      </c>
      <c r="R122" s="108">
        <f t="shared" si="17"/>
        <v>1.124902234832023</v>
      </c>
      <c r="S122" s="109">
        <f t="shared" si="18"/>
        <v>697236</v>
      </c>
    </row>
    <row r="123" spans="1:19" ht="15.75">
      <c r="A123" s="11" t="s">
        <v>2</v>
      </c>
      <c r="B123" s="5">
        <v>2213000</v>
      </c>
      <c r="C123" s="5">
        <v>2036568</v>
      </c>
      <c r="D123" s="6">
        <f>C123/B123</f>
        <v>0.9202747401717126</v>
      </c>
      <c r="E123" s="5"/>
      <c r="F123" s="6">
        <f>C123/B123</f>
        <v>0.9202747401717126</v>
      </c>
      <c r="G123" s="5"/>
      <c r="H123" s="5">
        <v>2515000</v>
      </c>
      <c r="I123" s="5">
        <v>2254994</v>
      </c>
      <c r="J123" s="6">
        <f>I123/H123</f>
        <v>0.8966178926441352</v>
      </c>
      <c r="K123" s="5"/>
      <c r="L123" s="5">
        <v>4512000</v>
      </c>
      <c r="M123" s="5">
        <v>4113865</v>
      </c>
      <c r="N123" s="121">
        <f t="shared" si="15"/>
        <v>0.911760859929078</v>
      </c>
      <c r="O123" s="119"/>
      <c r="P123" s="119">
        <v>225000</v>
      </c>
      <c r="Q123" s="119">
        <f t="shared" si="16"/>
        <v>4737000</v>
      </c>
      <c r="R123" s="106">
        <f t="shared" si="17"/>
        <v>1.1514719126660695</v>
      </c>
      <c r="S123" s="107">
        <f t="shared" si="18"/>
        <v>623135</v>
      </c>
    </row>
    <row r="124" spans="1:19" ht="15.75">
      <c r="A124" s="11" t="s">
        <v>135</v>
      </c>
      <c r="B124" s="5"/>
      <c r="C124" s="5"/>
      <c r="D124" s="6"/>
      <c r="E124" s="5"/>
      <c r="F124" s="6"/>
      <c r="G124" s="5"/>
      <c r="H124" s="5"/>
      <c r="I124" s="5"/>
      <c r="J124" s="6"/>
      <c r="K124" s="5"/>
      <c r="L124" s="5">
        <v>22000</v>
      </c>
      <c r="M124" s="5">
        <v>19792</v>
      </c>
      <c r="N124" s="121">
        <f t="shared" si="15"/>
        <v>0.8996363636363637</v>
      </c>
      <c r="O124" s="119"/>
      <c r="P124" s="119"/>
      <c r="Q124" s="119">
        <f t="shared" si="16"/>
        <v>22000</v>
      </c>
      <c r="R124" s="106">
        <f t="shared" si="17"/>
        <v>1.1115602263540825</v>
      </c>
      <c r="S124" s="107">
        <f t="shared" si="18"/>
        <v>2208</v>
      </c>
    </row>
    <row r="125" spans="1:19" ht="13.5" customHeight="1">
      <c r="A125" s="11" t="s">
        <v>162</v>
      </c>
      <c r="B125" s="5">
        <v>90000</v>
      </c>
      <c r="C125" s="5">
        <v>87484</v>
      </c>
      <c r="D125" s="6">
        <f>C125/B125</f>
        <v>0.9720444444444445</v>
      </c>
      <c r="E125" s="5"/>
      <c r="F125" s="6">
        <f aca="true" t="shared" si="27" ref="F125:F131">C125/B125</f>
        <v>0.9720444444444445</v>
      </c>
      <c r="G125" s="5"/>
      <c r="H125" s="5">
        <v>100000</v>
      </c>
      <c r="I125" s="5">
        <v>74017</v>
      </c>
      <c r="J125" s="6">
        <f aca="true" t="shared" si="28" ref="J125:J135">I125/H125</f>
        <v>0.74017</v>
      </c>
      <c r="K125" s="5"/>
      <c r="L125" s="5">
        <v>1464490</v>
      </c>
      <c r="M125" s="5">
        <v>1448597</v>
      </c>
      <c r="N125" s="121">
        <f t="shared" si="15"/>
        <v>0.9891477579225533</v>
      </c>
      <c r="O125" s="119"/>
      <c r="P125" s="119">
        <v>56000</v>
      </c>
      <c r="Q125" s="119">
        <f t="shared" si="16"/>
        <v>1520490</v>
      </c>
      <c r="R125" s="106">
        <f t="shared" si="17"/>
        <v>1.0496294000332735</v>
      </c>
      <c r="S125" s="107">
        <f t="shared" si="18"/>
        <v>71893</v>
      </c>
    </row>
    <row r="126" spans="1:19" ht="15.75" hidden="1">
      <c r="A126" s="11" t="s">
        <v>41</v>
      </c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aca="true" t="shared" si="29" ref="L126:L132">H126+K126</f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8" t="e">
        <f t="shared" si="17"/>
        <v>#REF!</v>
      </c>
      <c r="S126" s="109" t="e">
        <f t="shared" si="18"/>
        <v>#REF!</v>
      </c>
    </row>
    <row r="127" spans="1:19" ht="15.75" hidden="1">
      <c r="A127" s="11"/>
      <c r="B127" s="5" t="e">
        <v>#REF!</v>
      </c>
      <c r="C127" s="5"/>
      <c r="D127" s="6" t="e">
        <f>C127/B127</f>
        <v>#REF!</v>
      </c>
      <c r="E127" s="5"/>
      <c r="F127" s="6" t="e">
        <f t="shared" si="27"/>
        <v>#REF!</v>
      </c>
      <c r="G127" s="5"/>
      <c r="H127" s="5" t="e">
        <f>B127+G127</f>
        <v>#REF!</v>
      </c>
      <c r="I127" s="5"/>
      <c r="J127" s="15" t="e">
        <f t="shared" si="28"/>
        <v>#REF!</v>
      </c>
      <c r="K127" s="5"/>
      <c r="L127" s="13" t="e">
        <f t="shared" si="29"/>
        <v>#REF!</v>
      </c>
      <c r="M127" s="13"/>
      <c r="N127" s="15" t="e">
        <f t="shared" si="15"/>
        <v>#REF!</v>
      </c>
      <c r="O127" s="13"/>
      <c r="P127" s="13"/>
      <c r="Q127" s="13" t="e">
        <f t="shared" si="16"/>
        <v>#REF!</v>
      </c>
      <c r="R127" s="108" t="e">
        <f t="shared" si="17"/>
        <v>#REF!</v>
      </c>
      <c r="S127" s="109" t="e">
        <f t="shared" si="18"/>
        <v>#REF!</v>
      </c>
    </row>
    <row r="128" spans="1:19" ht="1.5" customHeight="1" hidden="1">
      <c r="A128" s="11" t="s">
        <v>160</v>
      </c>
      <c r="B128" s="5">
        <v>0</v>
      </c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07">
        <f t="shared" si="29"/>
        <v>0</v>
      </c>
      <c r="M128" s="107"/>
      <c r="N128" s="106"/>
      <c r="O128" s="107"/>
      <c r="P128" s="107"/>
      <c r="Q128" s="107">
        <f t="shared" si="16"/>
        <v>0</v>
      </c>
      <c r="R128" s="108" t="e">
        <f t="shared" si="17"/>
        <v>#DIV/0!</v>
      </c>
      <c r="S128" s="109">
        <f t="shared" si="18"/>
        <v>0</v>
      </c>
    </row>
    <row r="129" spans="1:19" ht="15.75" hidden="1">
      <c r="A129" s="11" t="s">
        <v>31</v>
      </c>
      <c r="B129" s="5"/>
      <c r="C129" s="5"/>
      <c r="D129" s="6"/>
      <c r="E129" s="5"/>
      <c r="F129" s="6" t="e">
        <f t="shared" si="27"/>
        <v>#DIV/0!</v>
      </c>
      <c r="G129" s="5"/>
      <c r="H129" s="5">
        <f>B129+G129</f>
        <v>0</v>
      </c>
      <c r="I129" s="5"/>
      <c r="J129" s="15" t="e">
        <f t="shared" si="28"/>
        <v>#DIV/0!</v>
      </c>
      <c r="K129" s="5"/>
      <c r="L129" s="13">
        <f t="shared" si="29"/>
        <v>0</v>
      </c>
      <c r="M129" s="13"/>
      <c r="N129" s="15" t="e">
        <f t="shared" si="15"/>
        <v>#DIV/0!</v>
      </c>
      <c r="O129" s="13"/>
      <c r="P129" s="13"/>
      <c r="Q129" s="13">
        <f t="shared" si="16"/>
        <v>0</v>
      </c>
      <c r="R129" s="108" t="e">
        <f t="shared" si="17"/>
        <v>#DIV/0!</v>
      </c>
      <c r="S129" s="109">
        <f t="shared" si="18"/>
        <v>0</v>
      </c>
    </row>
    <row r="130" spans="1:19" ht="15.75">
      <c r="A130" s="12" t="s">
        <v>8</v>
      </c>
      <c r="B130" s="13">
        <f>B131+B137+B147+B145+B148</f>
        <v>20123865</v>
      </c>
      <c r="C130" s="13">
        <f>C131+C137+C146+C145+C147</f>
        <v>21247863</v>
      </c>
      <c r="D130" s="15">
        <f>C130/B130</f>
        <v>1.055853982323972</v>
      </c>
      <c r="E130" s="13">
        <f>E131+E137+E147+E145</f>
        <v>0</v>
      </c>
      <c r="F130" s="15">
        <f t="shared" si="27"/>
        <v>1.055853982323972</v>
      </c>
      <c r="G130" s="13">
        <f>G131+G137+G145+G147+G148</f>
        <v>0</v>
      </c>
      <c r="H130" s="13">
        <f>H131+H137+H145+H147+H146</f>
        <v>26336500</v>
      </c>
      <c r="I130" s="13">
        <f>I131+I137+I145+I147+I146</f>
        <v>23730233</v>
      </c>
      <c r="J130" s="15">
        <f t="shared" si="28"/>
        <v>0.9010397357279821</v>
      </c>
      <c r="K130" s="13">
        <f aca="true" t="shared" si="30" ref="K130:P130">K131+K137+K145+K146+K147</f>
        <v>0</v>
      </c>
      <c r="L130" s="13">
        <f t="shared" si="30"/>
        <v>27663359</v>
      </c>
      <c r="M130" s="13">
        <f>M131+M137+M145+M146+M147+M148</f>
        <v>25854750</v>
      </c>
      <c r="N130" s="15">
        <f t="shared" si="15"/>
        <v>0.9346207739992819</v>
      </c>
      <c r="O130" s="13">
        <f t="shared" si="30"/>
        <v>764881</v>
      </c>
      <c r="P130" s="13">
        <f t="shared" si="30"/>
        <v>0</v>
      </c>
      <c r="Q130" s="13">
        <f t="shared" si="16"/>
        <v>27663359</v>
      </c>
      <c r="R130" s="108">
        <f t="shared" si="17"/>
        <v>1.0699526779411908</v>
      </c>
      <c r="S130" s="109">
        <f t="shared" si="18"/>
        <v>1808609</v>
      </c>
    </row>
    <row r="131" spans="1:19" ht="14.25" customHeight="1">
      <c r="A131" s="16" t="s">
        <v>2</v>
      </c>
      <c r="B131" s="34">
        <f>B132+B133+B134+B135</f>
        <v>3412000</v>
      </c>
      <c r="C131" s="34">
        <f>C133+C135</f>
        <v>3400626</v>
      </c>
      <c r="D131" s="22">
        <f>C131/B131</f>
        <v>0.9966664712778429</v>
      </c>
      <c r="E131" s="17">
        <f>E132+E133+E134+E135</f>
        <v>0</v>
      </c>
      <c r="F131" s="22">
        <f t="shared" si="27"/>
        <v>0.9966664712778429</v>
      </c>
      <c r="G131" s="17">
        <f>G133+G135</f>
        <v>0</v>
      </c>
      <c r="H131" s="17">
        <f>H132+H133+H134+H135</f>
        <v>4462210</v>
      </c>
      <c r="I131" s="17">
        <v>4056406</v>
      </c>
      <c r="J131" s="22">
        <f t="shared" si="28"/>
        <v>0.9090576194307305</v>
      </c>
      <c r="K131" s="17">
        <f>K133+K135</f>
        <v>0</v>
      </c>
      <c r="L131" s="17">
        <f>L133+L135+L136</f>
        <v>469255</v>
      </c>
      <c r="M131" s="17">
        <f>M133</f>
        <v>454850</v>
      </c>
      <c r="N131" s="110">
        <f t="shared" si="15"/>
        <v>0.9693024048758138</v>
      </c>
      <c r="O131" s="111">
        <v>764881</v>
      </c>
      <c r="P131" s="111">
        <f>P133</f>
        <v>0</v>
      </c>
      <c r="Q131" s="111">
        <f t="shared" si="16"/>
        <v>469255</v>
      </c>
      <c r="R131" s="110">
        <f t="shared" si="17"/>
        <v>1.0316697812465647</v>
      </c>
      <c r="S131" s="111">
        <f t="shared" si="18"/>
        <v>14405</v>
      </c>
    </row>
    <row r="132" spans="1:19" ht="15.75" hidden="1">
      <c r="A132" s="11" t="s">
        <v>37</v>
      </c>
      <c r="B132" s="5">
        <v>0</v>
      </c>
      <c r="C132" s="5"/>
      <c r="D132" s="6"/>
      <c r="E132" s="5"/>
      <c r="F132" s="6"/>
      <c r="G132" s="5"/>
      <c r="H132" s="5">
        <f>B132+G132</f>
        <v>0</v>
      </c>
      <c r="I132" s="5"/>
      <c r="J132" s="15" t="e">
        <f t="shared" si="28"/>
        <v>#DIV/0!</v>
      </c>
      <c r="K132" s="5"/>
      <c r="L132" s="13">
        <f t="shared" si="29"/>
        <v>0</v>
      </c>
      <c r="M132" s="13"/>
      <c r="N132" s="15" t="e">
        <f t="shared" si="15"/>
        <v>#DIV/0!</v>
      </c>
      <c r="O132" s="13"/>
      <c r="P132" s="13"/>
      <c r="Q132" s="13">
        <f t="shared" si="16"/>
        <v>0</v>
      </c>
      <c r="R132" s="104" t="e">
        <f t="shared" si="17"/>
        <v>#DIV/0!</v>
      </c>
      <c r="S132" s="101">
        <f t="shared" si="18"/>
        <v>0</v>
      </c>
    </row>
    <row r="133" spans="1:19" ht="14.25" customHeight="1">
      <c r="A133" s="11" t="s">
        <v>38</v>
      </c>
      <c r="B133" s="5">
        <v>193000</v>
      </c>
      <c r="C133" s="5">
        <v>188568</v>
      </c>
      <c r="D133" s="6">
        <f>C133/B133</f>
        <v>0.9770362694300518</v>
      </c>
      <c r="E133" s="5"/>
      <c r="F133" s="6">
        <f>C133/B133</f>
        <v>0.9770362694300518</v>
      </c>
      <c r="G133" s="5"/>
      <c r="H133" s="5">
        <v>197210</v>
      </c>
      <c r="I133" s="5"/>
      <c r="J133" s="6">
        <f t="shared" si="28"/>
        <v>0</v>
      </c>
      <c r="K133" s="5"/>
      <c r="L133" s="5">
        <v>469255</v>
      </c>
      <c r="M133" s="5">
        <v>454850</v>
      </c>
      <c r="N133" s="121">
        <f t="shared" si="15"/>
        <v>0.9693024048758138</v>
      </c>
      <c r="O133" s="119"/>
      <c r="P133" s="119"/>
      <c r="Q133" s="119">
        <f t="shared" si="16"/>
        <v>469255</v>
      </c>
      <c r="R133" s="57">
        <f t="shared" si="17"/>
        <v>1.0316697812465647</v>
      </c>
      <c r="S133" s="103">
        <f t="shared" si="18"/>
        <v>14405</v>
      </c>
    </row>
    <row r="134" spans="1:19" ht="0.75" customHeight="1" hidden="1">
      <c r="A134" s="11" t="s">
        <v>55</v>
      </c>
      <c r="B134" s="5">
        <v>0</v>
      </c>
      <c r="C134" s="5"/>
      <c r="D134" s="6"/>
      <c r="E134" s="5"/>
      <c r="F134" s="6"/>
      <c r="G134" s="5"/>
      <c r="H134" s="5"/>
      <c r="I134" s="5"/>
      <c r="J134" s="6" t="e">
        <f t="shared" si="28"/>
        <v>#DIV/0!</v>
      </c>
      <c r="K134" s="5"/>
      <c r="L134" s="5"/>
      <c r="M134" s="5"/>
      <c r="N134" s="121" t="e">
        <f t="shared" si="15"/>
        <v>#DIV/0!</v>
      </c>
      <c r="O134" s="119"/>
      <c r="P134" s="119"/>
      <c r="Q134" s="119">
        <f t="shared" si="16"/>
        <v>0</v>
      </c>
      <c r="R134" s="57" t="e">
        <f t="shared" si="17"/>
        <v>#DIV/0!</v>
      </c>
      <c r="S134" s="103">
        <f t="shared" si="18"/>
        <v>0</v>
      </c>
    </row>
    <row r="135" spans="1:19" ht="1.5" customHeight="1" hidden="1">
      <c r="A135" s="11" t="s">
        <v>56</v>
      </c>
      <c r="B135" s="5">
        <v>3219000</v>
      </c>
      <c r="C135" s="5">
        <v>3212058</v>
      </c>
      <c r="D135" s="6">
        <f>C135/B135</f>
        <v>0.997843429636533</v>
      </c>
      <c r="E135" s="5"/>
      <c r="F135" s="6">
        <f>C135/B135</f>
        <v>0.997843429636533</v>
      </c>
      <c r="G135" s="5"/>
      <c r="H135" s="5">
        <v>4265000</v>
      </c>
      <c r="I135" s="5"/>
      <c r="J135" s="6">
        <f t="shared" si="28"/>
        <v>0</v>
      </c>
      <c r="K135" s="5"/>
      <c r="L135" s="5">
        <v>0</v>
      </c>
      <c r="M135" s="5"/>
      <c r="N135" s="121"/>
      <c r="O135" s="119"/>
      <c r="P135" s="119"/>
      <c r="Q135" s="119">
        <f t="shared" si="16"/>
        <v>0</v>
      </c>
      <c r="R135" s="57" t="e">
        <f t="shared" si="17"/>
        <v>#DIV/0!</v>
      </c>
      <c r="S135" s="103">
        <f t="shared" si="18"/>
        <v>0</v>
      </c>
    </row>
    <row r="136" spans="1:19" ht="15.75" hidden="1">
      <c r="A136" s="11" t="s">
        <v>135</v>
      </c>
      <c r="B136" s="5"/>
      <c r="C136" s="5"/>
      <c r="D136" s="6"/>
      <c r="E136" s="5"/>
      <c r="F136" s="6"/>
      <c r="G136" s="5"/>
      <c r="H136" s="5"/>
      <c r="I136" s="5"/>
      <c r="J136" s="6"/>
      <c r="K136" s="5"/>
      <c r="L136" s="5"/>
      <c r="M136" s="5"/>
      <c r="N136" s="15" t="e">
        <f t="shared" si="15"/>
        <v>#DIV/0!</v>
      </c>
      <c r="O136" s="5"/>
      <c r="P136" s="5"/>
      <c r="Q136" s="13">
        <f t="shared" si="16"/>
        <v>0</v>
      </c>
      <c r="R136" s="102"/>
      <c r="S136" s="103">
        <f t="shared" si="18"/>
        <v>0</v>
      </c>
    </row>
    <row r="137" spans="1:19" ht="15.75">
      <c r="A137" s="16" t="s">
        <v>3</v>
      </c>
      <c r="B137" s="17">
        <f>B142+B144+B138+B139+B140+B141+B143</f>
        <v>10585000</v>
      </c>
      <c r="C137" s="17">
        <f>C139+C141+C142+C143+C144</f>
        <v>10164304</v>
      </c>
      <c r="D137" s="22">
        <f>C137/B137</f>
        <v>0.960255455833727</v>
      </c>
      <c r="E137" s="17">
        <f>E138+E139+E140+E141+E142+E144+E143</f>
        <v>0</v>
      </c>
      <c r="F137" s="22">
        <f>C137/B137</f>
        <v>0.960255455833727</v>
      </c>
      <c r="G137" s="17">
        <f>G139+G141+G142+G143+G144</f>
        <v>0</v>
      </c>
      <c r="H137" s="17">
        <f>H138+H139+H140+H141+H142+H143+H144</f>
        <v>10599290</v>
      </c>
      <c r="I137" s="17">
        <v>9266827</v>
      </c>
      <c r="J137" s="22">
        <f aca="true" t="shared" si="31" ref="J137:J153">I137/H137</f>
        <v>0.8742875230322031</v>
      </c>
      <c r="K137" s="17">
        <f>K139+K141+K142+K143+K144</f>
        <v>0</v>
      </c>
      <c r="L137" s="17">
        <f>L139+L141+L142+L143+L144</f>
        <v>12395104</v>
      </c>
      <c r="M137" s="17">
        <v>10988018</v>
      </c>
      <c r="N137" s="110">
        <f t="shared" si="15"/>
        <v>0.8864805006880135</v>
      </c>
      <c r="O137" s="111">
        <f>O139+O141+O142+O143+O144</f>
        <v>0</v>
      </c>
      <c r="P137" s="111">
        <f>P139+P142+P144</f>
        <v>0</v>
      </c>
      <c r="Q137" s="111">
        <f t="shared" si="16"/>
        <v>12395104</v>
      </c>
      <c r="R137" s="104">
        <f t="shared" si="17"/>
        <v>1.1280563974321847</v>
      </c>
      <c r="S137" s="105">
        <f t="shared" si="18"/>
        <v>1407086</v>
      </c>
    </row>
    <row r="138" spans="1:19" ht="0.75" customHeight="1">
      <c r="A138" s="11" t="s">
        <v>37</v>
      </c>
      <c r="B138" s="5">
        <v>0</v>
      </c>
      <c r="C138" s="5"/>
      <c r="D138" s="6"/>
      <c r="E138" s="5"/>
      <c r="F138" s="6"/>
      <c r="G138" s="5"/>
      <c r="H138" s="5">
        <f>B138+G138</f>
        <v>0</v>
      </c>
      <c r="I138" s="5"/>
      <c r="J138" s="15" t="e">
        <f t="shared" si="31"/>
        <v>#DIV/0!</v>
      </c>
      <c r="K138" s="5"/>
      <c r="L138" s="13">
        <f>H138+K138</f>
        <v>0</v>
      </c>
      <c r="M138" s="13"/>
      <c r="N138" s="15" t="e">
        <f t="shared" si="15"/>
        <v>#DIV/0!</v>
      </c>
      <c r="O138" s="13"/>
      <c r="P138" s="13"/>
      <c r="Q138" s="13">
        <f t="shared" si="16"/>
        <v>0</v>
      </c>
      <c r="R138" s="104" t="e">
        <f t="shared" si="17"/>
        <v>#DIV/0!</v>
      </c>
      <c r="S138" s="105">
        <f t="shared" si="18"/>
        <v>0</v>
      </c>
    </row>
    <row r="139" spans="1:19" ht="15.75">
      <c r="A139" s="11" t="s">
        <v>38</v>
      </c>
      <c r="B139" s="5">
        <v>3620000</v>
      </c>
      <c r="C139" s="5">
        <v>3567575</v>
      </c>
      <c r="D139" s="6">
        <f>C139/B139</f>
        <v>0.985517955801105</v>
      </c>
      <c r="E139" s="5"/>
      <c r="F139" s="6">
        <f>C139/B139</f>
        <v>0.985517955801105</v>
      </c>
      <c r="G139" s="5"/>
      <c r="H139" s="5">
        <v>3354290</v>
      </c>
      <c r="I139" s="5"/>
      <c r="J139" s="6">
        <f t="shared" si="31"/>
        <v>0</v>
      </c>
      <c r="K139" s="5"/>
      <c r="L139" s="5">
        <v>4460104</v>
      </c>
      <c r="M139" s="5">
        <f>M137-M142-M144</f>
        <v>3916100</v>
      </c>
      <c r="N139" s="121">
        <f t="shared" si="15"/>
        <v>0.8780288531388506</v>
      </c>
      <c r="O139" s="119"/>
      <c r="P139" s="119"/>
      <c r="Q139" s="119">
        <f t="shared" si="16"/>
        <v>4460104</v>
      </c>
      <c r="R139" s="57">
        <f t="shared" si="17"/>
        <v>1.138914736600189</v>
      </c>
      <c r="S139" s="103">
        <f t="shared" si="18"/>
        <v>544004</v>
      </c>
    </row>
    <row r="140" spans="1:19" ht="0.75" customHeight="1">
      <c r="A140" s="11" t="s">
        <v>55</v>
      </c>
      <c r="B140" s="5">
        <v>0</v>
      </c>
      <c r="C140" s="5"/>
      <c r="D140" s="6"/>
      <c r="E140" s="5"/>
      <c r="F140" s="6"/>
      <c r="G140" s="5"/>
      <c r="H140" s="5"/>
      <c r="I140" s="5"/>
      <c r="J140" s="6" t="e">
        <f t="shared" si="31"/>
        <v>#DIV/0!</v>
      </c>
      <c r="K140" s="5"/>
      <c r="L140" s="5"/>
      <c r="M140" s="5"/>
      <c r="N140" s="121" t="e">
        <f t="shared" si="15"/>
        <v>#DIV/0!</v>
      </c>
      <c r="O140" s="119"/>
      <c r="P140" s="119"/>
      <c r="Q140" s="119">
        <f t="shared" si="16"/>
        <v>0</v>
      </c>
      <c r="R140" s="57" t="e">
        <f t="shared" si="17"/>
        <v>#DIV/0!</v>
      </c>
      <c r="S140" s="103">
        <f t="shared" si="18"/>
        <v>0</v>
      </c>
    </row>
    <row r="141" spans="1:19" ht="15.75" hidden="1">
      <c r="A141" s="11" t="s">
        <v>56</v>
      </c>
      <c r="B141" s="5">
        <v>1145000</v>
      </c>
      <c r="C141" s="5">
        <v>1070386</v>
      </c>
      <c r="D141" s="6">
        <f>C141/B141</f>
        <v>0.9348349344978166</v>
      </c>
      <c r="E141" s="5"/>
      <c r="F141" s="6">
        <f aca="true" t="shared" si="32" ref="F141:F153">C141/B141</f>
        <v>0.9348349344978166</v>
      </c>
      <c r="G141" s="5"/>
      <c r="H141" s="5">
        <v>1175000</v>
      </c>
      <c r="I141" s="5"/>
      <c r="J141" s="6">
        <f t="shared" si="31"/>
        <v>0</v>
      </c>
      <c r="K141" s="5"/>
      <c r="L141" s="5"/>
      <c r="M141" s="5"/>
      <c r="N141" s="121"/>
      <c r="O141" s="119"/>
      <c r="P141" s="119"/>
      <c r="Q141" s="119">
        <f t="shared" si="16"/>
        <v>0</v>
      </c>
      <c r="R141" s="57" t="e">
        <f t="shared" si="17"/>
        <v>#DIV/0!</v>
      </c>
      <c r="S141" s="103">
        <f t="shared" si="18"/>
        <v>0</v>
      </c>
    </row>
    <row r="142" spans="1:19" ht="15.75">
      <c r="A142" s="11" t="s">
        <v>39</v>
      </c>
      <c r="B142" s="5">
        <v>3870000</v>
      </c>
      <c r="C142" s="5">
        <v>3576353</v>
      </c>
      <c r="D142" s="6">
        <f>C142/B142</f>
        <v>0.9241222222222222</v>
      </c>
      <c r="E142" s="5"/>
      <c r="F142" s="6">
        <f t="shared" si="32"/>
        <v>0.9241222222222222</v>
      </c>
      <c r="G142" s="5"/>
      <c r="H142" s="5">
        <v>4170000</v>
      </c>
      <c r="I142" s="5"/>
      <c r="J142" s="6">
        <f t="shared" si="31"/>
        <v>0</v>
      </c>
      <c r="K142" s="5"/>
      <c r="L142" s="5">
        <v>7920000</v>
      </c>
      <c r="M142" s="5">
        <v>7068651</v>
      </c>
      <c r="N142" s="121">
        <f t="shared" si="15"/>
        <v>0.8925064393939394</v>
      </c>
      <c r="O142" s="119"/>
      <c r="P142" s="119"/>
      <c r="Q142" s="119">
        <f t="shared" si="16"/>
        <v>7920000</v>
      </c>
      <c r="R142" s="57">
        <f t="shared" si="17"/>
        <v>1.120440095288337</v>
      </c>
      <c r="S142" s="103">
        <f t="shared" si="18"/>
        <v>851349</v>
      </c>
    </row>
    <row r="143" spans="1:19" ht="15.75" hidden="1">
      <c r="A143" s="11" t="s">
        <v>117</v>
      </c>
      <c r="B143" s="5">
        <v>1700000</v>
      </c>
      <c r="C143" s="5">
        <v>1700000</v>
      </c>
      <c r="D143" s="6"/>
      <c r="E143" s="5"/>
      <c r="F143" s="6">
        <f t="shared" si="32"/>
        <v>1</v>
      </c>
      <c r="G143" s="5"/>
      <c r="H143" s="5">
        <v>1700000</v>
      </c>
      <c r="I143" s="5"/>
      <c r="J143" s="6">
        <f t="shared" si="31"/>
        <v>0</v>
      </c>
      <c r="K143" s="5"/>
      <c r="L143" s="5"/>
      <c r="M143" s="5"/>
      <c r="N143" s="121" t="e">
        <f t="shared" si="15"/>
        <v>#DIV/0!</v>
      </c>
      <c r="O143" s="119"/>
      <c r="P143" s="119"/>
      <c r="Q143" s="119">
        <f t="shared" si="16"/>
        <v>0</v>
      </c>
      <c r="R143" s="57" t="e">
        <f t="shared" si="17"/>
        <v>#DIV/0!</v>
      </c>
      <c r="S143" s="103">
        <f t="shared" si="18"/>
        <v>0</v>
      </c>
    </row>
    <row r="144" spans="1:19" ht="15.75">
      <c r="A144" s="11" t="s">
        <v>40</v>
      </c>
      <c r="B144" s="5">
        <v>250000</v>
      </c>
      <c r="C144" s="5">
        <v>249990</v>
      </c>
      <c r="D144" s="6">
        <f>C144/B144</f>
        <v>0.99996</v>
      </c>
      <c r="E144" s="5"/>
      <c r="F144" s="6">
        <f t="shared" si="32"/>
        <v>0.99996</v>
      </c>
      <c r="G144" s="5"/>
      <c r="H144" s="5">
        <v>200000</v>
      </c>
      <c r="I144" s="5"/>
      <c r="J144" s="6">
        <f t="shared" si="31"/>
        <v>0</v>
      </c>
      <c r="K144" s="5"/>
      <c r="L144" s="5">
        <v>15000</v>
      </c>
      <c r="M144" s="5">
        <v>3267</v>
      </c>
      <c r="N144" s="121">
        <f aca="true" t="shared" si="33" ref="N144:N207">M144/L144</f>
        <v>0.2178</v>
      </c>
      <c r="O144" s="119"/>
      <c r="P144" s="119"/>
      <c r="Q144" s="119">
        <f aca="true" t="shared" si="34" ref="Q144:Q207">L144+P144</f>
        <v>15000</v>
      </c>
      <c r="R144" s="57">
        <f>Q144/M144</f>
        <v>4.591368227731864</v>
      </c>
      <c r="S144" s="103">
        <f aca="true" t="shared" si="35" ref="S144:S207">Q144-M144</f>
        <v>11733</v>
      </c>
    </row>
    <row r="145" spans="1:19" ht="15.75">
      <c r="A145" s="18" t="s">
        <v>127</v>
      </c>
      <c r="B145" s="17">
        <v>6001865</v>
      </c>
      <c r="C145" s="17">
        <v>5751865</v>
      </c>
      <c r="D145" s="22">
        <f>C145/B145</f>
        <v>0.9583462806977497</v>
      </c>
      <c r="E145" s="17"/>
      <c r="F145" s="22">
        <f t="shared" si="32"/>
        <v>0.9583462806977497</v>
      </c>
      <c r="G145" s="17"/>
      <c r="H145" s="17">
        <v>8444000</v>
      </c>
      <c r="I145" s="17">
        <v>7631000</v>
      </c>
      <c r="J145" s="22">
        <f t="shared" si="31"/>
        <v>0.9037186167693037</v>
      </c>
      <c r="K145" s="17"/>
      <c r="L145" s="17">
        <v>12398000</v>
      </c>
      <c r="M145" s="17">
        <v>12398000</v>
      </c>
      <c r="N145" s="110">
        <f t="shared" si="33"/>
        <v>1</v>
      </c>
      <c r="O145" s="111"/>
      <c r="P145" s="111"/>
      <c r="Q145" s="111">
        <f t="shared" si="34"/>
        <v>12398000</v>
      </c>
      <c r="R145" s="104">
        <f aca="true" t="shared" si="36" ref="R145:R208">Q145/M145</f>
        <v>1</v>
      </c>
      <c r="S145" s="105">
        <f t="shared" si="35"/>
        <v>0</v>
      </c>
    </row>
    <row r="146" spans="1:19" ht="15.75">
      <c r="A146" s="18" t="s">
        <v>128</v>
      </c>
      <c r="B146" s="17">
        <v>1875000</v>
      </c>
      <c r="C146" s="17">
        <v>1857068</v>
      </c>
      <c r="D146" s="15">
        <f>C146/B146</f>
        <v>0.9904362666666666</v>
      </c>
      <c r="E146" s="5"/>
      <c r="F146" s="22">
        <f t="shared" si="32"/>
        <v>0.9904362666666666</v>
      </c>
      <c r="G146" s="17">
        <v>0</v>
      </c>
      <c r="H146" s="17">
        <v>2706000</v>
      </c>
      <c r="I146" s="17">
        <v>2706000</v>
      </c>
      <c r="J146" s="22">
        <f t="shared" si="31"/>
        <v>1</v>
      </c>
      <c r="K146" s="17"/>
      <c r="L146" s="17">
        <v>2169000</v>
      </c>
      <c r="M146" s="17">
        <v>1851000</v>
      </c>
      <c r="N146" s="110">
        <f t="shared" si="33"/>
        <v>0.8533886583679114</v>
      </c>
      <c r="O146" s="111"/>
      <c r="P146" s="111"/>
      <c r="Q146" s="111">
        <f t="shared" si="34"/>
        <v>2169000</v>
      </c>
      <c r="R146" s="104">
        <f t="shared" si="36"/>
        <v>1.1717990275526742</v>
      </c>
      <c r="S146" s="105">
        <f t="shared" si="35"/>
        <v>318000</v>
      </c>
    </row>
    <row r="147" spans="1:19" ht="15" customHeight="1">
      <c r="A147" s="18" t="s">
        <v>67</v>
      </c>
      <c r="B147" s="17">
        <v>125000</v>
      </c>
      <c r="C147" s="17">
        <v>74000</v>
      </c>
      <c r="D147" s="22">
        <f>C147/B147</f>
        <v>0.592</v>
      </c>
      <c r="E147" s="17"/>
      <c r="F147" s="22">
        <f t="shared" si="32"/>
        <v>0.592</v>
      </c>
      <c r="G147" s="17">
        <v>0</v>
      </c>
      <c r="H147" s="17">
        <v>125000</v>
      </c>
      <c r="I147" s="17">
        <v>70000</v>
      </c>
      <c r="J147" s="22">
        <f t="shared" si="31"/>
        <v>0.56</v>
      </c>
      <c r="K147" s="17"/>
      <c r="L147" s="17">
        <v>232000</v>
      </c>
      <c r="M147" s="17">
        <v>170000</v>
      </c>
      <c r="N147" s="110">
        <f t="shared" si="33"/>
        <v>0.7327586206896551</v>
      </c>
      <c r="O147" s="111"/>
      <c r="P147" s="111"/>
      <c r="Q147" s="111">
        <f t="shared" si="34"/>
        <v>232000</v>
      </c>
      <c r="R147" s="104">
        <f t="shared" si="36"/>
        <v>1.3647058823529412</v>
      </c>
      <c r="S147" s="105">
        <f t="shared" si="35"/>
        <v>62000</v>
      </c>
    </row>
    <row r="148" spans="1:19" ht="15.75">
      <c r="A148" s="125" t="s">
        <v>31</v>
      </c>
      <c r="B148" s="111"/>
      <c r="C148" s="111"/>
      <c r="D148" s="110"/>
      <c r="E148" s="111"/>
      <c r="F148" s="110" t="e">
        <f t="shared" si="32"/>
        <v>#DIV/0!</v>
      </c>
      <c r="G148" s="111"/>
      <c r="H148" s="111">
        <f>B148+G148</f>
        <v>0</v>
      </c>
      <c r="I148" s="111"/>
      <c r="J148" s="110" t="e">
        <f t="shared" si="31"/>
        <v>#DIV/0!</v>
      </c>
      <c r="K148" s="111"/>
      <c r="L148" s="111"/>
      <c r="M148" s="111">
        <v>-7118</v>
      </c>
      <c r="N148" s="110"/>
      <c r="O148" s="111"/>
      <c r="P148" s="111"/>
      <c r="Q148" s="111">
        <f t="shared" si="34"/>
        <v>0</v>
      </c>
      <c r="R148" s="100">
        <f t="shared" si="36"/>
        <v>0</v>
      </c>
      <c r="S148" s="101">
        <f t="shared" si="35"/>
        <v>7118</v>
      </c>
    </row>
    <row r="149" spans="1:19" ht="15.75">
      <c r="A149" s="12" t="s">
        <v>6</v>
      </c>
      <c r="B149" s="20">
        <f>B150+B155+B159+B165+B175</f>
        <v>21700700</v>
      </c>
      <c r="C149" s="20">
        <f>C150+C155+C159+C165+C175</f>
        <v>21239446</v>
      </c>
      <c r="D149" s="15">
        <f>C149/B149</f>
        <v>0.9787447409530569</v>
      </c>
      <c r="E149" s="13">
        <f>E150+E155+E159+E165</f>
        <v>0</v>
      </c>
      <c r="F149" s="15">
        <f t="shared" si="32"/>
        <v>0.9787447409530569</v>
      </c>
      <c r="G149" s="13">
        <f>G150+G155+G159+G161+G165+G175</f>
        <v>0</v>
      </c>
      <c r="H149" s="13">
        <v>29297300</v>
      </c>
      <c r="I149" s="13">
        <f>I150+I155+I159+I165+I175</f>
        <v>25298895</v>
      </c>
      <c r="J149" s="15">
        <f t="shared" si="31"/>
        <v>0.8635230891583866</v>
      </c>
      <c r="K149" s="13"/>
      <c r="L149" s="13">
        <f>L150+L154+L155+L159+L161+L165+L176</f>
        <v>41553500</v>
      </c>
      <c r="M149" s="13">
        <f>M150+M154+M155+M159+M161+M165+M176</f>
        <v>39981637</v>
      </c>
      <c r="N149" s="15">
        <f t="shared" si="33"/>
        <v>0.962172548642112</v>
      </c>
      <c r="O149" s="13">
        <f>O150+O154+O155+O159+O161+O165+O176</f>
        <v>0</v>
      </c>
      <c r="P149" s="13">
        <f>P150+P154+P155+P159+P161+P165+P176</f>
        <v>0</v>
      </c>
      <c r="Q149" s="13">
        <f t="shared" si="34"/>
        <v>41553500</v>
      </c>
      <c r="R149" s="100">
        <f t="shared" si="36"/>
        <v>1.0393146233607193</v>
      </c>
      <c r="S149" s="101">
        <f t="shared" si="35"/>
        <v>1571863</v>
      </c>
    </row>
    <row r="150" spans="1:19" ht="15.75">
      <c r="A150" s="21" t="s">
        <v>20</v>
      </c>
      <c r="B150" s="17">
        <f>B151+B152+B153</f>
        <v>8445000</v>
      </c>
      <c r="C150" s="17">
        <v>8308720</v>
      </c>
      <c r="D150" s="22">
        <f>C150/B150</f>
        <v>0.983862640615749</v>
      </c>
      <c r="E150" s="17">
        <f>E151+E152+E153</f>
        <v>0</v>
      </c>
      <c r="F150" s="22">
        <f t="shared" si="32"/>
        <v>0.983862640615749</v>
      </c>
      <c r="G150" s="17">
        <f>G151+G152+G153</f>
        <v>0</v>
      </c>
      <c r="H150" s="17">
        <f>H151+H152+H153</f>
        <v>12339000</v>
      </c>
      <c r="I150" s="17">
        <v>10538555</v>
      </c>
      <c r="J150" s="22">
        <f t="shared" si="31"/>
        <v>0.8540850149931113</v>
      </c>
      <c r="K150" s="17">
        <f>K151+K152+K153</f>
        <v>0</v>
      </c>
      <c r="L150" s="17">
        <f>L151+L152+L153</f>
        <v>18497500</v>
      </c>
      <c r="M150" s="17">
        <v>18380167</v>
      </c>
      <c r="N150" s="110">
        <f t="shared" si="33"/>
        <v>0.993656818488985</v>
      </c>
      <c r="O150" s="111">
        <f>O151+O152+O153</f>
        <v>0</v>
      </c>
      <c r="P150" s="111">
        <f>P151+P152+P153</f>
        <v>0</v>
      </c>
      <c r="Q150" s="111">
        <f t="shared" si="34"/>
        <v>18497500</v>
      </c>
      <c r="R150" s="104">
        <f t="shared" si="36"/>
        <v>1.006383674315908</v>
      </c>
      <c r="S150" s="105">
        <f t="shared" si="35"/>
        <v>117333</v>
      </c>
    </row>
    <row r="151" spans="1:19" ht="15.75">
      <c r="A151" s="11" t="s">
        <v>166</v>
      </c>
      <c r="B151" s="5">
        <v>1865000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2540000</v>
      </c>
      <c r="I151" s="5"/>
      <c r="J151" s="6">
        <f t="shared" si="31"/>
        <v>0</v>
      </c>
      <c r="K151" s="5"/>
      <c r="L151" s="5">
        <v>4962500</v>
      </c>
      <c r="M151" s="5">
        <v>4911882</v>
      </c>
      <c r="N151" s="121">
        <f t="shared" si="33"/>
        <v>0.9897998992443325</v>
      </c>
      <c r="O151" s="119"/>
      <c r="P151" s="119"/>
      <c r="Q151" s="119">
        <f t="shared" si="34"/>
        <v>4962500</v>
      </c>
      <c r="R151" s="102">
        <f t="shared" si="36"/>
        <v>1.0103052149868421</v>
      </c>
      <c r="S151" s="103">
        <f t="shared" si="35"/>
        <v>50618</v>
      </c>
    </row>
    <row r="152" spans="1:19" ht="15.75">
      <c r="A152" s="11" t="s">
        <v>113</v>
      </c>
      <c r="B152" s="5">
        <v>5250000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8034000</v>
      </c>
      <c r="I152" s="5"/>
      <c r="J152" s="6">
        <f t="shared" si="31"/>
        <v>0</v>
      </c>
      <c r="K152" s="5"/>
      <c r="L152" s="5">
        <v>10554000</v>
      </c>
      <c r="M152" s="5">
        <v>10527752</v>
      </c>
      <c r="N152" s="121">
        <f t="shared" si="33"/>
        <v>0.9975129808603374</v>
      </c>
      <c r="O152" s="119"/>
      <c r="P152" s="119"/>
      <c r="Q152" s="119">
        <f t="shared" si="34"/>
        <v>10554000</v>
      </c>
      <c r="R152" s="102">
        <f t="shared" si="36"/>
        <v>1.002493219825087</v>
      </c>
      <c r="S152" s="103">
        <f t="shared" si="35"/>
        <v>26248</v>
      </c>
    </row>
    <row r="153" spans="1:19" ht="15.75">
      <c r="A153" s="11" t="s">
        <v>22</v>
      </c>
      <c r="B153" s="5">
        <v>1330000</v>
      </c>
      <c r="C153" s="5"/>
      <c r="D153" s="6">
        <f>C153/B153</f>
        <v>0</v>
      </c>
      <c r="E153" s="5"/>
      <c r="F153" s="6">
        <f t="shared" si="32"/>
        <v>0</v>
      </c>
      <c r="G153" s="5"/>
      <c r="H153" s="5">
        <v>1765000</v>
      </c>
      <c r="I153" s="5"/>
      <c r="J153" s="6">
        <f t="shared" si="31"/>
        <v>0</v>
      </c>
      <c r="K153" s="5"/>
      <c r="L153" s="5">
        <v>2981000</v>
      </c>
      <c r="M153" s="5">
        <v>2940802</v>
      </c>
      <c r="N153" s="121">
        <f t="shared" si="33"/>
        <v>0.9865152633344515</v>
      </c>
      <c r="O153" s="119"/>
      <c r="P153" s="119"/>
      <c r="Q153" s="119">
        <f t="shared" si="34"/>
        <v>2981000</v>
      </c>
      <c r="R153" s="102">
        <f t="shared" si="36"/>
        <v>1.0136690603447631</v>
      </c>
      <c r="S153" s="103">
        <f t="shared" si="35"/>
        <v>40198</v>
      </c>
    </row>
    <row r="154" spans="1:19" ht="15.75" hidden="1">
      <c r="A154" s="67" t="s">
        <v>135</v>
      </c>
      <c r="B154" s="17"/>
      <c r="C154" s="17"/>
      <c r="D154" s="22"/>
      <c r="E154" s="17"/>
      <c r="F154" s="22"/>
      <c r="G154" s="17"/>
      <c r="H154" s="17"/>
      <c r="I154" s="17"/>
      <c r="J154" s="22"/>
      <c r="K154" s="17"/>
      <c r="L154" s="17"/>
      <c r="M154" s="17"/>
      <c r="N154" s="15" t="e">
        <f t="shared" si="33"/>
        <v>#DIV/0!</v>
      </c>
      <c r="O154" s="17"/>
      <c r="P154" s="17"/>
      <c r="Q154" s="13">
        <f t="shared" si="34"/>
        <v>0</v>
      </c>
      <c r="R154" s="104" t="e">
        <f t="shared" si="36"/>
        <v>#DIV/0!</v>
      </c>
      <c r="S154" s="101">
        <f t="shared" si="35"/>
        <v>0</v>
      </c>
    </row>
    <row r="155" spans="1:19" ht="15.75">
      <c r="A155" s="21" t="s">
        <v>21</v>
      </c>
      <c r="B155" s="17">
        <f>B156+B157+B158</f>
        <v>1240000</v>
      </c>
      <c r="C155" s="17">
        <v>1156909</v>
      </c>
      <c r="D155" s="22">
        <f>C155/B155</f>
        <v>0.9329911290322581</v>
      </c>
      <c r="E155" s="17">
        <f>E156+E157+E158</f>
        <v>0</v>
      </c>
      <c r="F155" s="22">
        <f>C155/B155</f>
        <v>0.9329911290322581</v>
      </c>
      <c r="G155" s="17"/>
      <c r="H155" s="17">
        <f>H156+H157</f>
        <v>1619000</v>
      </c>
      <c r="I155" s="17">
        <v>1130271</v>
      </c>
      <c r="J155" s="22">
        <f>I155/H155</f>
        <v>0.6981290920321186</v>
      </c>
      <c r="K155" s="17">
        <f>K156+K157</f>
        <v>0</v>
      </c>
      <c r="L155" s="17">
        <f>L156+L157</f>
        <v>1985000</v>
      </c>
      <c r="M155" s="17">
        <v>1417548</v>
      </c>
      <c r="N155" s="110">
        <f t="shared" si="33"/>
        <v>0.7141299748110831</v>
      </c>
      <c r="O155" s="111">
        <f>O156+O157</f>
        <v>0</v>
      </c>
      <c r="P155" s="111">
        <f>P156+P157</f>
        <v>0</v>
      </c>
      <c r="Q155" s="111">
        <f t="shared" si="34"/>
        <v>1985000</v>
      </c>
      <c r="R155" s="104">
        <f t="shared" si="36"/>
        <v>1.4003053159399188</v>
      </c>
      <c r="S155" s="105">
        <f t="shared" si="35"/>
        <v>567452</v>
      </c>
    </row>
    <row r="156" spans="1:19" ht="15.75">
      <c r="A156" s="11" t="s">
        <v>165</v>
      </c>
      <c r="B156" s="5">
        <v>800000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f>850000+30000</f>
        <v>880000</v>
      </c>
      <c r="I156" s="5"/>
      <c r="J156" s="6">
        <f>I156/H156</f>
        <v>0</v>
      </c>
      <c r="K156" s="5"/>
      <c r="L156" s="5">
        <v>1215000</v>
      </c>
      <c r="M156" s="5">
        <v>1002611</v>
      </c>
      <c r="N156" s="121">
        <f t="shared" si="33"/>
        <v>0.8251942386831276</v>
      </c>
      <c r="O156" s="119"/>
      <c r="P156" s="119"/>
      <c r="Q156" s="119">
        <f t="shared" si="34"/>
        <v>1215000</v>
      </c>
      <c r="R156" s="102">
        <f t="shared" si="36"/>
        <v>1.2118358964743057</v>
      </c>
      <c r="S156" s="103">
        <f t="shared" si="35"/>
        <v>212389</v>
      </c>
    </row>
    <row r="157" spans="1:19" ht="15" customHeight="1">
      <c r="A157" s="11" t="s">
        <v>24</v>
      </c>
      <c r="B157" s="5">
        <v>440000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v>739000</v>
      </c>
      <c r="I157" s="5"/>
      <c r="J157" s="6">
        <f>I157/H157</f>
        <v>0</v>
      </c>
      <c r="K157" s="5"/>
      <c r="L157" s="5">
        <v>770000</v>
      </c>
      <c r="M157" s="5">
        <v>517670</v>
      </c>
      <c r="N157" s="121">
        <f t="shared" si="33"/>
        <v>0.6722987012987013</v>
      </c>
      <c r="O157" s="119"/>
      <c r="P157" s="119"/>
      <c r="Q157" s="119">
        <f t="shared" si="34"/>
        <v>770000</v>
      </c>
      <c r="R157" s="102">
        <f t="shared" si="36"/>
        <v>1.4874340796260166</v>
      </c>
      <c r="S157" s="103">
        <f t="shared" si="35"/>
        <v>252330</v>
      </c>
    </row>
    <row r="158" spans="1:19" ht="1.5" customHeight="1" hidden="1">
      <c r="A158" s="23" t="s">
        <v>76</v>
      </c>
      <c r="B158" s="5">
        <v>0</v>
      </c>
      <c r="C158" s="5"/>
      <c r="D158" s="6"/>
      <c r="E158" s="5"/>
      <c r="F158" s="15" t="e">
        <f>C158/B158</f>
        <v>#DIV/0!</v>
      </c>
      <c r="G158" s="5"/>
      <c r="H158" s="5">
        <f>B158+E158</f>
        <v>0</v>
      </c>
      <c r="I158" s="5"/>
      <c r="J158" s="15" t="e">
        <f>I158/H158</f>
        <v>#DIV/0!</v>
      </c>
      <c r="K158" s="5"/>
      <c r="L158" s="13">
        <f>H158+K158</f>
        <v>0</v>
      </c>
      <c r="M158" s="13"/>
      <c r="N158" s="15" t="e">
        <f t="shared" si="33"/>
        <v>#DIV/0!</v>
      </c>
      <c r="O158" s="13"/>
      <c r="P158" s="13"/>
      <c r="Q158" s="13">
        <f t="shared" si="34"/>
        <v>0</v>
      </c>
      <c r="R158" s="100" t="e">
        <f t="shared" si="36"/>
        <v>#DIV/0!</v>
      </c>
      <c r="S158" s="101">
        <f t="shared" si="35"/>
        <v>0</v>
      </c>
    </row>
    <row r="159" spans="1:19" ht="15.75">
      <c r="A159" s="21" t="s">
        <v>139</v>
      </c>
      <c r="B159" s="17">
        <f>B160+B161</f>
        <v>1100700</v>
      </c>
      <c r="C159" s="17">
        <f>C160+C161</f>
        <v>959497</v>
      </c>
      <c r="D159" s="22">
        <f>C159/B159</f>
        <v>0.871715272099573</v>
      </c>
      <c r="E159" s="17">
        <f>E160+E161</f>
        <v>0</v>
      </c>
      <c r="F159" s="22">
        <f>C159/B159</f>
        <v>0.871715272099573</v>
      </c>
      <c r="G159" s="17"/>
      <c r="H159" s="17">
        <f>H161</f>
        <v>1479300</v>
      </c>
      <c r="I159" s="17">
        <f>I161+I160</f>
        <v>1094315</v>
      </c>
      <c r="J159" s="22">
        <f>I159/H159</f>
        <v>0.7397519096870141</v>
      </c>
      <c r="K159" s="17">
        <f aca="true" t="shared" si="37" ref="K159:P159">K160</f>
        <v>0</v>
      </c>
      <c r="L159" s="17">
        <f t="shared" si="37"/>
        <v>0</v>
      </c>
      <c r="M159" s="17">
        <f t="shared" si="37"/>
        <v>0</v>
      </c>
      <c r="N159" s="110"/>
      <c r="O159" s="111">
        <f t="shared" si="37"/>
        <v>0</v>
      </c>
      <c r="P159" s="111">
        <f t="shared" si="37"/>
        <v>0</v>
      </c>
      <c r="Q159" s="111">
        <f t="shared" si="34"/>
        <v>0</v>
      </c>
      <c r="R159" s="104" t="e">
        <f t="shared" si="36"/>
        <v>#DIV/0!</v>
      </c>
      <c r="S159" s="105">
        <f t="shared" si="35"/>
        <v>0</v>
      </c>
    </row>
    <row r="160" spans="1:19" ht="15.75">
      <c r="A160" s="11" t="s">
        <v>46</v>
      </c>
      <c r="B160" s="5"/>
      <c r="C160" s="5"/>
      <c r="D160" s="6"/>
      <c r="E160" s="5"/>
      <c r="F160" s="6"/>
      <c r="G160" s="5"/>
      <c r="H160" s="5"/>
      <c r="I160" s="5"/>
      <c r="J160" s="6"/>
      <c r="K160" s="5"/>
      <c r="L160" s="5">
        <v>0</v>
      </c>
      <c r="M160" s="5">
        <v>0</v>
      </c>
      <c r="N160" s="121"/>
      <c r="O160" s="119"/>
      <c r="P160" s="119"/>
      <c r="Q160" s="119">
        <f t="shared" si="34"/>
        <v>0</v>
      </c>
      <c r="R160" s="102" t="e">
        <f t="shared" si="36"/>
        <v>#DIV/0!</v>
      </c>
      <c r="S160" s="103">
        <f t="shared" si="35"/>
        <v>0</v>
      </c>
    </row>
    <row r="161" spans="1:19" ht="15.75">
      <c r="A161" s="21" t="s">
        <v>67</v>
      </c>
      <c r="B161" s="17">
        <f>B162</f>
        <v>1100700</v>
      </c>
      <c r="C161" s="17">
        <f>C162</f>
        <v>959497</v>
      </c>
      <c r="D161" s="22">
        <f aca="true" t="shared" si="38" ref="D161:D166">C161/B161</f>
        <v>0.871715272099573</v>
      </c>
      <c r="E161" s="17">
        <f>E162</f>
        <v>0</v>
      </c>
      <c r="F161" s="22">
        <f aca="true" t="shared" si="39" ref="F161:F188">C161/B161</f>
        <v>0.871715272099573</v>
      </c>
      <c r="G161" s="17"/>
      <c r="H161" s="17">
        <f>H162</f>
        <v>1479300</v>
      </c>
      <c r="I161" s="17">
        <f>I162</f>
        <v>1094315</v>
      </c>
      <c r="J161" s="22">
        <f aca="true" t="shared" si="40" ref="J161:J174">I161/H161</f>
        <v>0.7397519096870141</v>
      </c>
      <c r="K161" s="17">
        <f>K162</f>
        <v>0</v>
      </c>
      <c r="L161" s="17">
        <f>L162+L164</f>
        <v>1942000</v>
      </c>
      <c r="M161" s="17">
        <f>M162</f>
        <v>1211497</v>
      </c>
      <c r="N161" s="110">
        <f t="shared" si="33"/>
        <v>0.6238398558187436</v>
      </c>
      <c r="O161" s="111">
        <f>O162+O164</f>
        <v>0</v>
      </c>
      <c r="P161" s="111">
        <f>P162+P164</f>
        <v>0</v>
      </c>
      <c r="Q161" s="111">
        <f t="shared" si="34"/>
        <v>1942000</v>
      </c>
      <c r="R161" s="104">
        <f t="shared" si="36"/>
        <v>1.6029754923041493</v>
      </c>
      <c r="S161" s="105">
        <f t="shared" si="35"/>
        <v>730503</v>
      </c>
    </row>
    <row r="162" spans="1:19" ht="15.75">
      <c r="A162" s="11" t="s">
        <v>167</v>
      </c>
      <c r="B162" s="5">
        <v>1100700</v>
      </c>
      <c r="C162" s="5">
        <v>959497</v>
      </c>
      <c r="D162" s="6">
        <f t="shared" si="38"/>
        <v>0.871715272099573</v>
      </c>
      <c r="E162" s="5"/>
      <c r="F162" s="6">
        <f t="shared" si="39"/>
        <v>0.871715272099573</v>
      </c>
      <c r="G162" s="5"/>
      <c r="H162" s="5">
        <v>1479300</v>
      </c>
      <c r="I162" s="5">
        <v>1094315</v>
      </c>
      <c r="J162" s="6">
        <f t="shared" si="40"/>
        <v>0.7397519096870141</v>
      </c>
      <c r="K162" s="5"/>
      <c r="L162" s="5">
        <v>1500000</v>
      </c>
      <c r="M162" s="5">
        <v>1211497</v>
      </c>
      <c r="N162" s="121">
        <f t="shared" si="33"/>
        <v>0.8076646666666667</v>
      </c>
      <c r="O162" s="119"/>
      <c r="P162" s="119"/>
      <c r="Q162" s="119">
        <f t="shared" si="34"/>
        <v>1500000</v>
      </c>
      <c r="R162" s="57">
        <f t="shared" si="36"/>
        <v>1.2381376099156662</v>
      </c>
      <c r="S162" s="103">
        <f t="shared" si="35"/>
        <v>288503</v>
      </c>
    </row>
    <row r="163" spans="1:19" ht="0.75" customHeight="1">
      <c r="A163" s="11" t="s">
        <v>63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13"/>
      <c r="M163" s="13"/>
      <c r="N163" s="121" t="e">
        <f t="shared" si="33"/>
        <v>#DIV/0!</v>
      </c>
      <c r="O163" s="119"/>
      <c r="P163" s="119"/>
      <c r="Q163" s="119">
        <f t="shared" si="34"/>
        <v>0</v>
      </c>
      <c r="R163" s="57" t="e">
        <f t="shared" si="36"/>
        <v>#DIV/0!</v>
      </c>
      <c r="S163" s="103">
        <f t="shared" si="35"/>
        <v>0</v>
      </c>
    </row>
    <row r="164" spans="1:19" ht="15.75">
      <c r="A164" s="11" t="s">
        <v>135</v>
      </c>
      <c r="B164" s="5" t="e">
        <f>#REF!+A164</f>
        <v>#REF!</v>
      </c>
      <c r="C164" s="5"/>
      <c r="D164" s="15" t="e">
        <f t="shared" si="38"/>
        <v>#REF!</v>
      </c>
      <c r="E164" s="5"/>
      <c r="F164" s="15" t="e">
        <f t="shared" si="39"/>
        <v>#REF!</v>
      </c>
      <c r="G164" s="5"/>
      <c r="H164" s="5" t="e">
        <f>B164+E164</f>
        <v>#REF!</v>
      </c>
      <c r="I164" s="5"/>
      <c r="J164" s="15" t="e">
        <f t="shared" si="40"/>
        <v>#REF!</v>
      </c>
      <c r="K164" s="5"/>
      <c r="L164" s="5">
        <v>442000</v>
      </c>
      <c r="M164" s="5">
        <f>34587+49376+347832</f>
        <v>431795</v>
      </c>
      <c r="N164" s="121">
        <f t="shared" si="33"/>
        <v>0.9769117647058824</v>
      </c>
      <c r="O164" s="119"/>
      <c r="P164" s="119"/>
      <c r="Q164" s="119">
        <f t="shared" si="34"/>
        <v>442000</v>
      </c>
      <c r="R164" s="57">
        <f t="shared" si="36"/>
        <v>1.0236339003462291</v>
      </c>
      <c r="S164" s="103">
        <f t="shared" si="35"/>
        <v>10205</v>
      </c>
    </row>
    <row r="165" spans="1:19" ht="15.75">
      <c r="A165" s="21" t="s">
        <v>23</v>
      </c>
      <c r="B165" s="17">
        <f>B166+B168+B169+B172+B173+B167</f>
        <v>10915000</v>
      </c>
      <c r="C165" s="17">
        <f>C166+C168+C169+C172+C173</f>
        <v>10814320</v>
      </c>
      <c r="D165" s="22">
        <f t="shared" si="38"/>
        <v>0.9907759963353183</v>
      </c>
      <c r="E165" s="17">
        <f>E166+E167+E168+E169+E172+E173+E175</f>
        <v>0</v>
      </c>
      <c r="F165" s="22">
        <f t="shared" si="39"/>
        <v>0.9907759963353183</v>
      </c>
      <c r="G165" s="17">
        <f>G166+G167+G169+G172+G173</f>
        <v>0</v>
      </c>
      <c r="H165" s="17">
        <f>H166+H167+H168+H169+H172+H173</f>
        <v>13860000</v>
      </c>
      <c r="I165" s="17">
        <f>I166+I167+I168+I169+I172+I173</f>
        <v>12555662</v>
      </c>
      <c r="J165" s="22">
        <f t="shared" si="40"/>
        <v>0.9058919191919191</v>
      </c>
      <c r="K165" s="17">
        <f>K166+K167+K169+K172+K173</f>
        <v>0</v>
      </c>
      <c r="L165" s="17">
        <f>L166+L167+L169+L172+L173</f>
        <v>19129000</v>
      </c>
      <c r="M165" s="17">
        <f>M172</f>
        <v>19019130</v>
      </c>
      <c r="N165" s="110">
        <f t="shared" si="33"/>
        <v>0.9942563646818966</v>
      </c>
      <c r="O165" s="111">
        <f>O172+O166+O167+O173+O169</f>
        <v>0</v>
      </c>
      <c r="P165" s="111">
        <f>P172+P166+P167+P173+P169</f>
        <v>0</v>
      </c>
      <c r="Q165" s="111">
        <f t="shared" si="34"/>
        <v>19129000</v>
      </c>
      <c r="R165" s="104">
        <f t="shared" si="36"/>
        <v>1.0057768152381312</v>
      </c>
      <c r="S165" s="105">
        <f t="shared" si="35"/>
        <v>109870</v>
      </c>
    </row>
    <row r="166" spans="1:19" ht="15.75">
      <c r="A166" s="24" t="s">
        <v>28</v>
      </c>
      <c r="B166" s="5">
        <v>45000</v>
      </c>
      <c r="C166" s="5"/>
      <c r="D166" s="6">
        <f t="shared" si="38"/>
        <v>0</v>
      </c>
      <c r="E166" s="5"/>
      <c r="F166" s="6">
        <f t="shared" si="39"/>
        <v>0</v>
      </c>
      <c r="G166" s="5"/>
      <c r="H166" s="5">
        <f>28000+4000</f>
        <v>32000</v>
      </c>
      <c r="I166" s="5"/>
      <c r="J166" s="6">
        <f t="shared" si="40"/>
        <v>0</v>
      </c>
      <c r="K166" s="5"/>
      <c r="L166" s="5">
        <v>14000</v>
      </c>
      <c r="M166" s="5"/>
      <c r="N166" s="121">
        <f t="shared" si="33"/>
        <v>0</v>
      </c>
      <c r="O166" s="119"/>
      <c r="P166" s="119"/>
      <c r="Q166" s="119">
        <f t="shared" si="34"/>
        <v>14000</v>
      </c>
      <c r="R166" s="102" t="e">
        <f t="shared" si="36"/>
        <v>#DIV/0!</v>
      </c>
      <c r="S166" s="103">
        <f t="shared" si="35"/>
        <v>14000</v>
      </c>
    </row>
    <row r="167" spans="1:19" ht="15.75">
      <c r="A167" s="24" t="s">
        <v>116</v>
      </c>
      <c r="B167" s="5">
        <v>30000</v>
      </c>
      <c r="C167" s="5"/>
      <c r="D167" s="6"/>
      <c r="E167" s="5"/>
      <c r="F167" s="6">
        <f t="shared" si="39"/>
        <v>0</v>
      </c>
      <c r="G167" s="5"/>
      <c r="H167" s="5">
        <v>30000</v>
      </c>
      <c r="I167" s="5"/>
      <c r="J167" s="6">
        <f t="shared" si="40"/>
        <v>0</v>
      </c>
      <c r="K167" s="5"/>
      <c r="L167" s="5">
        <v>30000</v>
      </c>
      <c r="M167" s="5"/>
      <c r="N167" s="121">
        <f t="shared" si="33"/>
        <v>0</v>
      </c>
      <c r="O167" s="119"/>
      <c r="P167" s="119"/>
      <c r="Q167" s="119">
        <f t="shared" si="34"/>
        <v>30000</v>
      </c>
      <c r="R167" s="102" t="e">
        <f t="shared" si="36"/>
        <v>#DIV/0!</v>
      </c>
      <c r="S167" s="103">
        <f t="shared" si="35"/>
        <v>30000</v>
      </c>
    </row>
    <row r="168" spans="1:19" ht="15.75" hidden="1">
      <c r="A168" s="24" t="s">
        <v>74</v>
      </c>
      <c r="B168" s="5"/>
      <c r="C168" s="5"/>
      <c r="D168" s="6" t="e">
        <f aca="true" t="shared" si="41" ref="D168:D174">C168/B168</f>
        <v>#DIV/0!</v>
      </c>
      <c r="E168" s="5"/>
      <c r="F168" s="6" t="e">
        <f t="shared" si="39"/>
        <v>#DIV/0!</v>
      </c>
      <c r="G168" s="5"/>
      <c r="H168" s="5"/>
      <c r="I168" s="5"/>
      <c r="J168" s="6" t="e">
        <f t="shared" si="40"/>
        <v>#DIV/0!</v>
      </c>
      <c r="K168" s="5"/>
      <c r="L168" s="5"/>
      <c r="M168" s="5"/>
      <c r="N168" s="121" t="e">
        <f t="shared" si="33"/>
        <v>#DIV/0!</v>
      </c>
      <c r="O168" s="119"/>
      <c r="P168" s="119"/>
      <c r="Q168" s="119">
        <f t="shared" si="34"/>
        <v>0</v>
      </c>
      <c r="R168" s="102" t="e">
        <f t="shared" si="36"/>
        <v>#DIV/0!</v>
      </c>
      <c r="S168" s="103">
        <f t="shared" si="35"/>
        <v>0</v>
      </c>
    </row>
    <row r="169" spans="1:19" ht="15.75">
      <c r="A169" s="24" t="s">
        <v>29</v>
      </c>
      <c r="B169" s="5">
        <v>20000</v>
      </c>
      <c r="C169" s="5"/>
      <c r="D169" s="6">
        <f t="shared" si="41"/>
        <v>0</v>
      </c>
      <c r="E169" s="5"/>
      <c r="F169" s="6">
        <f t="shared" si="39"/>
        <v>0</v>
      </c>
      <c r="G169" s="5"/>
      <c r="H169" s="5">
        <v>10000</v>
      </c>
      <c r="I169" s="5"/>
      <c r="J169" s="6">
        <f t="shared" si="40"/>
        <v>0</v>
      </c>
      <c r="K169" s="5"/>
      <c r="L169" s="5">
        <v>6000</v>
      </c>
      <c r="M169" s="5"/>
      <c r="N169" s="121">
        <f t="shared" si="33"/>
        <v>0</v>
      </c>
      <c r="O169" s="119"/>
      <c r="P169" s="119"/>
      <c r="Q169" s="119">
        <f t="shared" si="34"/>
        <v>6000</v>
      </c>
      <c r="R169" s="102" t="e">
        <f t="shared" si="36"/>
        <v>#DIV/0!</v>
      </c>
      <c r="S169" s="103">
        <f t="shared" si="35"/>
        <v>6000</v>
      </c>
    </row>
    <row r="170" spans="1:19" ht="0.75" customHeight="1">
      <c r="A170" s="24" t="s">
        <v>30</v>
      </c>
      <c r="B170" s="5"/>
      <c r="C170" s="5"/>
      <c r="D170" s="15" t="e">
        <f t="shared" si="41"/>
        <v>#DIV/0!</v>
      </c>
      <c r="E170" s="5"/>
      <c r="F170" s="6" t="e">
        <f t="shared" si="39"/>
        <v>#DIV/0!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1" t="e">
        <f t="shared" si="33"/>
        <v>#DIV/0!</v>
      </c>
      <c r="O170" s="119"/>
      <c r="P170" s="119"/>
      <c r="Q170" s="119">
        <f t="shared" si="34"/>
        <v>0</v>
      </c>
      <c r="R170" s="102" t="e">
        <f t="shared" si="36"/>
        <v>#DIV/0!</v>
      </c>
      <c r="S170" s="103">
        <f t="shared" si="35"/>
        <v>0</v>
      </c>
    </row>
    <row r="171" spans="1:19" ht="15.75" hidden="1">
      <c r="A171" s="24" t="s">
        <v>34</v>
      </c>
      <c r="B171" s="5" t="e">
        <v>#REF!</v>
      </c>
      <c r="C171" s="5"/>
      <c r="D171" s="15" t="e">
        <f t="shared" si="41"/>
        <v>#REF!</v>
      </c>
      <c r="E171" s="5"/>
      <c r="F171" s="6" t="e">
        <f t="shared" si="39"/>
        <v>#REF!</v>
      </c>
      <c r="G171" s="5"/>
      <c r="H171" s="5"/>
      <c r="I171" s="5"/>
      <c r="J171" s="6" t="e">
        <f t="shared" si="40"/>
        <v>#DIV/0!</v>
      </c>
      <c r="K171" s="5"/>
      <c r="L171" s="5"/>
      <c r="M171" s="5"/>
      <c r="N171" s="121" t="e">
        <f t="shared" si="33"/>
        <v>#DIV/0!</v>
      </c>
      <c r="O171" s="119"/>
      <c r="P171" s="119"/>
      <c r="Q171" s="119">
        <f t="shared" si="34"/>
        <v>0</v>
      </c>
      <c r="R171" s="102" t="e">
        <f t="shared" si="36"/>
        <v>#DIV/0!</v>
      </c>
      <c r="S171" s="103">
        <f t="shared" si="35"/>
        <v>0</v>
      </c>
    </row>
    <row r="172" spans="1:21" ht="29.25">
      <c r="A172" s="25" t="s">
        <v>77</v>
      </c>
      <c r="B172" s="5">
        <v>10780000</v>
      </c>
      <c r="C172" s="5">
        <v>10814320</v>
      </c>
      <c r="D172" s="6">
        <f t="shared" si="41"/>
        <v>1.0031836734693877</v>
      </c>
      <c r="E172" s="5"/>
      <c r="F172" s="6">
        <f t="shared" si="39"/>
        <v>1.0031836734693877</v>
      </c>
      <c r="G172" s="5"/>
      <c r="H172" s="5">
        <v>13765000</v>
      </c>
      <c r="I172" s="5">
        <v>12555662</v>
      </c>
      <c r="J172" s="6">
        <f t="shared" si="40"/>
        <v>0.9121439883763167</v>
      </c>
      <c r="K172" s="5"/>
      <c r="L172" s="5">
        <v>19029000</v>
      </c>
      <c r="M172" s="5">
        <v>19019130</v>
      </c>
      <c r="N172" s="121">
        <f t="shared" si="33"/>
        <v>0.9994813179883336</v>
      </c>
      <c r="O172" s="119"/>
      <c r="P172" s="119"/>
      <c r="Q172" s="119">
        <f t="shared" si="34"/>
        <v>19029000</v>
      </c>
      <c r="R172" s="106">
        <f t="shared" si="36"/>
        <v>1.0005189511823096</v>
      </c>
      <c r="S172" s="107">
        <f t="shared" si="35"/>
        <v>9870</v>
      </c>
      <c r="U172" s="116"/>
    </row>
    <row r="173" spans="1:19" ht="14.25" customHeight="1">
      <c r="A173" s="24" t="s">
        <v>47</v>
      </c>
      <c r="B173" s="5">
        <v>40000</v>
      </c>
      <c r="C173" s="5"/>
      <c r="D173" s="6">
        <f t="shared" si="41"/>
        <v>0</v>
      </c>
      <c r="E173" s="5"/>
      <c r="F173" s="6">
        <f t="shared" si="39"/>
        <v>0</v>
      </c>
      <c r="G173" s="5"/>
      <c r="H173" s="5">
        <f>23000</f>
        <v>23000</v>
      </c>
      <c r="I173" s="5"/>
      <c r="J173" s="6">
        <f t="shared" si="40"/>
        <v>0</v>
      </c>
      <c r="K173" s="5"/>
      <c r="L173" s="5">
        <v>50000</v>
      </c>
      <c r="M173" s="5"/>
      <c r="N173" s="121">
        <f t="shared" si="33"/>
        <v>0</v>
      </c>
      <c r="O173" s="119"/>
      <c r="P173" s="119"/>
      <c r="Q173" s="119">
        <f t="shared" si="34"/>
        <v>50000</v>
      </c>
      <c r="R173" s="106" t="e">
        <f t="shared" si="36"/>
        <v>#DIV/0!</v>
      </c>
      <c r="S173" s="107">
        <f t="shared" si="35"/>
        <v>50000</v>
      </c>
    </row>
    <row r="174" spans="1:19" ht="15.75" hidden="1">
      <c r="A174" s="18" t="s">
        <v>4</v>
      </c>
      <c r="B174" s="17" t="e">
        <v>#REF!</v>
      </c>
      <c r="C174" s="17"/>
      <c r="D174" s="6" t="e">
        <f t="shared" si="41"/>
        <v>#REF!</v>
      </c>
      <c r="E174" s="5"/>
      <c r="F174" s="6" t="e">
        <f t="shared" si="39"/>
        <v>#REF!</v>
      </c>
      <c r="G174" s="5"/>
      <c r="H174" s="5" t="e">
        <f>B174+G174</f>
        <v>#REF!</v>
      </c>
      <c r="I174" s="5"/>
      <c r="J174" s="15" t="e">
        <f t="shared" si="40"/>
        <v>#REF!</v>
      </c>
      <c r="K174" s="5"/>
      <c r="L174" s="13" t="e">
        <f>H174+K174</f>
        <v>#REF!</v>
      </c>
      <c r="M174" s="13"/>
      <c r="N174" s="15" t="e">
        <f t="shared" si="33"/>
        <v>#REF!</v>
      </c>
      <c r="O174" s="13"/>
      <c r="P174" s="13"/>
      <c r="Q174" s="13" t="e">
        <f t="shared" si="34"/>
        <v>#REF!</v>
      </c>
      <c r="R174" s="108" t="e">
        <f t="shared" si="36"/>
        <v>#REF!</v>
      </c>
      <c r="S174" s="109" t="e">
        <f t="shared" si="35"/>
        <v>#REF!</v>
      </c>
    </row>
    <row r="175" spans="1:19" ht="15.75" hidden="1">
      <c r="A175" s="18" t="s">
        <v>31</v>
      </c>
      <c r="B175" s="17">
        <v>0</v>
      </c>
      <c r="C175" s="17"/>
      <c r="D175" s="22"/>
      <c r="E175" s="17"/>
      <c r="F175" s="22" t="e">
        <f t="shared" si="39"/>
        <v>#DIV/0!</v>
      </c>
      <c r="G175" s="17"/>
      <c r="H175" s="17">
        <f>B175+G175</f>
        <v>0</v>
      </c>
      <c r="I175" s="17">
        <v>-19908</v>
      </c>
      <c r="J175" s="22"/>
      <c r="K175" s="17"/>
      <c r="L175" s="17">
        <f>H175+K175</f>
        <v>0</v>
      </c>
      <c r="M175" s="17"/>
      <c r="N175" s="15" t="e">
        <f t="shared" si="33"/>
        <v>#DIV/0!</v>
      </c>
      <c r="O175" s="17"/>
      <c r="P175" s="17"/>
      <c r="Q175" s="13">
        <f t="shared" si="34"/>
        <v>0</v>
      </c>
      <c r="R175" s="108" t="e">
        <f t="shared" si="36"/>
        <v>#DIV/0!</v>
      </c>
      <c r="S175" s="109">
        <f t="shared" si="35"/>
        <v>0</v>
      </c>
    </row>
    <row r="176" spans="1:19" ht="15.75">
      <c r="A176" s="18" t="s">
        <v>31</v>
      </c>
      <c r="B176" s="17" t="e">
        <f>#REF!+A176</f>
        <v>#REF!</v>
      </c>
      <c r="C176" s="17"/>
      <c r="D176" s="22" t="e">
        <f>C176/B176</f>
        <v>#REF!</v>
      </c>
      <c r="E176" s="17"/>
      <c r="F176" s="22" t="e">
        <f t="shared" si="39"/>
        <v>#REF!</v>
      </c>
      <c r="G176" s="17"/>
      <c r="H176" s="17" t="e">
        <f>B176+E176</f>
        <v>#REF!</v>
      </c>
      <c r="I176" s="17"/>
      <c r="J176" s="22" t="e">
        <f aca="true" t="shared" si="42" ref="J176:J188">I176/H176</f>
        <v>#REF!</v>
      </c>
      <c r="K176" s="17"/>
      <c r="L176" s="17"/>
      <c r="M176" s="17">
        <v>-46705</v>
      </c>
      <c r="N176" s="110"/>
      <c r="O176" s="111"/>
      <c r="P176" s="111"/>
      <c r="Q176" s="111">
        <f t="shared" si="34"/>
        <v>0</v>
      </c>
      <c r="R176" s="110">
        <f t="shared" si="36"/>
        <v>0</v>
      </c>
      <c r="S176" s="111">
        <f t="shared" si="35"/>
        <v>46705</v>
      </c>
    </row>
    <row r="177" spans="1:19" ht="31.5">
      <c r="A177" s="14" t="s">
        <v>45</v>
      </c>
      <c r="B177" s="13">
        <f>B179+B182+B185+B192+B194</f>
        <v>14374800</v>
      </c>
      <c r="C177" s="13">
        <f>C179+C182+C185+C192+C194</f>
        <v>10414031</v>
      </c>
      <c r="D177" s="15">
        <f>C177/B177</f>
        <v>0.7244644099396166</v>
      </c>
      <c r="E177" s="13">
        <f>E179+E182+E185+E192</f>
        <v>0</v>
      </c>
      <c r="F177" s="15">
        <f t="shared" si="39"/>
        <v>0.7244644099396166</v>
      </c>
      <c r="G177" s="13">
        <f>G179+G192</f>
        <v>0</v>
      </c>
      <c r="H177" s="13">
        <f>H179+H182+H185+H192+H194</f>
        <v>15044000</v>
      </c>
      <c r="I177" s="13">
        <f>I179+I182+I185+I192+I194</f>
        <v>10176642</v>
      </c>
      <c r="J177" s="15">
        <f t="shared" si="42"/>
        <v>0.6764585216697687</v>
      </c>
      <c r="K177" s="13">
        <f>K179+K192</f>
        <v>0</v>
      </c>
      <c r="L177" s="13">
        <f>L179+L190+L191+L192</f>
        <v>26105149</v>
      </c>
      <c r="M177" s="13">
        <f>M179+M190+M191+M192+M194</f>
        <v>17242686</v>
      </c>
      <c r="N177" s="15">
        <f t="shared" si="33"/>
        <v>0.6605090053307108</v>
      </c>
      <c r="O177" s="13">
        <f>O179+O190+O191+O192</f>
        <v>0</v>
      </c>
      <c r="P177" s="13">
        <f>P179+P190+P191+P192</f>
        <v>0</v>
      </c>
      <c r="Q177" s="13">
        <f t="shared" si="34"/>
        <v>26105149</v>
      </c>
      <c r="R177" s="108">
        <f t="shared" si="36"/>
        <v>1.5139839001881725</v>
      </c>
      <c r="S177" s="109">
        <f t="shared" si="35"/>
        <v>8862463</v>
      </c>
    </row>
    <row r="178" spans="1:19" ht="15.75" hidden="1">
      <c r="A178" s="18" t="s">
        <v>2</v>
      </c>
      <c r="B178" s="17" t="e">
        <f>#REF!+A178</f>
        <v>#REF!</v>
      </c>
      <c r="C178" s="17"/>
      <c r="D178" s="15" t="e">
        <f>C178/B178</f>
        <v>#REF!</v>
      </c>
      <c r="E178" s="5"/>
      <c r="F178" s="15" t="e">
        <f t="shared" si="39"/>
        <v>#REF!</v>
      </c>
      <c r="G178" s="5"/>
      <c r="H178" s="5" t="e">
        <f>B178+E178</f>
        <v>#REF!</v>
      </c>
      <c r="I178" s="5"/>
      <c r="J178" s="15" t="e">
        <f t="shared" si="42"/>
        <v>#REF!</v>
      </c>
      <c r="K178" s="5"/>
      <c r="L178" s="13" t="e">
        <f aca="true" t="shared" si="43" ref="L178:L188">H178+K178</f>
        <v>#REF!</v>
      </c>
      <c r="M178" s="13"/>
      <c r="N178" s="15" t="e">
        <f t="shared" si="33"/>
        <v>#REF!</v>
      </c>
      <c r="O178" s="13"/>
      <c r="P178" s="13"/>
      <c r="Q178" s="13" t="e">
        <f t="shared" si="34"/>
        <v>#REF!</v>
      </c>
      <c r="R178" s="108" t="e">
        <f t="shared" si="36"/>
        <v>#REF!</v>
      </c>
      <c r="S178" s="109" t="e">
        <f t="shared" si="35"/>
        <v>#REF!</v>
      </c>
    </row>
    <row r="179" spans="1:19" ht="15.75">
      <c r="A179" s="18" t="s">
        <v>21</v>
      </c>
      <c r="B179" s="17">
        <f>B180+B181</f>
        <v>11874800</v>
      </c>
      <c r="C179" s="17">
        <f>C180+C181</f>
        <v>8005783</v>
      </c>
      <c r="D179" s="22">
        <f>C179/B179</f>
        <v>0.674182554653552</v>
      </c>
      <c r="E179" s="17">
        <f>E180+E181</f>
        <v>0</v>
      </c>
      <c r="F179" s="22">
        <f t="shared" si="39"/>
        <v>0.674182554653552</v>
      </c>
      <c r="G179" s="17">
        <f>G180+G181</f>
        <v>0</v>
      </c>
      <c r="H179" s="17">
        <f>H180+H181</f>
        <v>12500000</v>
      </c>
      <c r="I179" s="17">
        <v>7659049</v>
      </c>
      <c r="J179" s="22">
        <f t="shared" si="42"/>
        <v>0.61272392</v>
      </c>
      <c r="K179" s="17">
        <f>K180+K181</f>
        <v>0</v>
      </c>
      <c r="L179" s="17">
        <f>L180+L181</f>
        <v>23307149</v>
      </c>
      <c r="M179" s="17">
        <v>14613853</v>
      </c>
      <c r="N179" s="110">
        <f t="shared" si="33"/>
        <v>0.6270116091848043</v>
      </c>
      <c r="O179" s="111">
        <f>O180+O181</f>
        <v>0</v>
      </c>
      <c r="P179" s="111">
        <f>P180+P181</f>
        <v>0</v>
      </c>
      <c r="Q179" s="111">
        <f t="shared" si="34"/>
        <v>23307149</v>
      </c>
      <c r="R179" s="110">
        <f t="shared" si="36"/>
        <v>1.5948668020678736</v>
      </c>
      <c r="S179" s="111">
        <f t="shared" si="35"/>
        <v>8693296</v>
      </c>
    </row>
    <row r="180" spans="1:19" ht="15.75">
      <c r="A180" s="24" t="s">
        <v>18</v>
      </c>
      <c r="B180" s="5">
        <v>4900000</v>
      </c>
      <c r="C180" s="5">
        <v>3852252</v>
      </c>
      <c r="D180" s="6"/>
      <c r="E180" s="5"/>
      <c r="F180" s="6">
        <f t="shared" si="39"/>
        <v>0.7861738775510204</v>
      </c>
      <c r="G180" s="5"/>
      <c r="H180" s="5">
        <v>5000000</v>
      </c>
      <c r="I180" s="5"/>
      <c r="J180" s="6">
        <f t="shared" si="42"/>
        <v>0</v>
      </c>
      <c r="K180" s="5"/>
      <c r="L180" s="5">
        <v>8200000</v>
      </c>
      <c r="M180" s="5">
        <f>M179-M181</f>
        <v>6982446</v>
      </c>
      <c r="N180" s="121">
        <f t="shared" si="33"/>
        <v>0.8515178048780487</v>
      </c>
      <c r="O180" s="119"/>
      <c r="P180" s="119"/>
      <c r="Q180" s="119">
        <f t="shared" si="34"/>
        <v>8200000</v>
      </c>
      <c r="R180" s="106">
        <f t="shared" si="36"/>
        <v>1.17437356479377</v>
      </c>
      <c r="S180" s="107">
        <f t="shared" si="35"/>
        <v>1217554</v>
      </c>
    </row>
    <row r="181" spans="1:19" ht="14.25" customHeight="1">
      <c r="A181" s="24" t="s">
        <v>19</v>
      </c>
      <c r="B181" s="5">
        <v>6974800</v>
      </c>
      <c r="C181" s="5">
        <v>4153531</v>
      </c>
      <c r="D181" s="6"/>
      <c r="E181" s="5"/>
      <c r="F181" s="6">
        <f t="shared" si="39"/>
        <v>0.5955053908355795</v>
      </c>
      <c r="G181" s="5"/>
      <c r="H181" s="5">
        <v>7500000</v>
      </c>
      <c r="I181" s="5"/>
      <c r="J181" s="6">
        <f t="shared" si="42"/>
        <v>0</v>
      </c>
      <c r="K181" s="5"/>
      <c r="L181" s="5">
        <v>15107149</v>
      </c>
      <c r="M181" s="5">
        <v>7631407</v>
      </c>
      <c r="N181" s="121">
        <f t="shared" si="33"/>
        <v>0.505152031002011</v>
      </c>
      <c r="O181" s="119"/>
      <c r="P181" s="119"/>
      <c r="Q181" s="119">
        <f t="shared" si="34"/>
        <v>15107149</v>
      </c>
      <c r="R181" s="106">
        <f t="shared" si="36"/>
        <v>1.979602057654637</v>
      </c>
      <c r="S181" s="107">
        <f t="shared" si="35"/>
        <v>7475742</v>
      </c>
    </row>
    <row r="182" spans="1:19" ht="15.75" hidden="1">
      <c r="A182" s="27" t="s">
        <v>71</v>
      </c>
      <c r="B182" s="17">
        <v>0</v>
      </c>
      <c r="C182" s="17"/>
      <c r="D182" s="22"/>
      <c r="E182" s="17"/>
      <c r="F182" s="22" t="e">
        <f t="shared" si="39"/>
        <v>#DIV/0!</v>
      </c>
      <c r="G182" s="17"/>
      <c r="H182" s="17">
        <f>B182+G182</f>
        <v>0</v>
      </c>
      <c r="I182" s="17"/>
      <c r="J182" s="15" t="e">
        <f t="shared" si="42"/>
        <v>#DIV/0!</v>
      </c>
      <c r="K182" s="17"/>
      <c r="L182" s="13">
        <f t="shared" si="43"/>
        <v>0</v>
      </c>
      <c r="M182" s="13"/>
      <c r="N182" s="15" t="e">
        <f t="shared" si="33"/>
        <v>#DIV/0!</v>
      </c>
      <c r="O182" s="13"/>
      <c r="P182" s="13"/>
      <c r="Q182" s="13">
        <f t="shared" si="34"/>
        <v>0</v>
      </c>
      <c r="R182" s="100"/>
      <c r="S182" s="101">
        <f t="shared" si="35"/>
        <v>0</v>
      </c>
    </row>
    <row r="183" spans="1:19" ht="15.75" hidden="1">
      <c r="A183" s="11" t="s">
        <v>16</v>
      </c>
      <c r="B183" s="35" t="e">
        <f>#REF!+A183</f>
        <v>#REF!</v>
      </c>
      <c r="C183" s="5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0"/>
      <c r="S183" s="101" t="e">
        <f t="shared" si="35"/>
        <v>#REF!</v>
      </c>
    </row>
    <row r="184" spans="1:19" ht="15.75" hidden="1">
      <c r="A184" s="18" t="s">
        <v>4</v>
      </c>
      <c r="B184" s="35" t="e">
        <f>#REF!+A184</f>
        <v>#REF!</v>
      </c>
      <c r="C184" s="17"/>
      <c r="D184" s="22" t="e">
        <f>C184/B184</f>
        <v>#REF!</v>
      </c>
      <c r="E184" s="17"/>
      <c r="F184" s="22" t="e">
        <f t="shared" si="39"/>
        <v>#REF!</v>
      </c>
      <c r="G184" s="17"/>
      <c r="H184" s="17" t="e">
        <f>B184+E184</f>
        <v>#REF!</v>
      </c>
      <c r="I184" s="17"/>
      <c r="J184" s="15" t="e">
        <f t="shared" si="42"/>
        <v>#REF!</v>
      </c>
      <c r="K184" s="17"/>
      <c r="L184" s="13" t="e">
        <f t="shared" si="43"/>
        <v>#REF!</v>
      </c>
      <c r="M184" s="13"/>
      <c r="N184" s="15" t="e">
        <f t="shared" si="33"/>
        <v>#REF!</v>
      </c>
      <c r="O184" s="13"/>
      <c r="P184" s="13"/>
      <c r="Q184" s="13" t="e">
        <f t="shared" si="34"/>
        <v>#REF!</v>
      </c>
      <c r="R184" s="100"/>
      <c r="S184" s="101" t="e">
        <f t="shared" si="35"/>
        <v>#REF!</v>
      </c>
    </row>
    <row r="185" spans="1:19" ht="15.75" hidden="1">
      <c r="A185" s="27" t="s">
        <v>66</v>
      </c>
      <c r="B185" s="17">
        <v>0</v>
      </c>
      <c r="C185" s="17"/>
      <c r="D185" s="22"/>
      <c r="E185" s="17"/>
      <c r="F185" s="22" t="e">
        <f t="shared" si="39"/>
        <v>#DIV/0!</v>
      </c>
      <c r="G185" s="17"/>
      <c r="H185" s="17">
        <f>B185+G185</f>
        <v>0</v>
      </c>
      <c r="I185" s="17"/>
      <c r="J185" s="15" t="e">
        <f t="shared" si="42"/>
        <v>#DIV/0!</v>
      </c>
      <c r="K185" s="17"/>
      <c r="L185" s="13">
        <f t="shared" si="43"/>
        <v>0</v>
      </c>
      <c r="M185" s="13"/>
      <c r="N185" s="15" t="e">
        <f t="shared" si="33"/>
        <v>#DIV/0!</v>
      </c>
      <c r="O185" s="13"/>
      <c r="P185" s="13"/>
      <c r="Q185" s="13">
        <f t="shared" si="34"/>
        <v>0</v>
      </c>
      <c r="R185" s="100"/>
      <c r="S185" s="101">
        <f t="shared" si="35"/>
        <v>0</v>
      </c>
    </row>
    <row r="186" spans="1:19" ht="15.75" hidden="1">
      <c r="A186" s="18" t="s">
        <v>65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0"/>
      <c r="S186" s="101" t="e">
        <f t="shared" si="35"/>
        <v>#REF!</v>
      </c>
    </row>
    <row r="187" spans="1:19" ht="15.75" hidden="1">
      <c r="A187" s="18" t="s">
        <v>58</v>
      </c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 t="e">
        <f>B187+E187</f>
        <v>#REF!</v>
      </c>
      <c r="I187" s="17"/>
      <c r="J187" s="15" t="e">
        <f t="shared" si="42"/>
        <v>#REF!</v>
      </c>
      <c r="K187" s="17"/>
      <c r="L187" s="13" t="e">
        <f t="shared" si="43"/>
        <v>#REF!</v>
      </c>
      <c r="M187" s="13"/>
      <c r="N187" s="15" t="e">
        <f t="shared" si="33"/>
        <v>#REF!</v>
      </c>
      <c r="O187" s="13"/>
      <c r="P187" s="13"/>
      <c r="Q187" s="13" t="e">
        <f t="shared" si="34"/>
        <v>#REF!</v>
      </c>
      <c r="R187" s="100"/>
      <c r="S187" s="101" t="e">
        <f t="shared" si="35"/>
        <v>#REF!</v>
      </c>
    </row>
    <row r="188" spans="1:19" ht="15.75" hidden="1">
      <c r="A188" s="18"/>
      <c r="B188" s="17" t="e">
        <f>#REF!+A188</f>
        <v>#REF!</v>
      </c>
      <c r="C188" s="17"/>
      <c r="D188" s="22" t="e">
        <f>C188/B188</f>
        <v>#REF!</v>
      </c>
      <c r="E188" s="17"/>
      <c r="F188" s="22" t="e">
        <f t="shared" si="39"/>
        <v>#REF!</v>
      </c>
      <c r="G188" s="17"/>
      <c r="H188" s="17"/>
      <c r="I188" s="17"/>
      <c r="J188" s="15" t="e">
        <f t="shared" si="42"/>
        <v>#DIV/0!</v>
      </c>
      <c r="K188" s="17"/>
      <c r="L188" s="13">
        <f t="shared" si="43"/>
        <v>0</v>
      </c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0"/>
      <c r="S188" s="101">
        <f t="shared" si="35"/>
        <v>0</v>
      </c>
    </row>
    <row r="189" spans="1:19" ht="15.75" hidden="1">
      <c r="A189" s="18"/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3"/>
      <c r="M189" s="13"/>
      <c r="N189" s="15" t="e">
        <f t="shared" si="33"/>
        <v>#DIV/0!</v>
      </c>
      <c r="O189" s="13"/>
      <c r="P189" s="13"/>
      <c r="Q189" s="13">
        <f t="shared" si="34"/>
        <v>0</v>
      </c>
      <c r="R189" s="100"/>
      <c r="S189" s="101">
        <f t="shared" si="35"/>
        <v>0</v>
      </c>
    </row>
    <row r="190" spans="1:19" ht="15.75" hidden="1">
      <c r="A190" s="18" t="s">
        <v>137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0"/>
      <c r="S190" s="101">
        <f t="shared" si="35"/>
        <v>0</v>
      </c>
    </row>
    <row r="191" spans="1:19" ht="15.75" hidden="1">
      <c r="A191" s="18" t="s">
        <v>31</v>
      </c>
      <c r="B191" s="17"/>
      <c r="C191" s="17"/>
      <c r="D191" s="22"/>
      <c r="E191" s="17"/>
      <c r="F191" s="22"/>
      <c r="G191" s="17"/>
      <c r="H191" s="17"/>
      <c r="I191" s="17"/>
      <c r="J191" s="15"/>
      <c r="K191" s="17"/>
      <c r="L191" s="17"/>
      <c r="M191" s="17"/>
      <c r="N191" s="15" t="e">
        <f t="shared" si="33"/>
        <v>#DIV/0!</v>
      </c>
      <c r="O191" s="17"/>
      <c r="P191" s="17"/>
      <c r="Q191" s="13">
        <f t="shared" si="34"/>
        <v>0</v>
      </c>
      <c r="R191" s="104"/>
      <c r="S191" s="105">
        <f t="shared" si="35"/>
        <v>0</v>
      </c>
    </row>
    <row r="192" spans="1:19" ht="15.75">
      <c r="A192" s="18" t="s">
        <v>52</v>
      </c>
      <c r="B192" s="17">
        <v>2500000</v>
      </c>
      <c r="C192" s="17">
        <v>2408248</v>
      </c>
      <c r="D192" s="22">
        <f>C192/B192</f>
        <v>0.9632992</v>
      </c>
      <c r="E192" s="17"/>
      <c r="F192" s="22">
        <f aca="true" t="shared" si="44" ref="F192:F216">C192/B192</f>
        <v>0.9632992</v>
      </c>
      <c r="G192" s="17"/>
      <c r="H192" s="17">
        <v>2544000</v>
      </c>
      <c r="I192" s="17">
        <v>2517593</v>
      </c>
      <c r="J192" s="22">
        <f aca="true" t="shared" si="45" ref="J192:J204">I192/H192</f>
        <v>0.9896198899371069</v>
      </c>
      <c r="K192" s="17"/>
      <c r="L192" s="17">
        <v>2798000</v>
      </c>
      <c r="M192" s="17">
        <v>2651257</v>
      </c>
      <c r="N192" s="110">
        <f t="shared" si="33"/>
        <v>0.9475543245175125</v>
      </c>
      <c r="O192" s="111"/>
      <c r="P192" s="111"/>
      <c r="Q192" s="111">
        <f t="shared" si="34"/>
        <v>2798000</v>
      </c>
      <c r="R192" s="104">
        <f t="shared" si="36"/>
        <v>1.055348463012073</v>
      </c>
      <c r="S192" s="105">
        <f t="shared" si="35"/>
        <v>146743</v>
      </c>
    </row>
    <row r="193" spans="1:19" ht="15.75" hidden="1">
      <c r="A193" s="18"/>
      <c r="B193" s="17"/>
      <c r="C193" s="17"/>
      <c r="D193" s="15" t="e">
        <f>C193/B193</f>
        <v>#DIV/0!</v>
      </c>
      <c r="E193" s="5"/>
      <c r="F193" s="15" t="e">
        <f t="shared" si="44"/>
        <v>#DIV/0!</v>
      </c>
      <c r="G193" s="5"/>
      <c r="H193" s="5">
        <f>B193+E193</f>
        <v>0</v>
      </c>
      <c r="I193" s="5"/>
      <c r="J193" s="15" t="e">
        <f t="shared" si="45"/>
        <v>#DIV/0!</v>
      </c>
      <c r="K193" s="5"/>
      <c r="L193" s="13"/>
      <c r="M193" s="13"/>
      <c r="N193" s="15" t="e">
        <f t="shared" si="33"/>
        <v>#DIV/0!</v>
      </c>
      <c r="O193" s="13"/>
      <c r="P193" s="13"/>
      <c r="Q193" s="13">
        <f t="shared" si="34"/>
        <v>0</v>
      </c>
      <c r="R193" s="100" t="e">
        <f t="shared" si="36"/>
        <v>#DIV/0!</v>
      </c>
      <c r="S193" s="101">
        <f t="shared" si="35"/>
        <v>0</v>
      </c>
    </row>
    <row r="194" spans="1:19" ht="15.75">
      <c r="A194" s="125" t="s">
        <v>31</v>
      </c>
      <c r="B194" s="111"/>
      <c r="C194" s="111"/>
      <c r="D194" s="110"/>
      <c r="E194" s="111"/>
      <c r="F194" s="110" t="e">
        <f t="shared" si="44"/>
        <v>#DIV/0!</v>
      </c>
      <c r="G194" s="111"/>
      <c r="H194" s="111">
        <f>B194+G194</f>
        <v>0</v>
      </c>
      <c r="I194" s="111"/>
      <c r="J194" s="110" t="e">
        <f t="shared" si="45"/>
        <v>#DIV/0!</v>
      </c>
      <c r="K194" s="111"/>
      <c r="L194" s="111"/>
      <c r="M194" s="111">
        <v>-22424</v>
      </c>
      <c r="N194" s="110"/>
      <c r="O194" s="111"/>
      <c r="P194" s="111"/>
      <c r="Q194" s="111">
        <f t="shared" si="34"/>
        <v>0</v>
      </c>
      <c r="R194" s="100">
        <f t="shared" si="36"/>
        <v>0</v>
      </c>
      <c r="S194" s="101">
        <f t="shared" si="35"/>
        <v>22424</v>
      </c>
    </row>
    <row r="195" spans="1:19" ht="15.75">
      <c r="A195" s="12" t="s">
        <v>12</v>
      </c>
      <c r="B195" s="13">
        <f>B196</f>
        <v>12100000</v>
      </c>
      <c r="C195" s="13">
        <f>C196</f>
        <v>12082789</v>
      </c>
      <c r="D195" s="15">
        <f aca="true" t="shared" si="46" ref="D195:D200">C195/B195</f>
        <v>0.9985776033057852</v>
      </c>
      <c r="E195" s="13">
        <f>E196</f>
        <v>0</v>
      </c>
      <c r="F195" s="15">
        <f t="shared" si="44"/>
        <v>0.9985776033057852</v>
      </c>
      <c r="G195" s="13">
        <f>G196</f>
        <v>0</v>
      </c>
      <c r="H195" s="13">
        <f>H196</f>
        <v>12100000</v>
      </c>
      <c r="I195" s="13">
        <f>I196</f>
        <v>10279940</v>
      </c>
      <c r="J195" s="15">
        <f t="shared" si="45"/>
        <v>0.8495818181818182</v>
      </c>
      <c r="K195" s="13">
        <f>K196</f>
        <v>0</v>
      </c>
      <c r="L195" s="13">
        <f>L196</f>
        <v>7545000</v>
      </c>
      <c r="M195" s="13">
        <f>M196+M198</f>
        <v>5927105</v>
      </c>
      <c r="N195" s="15">
        <f t="shared" si="33"/>
        <v>0.7855672630881378</v>
      </c>
      <c r="O195" s="13">
        <f>O196+O198</f>
        <v>0</v>
      </c>
      <c r="P195" s="13">
        <f>P196+P198</f>
        <v>0</v>
      </c>
      <c r="Q195" s="13">
        <f t="shared" si="34"/>
        <v>7545000</v>
      </c>
      <c r="R195" s="100">
        <f t="shared" si="36"/>
        <v>1.2729654696517103</v>
      </c>
      <c r="S195" s="101">
        <f t="shared" si="35"/>
        <v>1617895</v>
      </c>
    </row>
    <row r="196" spans="1:19" ht="14.25" customHeight="1">
      <c r="A196" s="11" t="s">
        <v>3</v>
      </c>
      <c r="B196" s="5">
        <v>12100000</v>
      </c>
      <c r="C196" s="5">
        <v>12082789</v>
      </c>
      <c r="D196" s="6">
        <f t="shared" si="46"/>
        <v>0.9985776033057852</v>
      </c>
      <c r="E196" s="5"/>
      <c r="F196" s="6">
        <f t="shared" si="44"/>
        <v>0.9985776033057852</v>
      </c>
      <c r="G196" s="5"/>
      <c r="H196" s="5">
        <v>12100000</v>
      </c>
      <c r="I196" s="5">
        <v>10279940</v>
      </c>
      <c r="J196" s="6">
        <f t="shared" si="45"/>
        <v>0.8495818181818182</v>
      </c>
      <c r="K196" s="5"/>
      <c r="L196" s="5">
        <v>7545000</v>
      </c>
      <c r="M196" s="5">
        <v>5927105</v>
      </c>
      <c r="N196" s="121">
        <f t="shared" si="33"/>
        <v>0.7855672630881378</v>
      </c>
      <c r="O196" s="119"/>
      <c r="P196" s="119"/>
      <c r="Q196" s="119">
        <f t="shared" si="34"/>
        <v>7545000</v>
      </c>
      <c r="R196" s="102">
        <f t="shared" si="36"/>
        <v>1.2729654696517103</v>
      </c>
      <c r="S196" s="103">
        <f t="shared" si="35"/>
        <v>1617895</v>
      </c>
    </row>
    <row r="197" spans="1:19" ht="15.75" hidden="1">
      <c r="A197" s="11" t="s">
        <v>4</v>
      </c>
      <c r="B197" s="5" t="e">
        <f>#REF!+A197</f>
        <v>#REF!</v>
      </c>
      <c r="C197" s="5"/>
      <c r="D197" s="15" t="e">
        <f t="shared" si="46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13" t="e">
        <f>H197+K197</f>
        <v>#REF!</v>
      </c>
      <c r="M197" s="13"/>
      <c r="N197" s="121" t="e">
        <f t="shared" si="33"/>
        <v>#REF!</v>
      </c>
      <c r="O197" s="119"/>
      <c r="P197" s="119"/>
      <c r="Q197" s="119" t="e">
        <f t="shared" si="34"/>
        <v>#REF!</v>
      </c>
      <c r="R197" s="102" t="e">
        <f t="shared" si="36"/>
        <v>#REF!</v>
      </c>
      <c r="S197" s="103" t="e">
        <f t="shared" si="35"/>
        <v>#REF!</v>
      </c>
    </row>
    <row r="198" spans="1:19" ht="15.75">
      <c r="A198" s="11" t="s">
        <v>31</v>
      </c>
      <c r="B198" s="5" t="e">
        <f>#REF!+A198</f>
        <v>#REF!</v>
      </c>
      <c r="C198" s="5"/>
      <c r="D198" s="15" t="e">
        <f t="shared" si="46"/>
        <v>#REF!</v>
      </c>
      <c r="E198" s="5"/>
      <c r="F198" s="15" t="e">
        <f t="shared" si="44"/>
        <v>#REF!</v>
      </c>
      <c r="G198" s="5"/>
      <c r="H198" s="5" t="e">
        <f>B198+E198</f>
        <v>#REF!</v>
      </c>
      <c r="I198" s="5"/>
      <c r="J198" s="15" t="e">
        <f t="shared" si="45"/>
        <v>#REF!</v>
      </c>
      <c r="K198" s="5"/>
      <c r="L198" s="5"/>
      <c r="M198" s="5"/>
      <c r="N198" s="121"/>
      <c r="O198" s="119"/>
      <c r="P198" s="119"/>
      <c r="Q198" s="119">
        <f t="shared" si="34"/>
        <v>0</v>
      </c>
      <c r="R198" s="102" t="e">
        <f t="shared" si="36"/>
        <v>#DIV/0!</v>
      </c>
      <c r="S198" s="103">
        <f t="shared" si="35"/>
        <v>0</v>
      </c>
    </row>
    <row r="199" spans="1:19" ht="15.75">
      <c r="A199" s="12" t="s">
        <v>13</v>
      </c>
      <c r="B199" s="13">
        <f>B200+B201</f>
        <v>729898</v>
      </c>
      <c r="C199" s="13">
        <f>C200+C201</f>
        <v>23104</v>
      </c>
      <c r="D199" s="15">
        <f t="shared" si="46"/>
        <v>0.03165373791954492</v>
      </c>
      <c r="E199" s="13">
        <f>E200</f>
        <v>0</v>
      </c>
      <c r="F199" s="15">
        <f t="shared" si="44"/>
        <v>0.03165373791954492</v>
      </c>
      <c r="G199" s="13">
        <f>G200+G201</f>
        <v>0</v>
      </c>
      <c r="H199" s="13">
        <f>H200+H201</f>
        <v>1132000</v>
      </c>
      <c r="I199" s="13">
        <f>I200+I201</f>
        <v>493129</v>
      </c>
      <c r="J199" s="15">
        <f t="shared" si="45"/>
        <v>0.4356263250883392</v>
      </c>
      <c r="K199" s="13">
        <f aca="true" t="shared" si="47" ref="K199:P199">K200</f>
        <v>0</v>
      </c>
      <c r="L199" s="13">
        <f t="shared" si="47"/>
        <v>1123000</v>
      </c>
      <c r="M199" s="13">
        <f t="shared" si="47"/>
        <v>764500</v>
      </c>
      <c r="N199" s="15">
        <f t="shared" si="33"/>
        <v>0.6807658058771149</v>
      </c>
      <c r="O199" s="13">
        <f t="shared" si="47"/>
        <v>0</v>
      </c>
      <c r="P199" s="13">
        <f t="shared" si="47"/>
        <v>0</v>
      </c>
      <c r="Q199" s="13">
        <f t="shared" si="34"/>
        <v>1123000</v>
      </c>
      <c r="R199" s="100">
        <f t="shared" si="36"/>
        <v>1.4689339437540876</v>
      </c>
      <c r="S199" s="101">
        <f t="shared" si="35"/>
        <v>358500</v>
      </c>
    </row>
    <row r="200" spans="1:19" ht="14.25" customHeight="1">
      <c r="A200" s="11" t="s">
        <v>3</v>
      </c>
      <c r="B200" s="5">
        <v>729898</v>
      </c>
      <c r="C200" s="5">
        <v>23104</v>
      </c>
      <c r="D200" s="6">
        <f t="shared" si="46"/>
        <v>0.03165373791954492</v>
      </c>
      <c r="E200" s="5"/>
      <c r="F200" s="6">
        <f t="shared" si="44"/>
        <v>0.03165373791954492</v>
      </c>
      <c r="G200" s="5"/>
      <c r="H200" s="5">
        <v>1132000</v>
      </c>
      <c r="I200" s="5">
        <v>493129</v>
      </c>
      <c r="J200" s="6">
        <f t="shared" si="45"/>
        <v>0.4356263250883392</v>
      </c>
      <c r="K200" s="5"/>
      <c r="L200" s="5">
        <v>1123000</v>
      </c>
      <c r="M200" s="5">
        <v>764500</v>
      </c>
      <c r="N200" s="121">
        <f t="shared" si="33"/>
        <v>0.6807658058771149</v>
      </c>
      <c r="O200" s="119"/>
      <c r="P200" s="119"/>
      <c r="Q200" s="119">
        <f t="shared" si="34"/>
        <v>1123000</v>
      </c>
      <c r="R200" s="102">
        <f t="shared" si="36"/>
        <v>1.4689339437540876</v>
      </c>
      <c r="S200" s="103">
        <f t="shared" si="35"/>
        <v>358500</v>
      </c>
    </row>
    <row r="201" spans="1:19" ht="15.75" hidden="1">
      <c r="A201" s="26" t="s">
        <v>31</v>
      </c>
      <c r="B201" s="5"/>
      <c r="C201" s="5"/>
      <c r="D201" s="6"/>
      <c r="E201" s="5"/>
      <c r="F201" s="6" t="e">
        <f t="shared" si="44"/>
        <v>#DIV/0!</v>
      </c>
      <c r="G201" s="5"/>
      <c r="H201" s="5">
        <f>B201+G201</f>
        <v>0</v>
      </c>
      <c r="I201" s="5"/>
      <c r="J201" s="15" t="e">
        <f t="shared" si="45"/>
        <v>#DIV/0!</v>
      </c>
      <c r="K201" s="5"/>
      <c r="L201" s="13">
        <f>H201+K201</f>
        <v>0</v>
      </c>
      <c r="M201" s="13"/>
      <c r="N201" s="15" t="e">
        <f t="shared" si="33"/>
        <v>#DIV/0!</v>
      </c>
      <c r="O201" s="13"/>
      <c r="P201" s="13"/>
      <c r="Q201" s="13">
        <f t="shared" si="34"/>
        <v>0</v>
      </c>
      <c r="R201" s="100" t="e">
        <f t="shared" si="36"/>
        <v>#DIV/0!</v>
      </c>
      <c r="S201" s="101">
        <f t="shared" si="35"/>
        <v>0</v>
      </c>
    </row>
    <row r="202" spans="1:19" ht="15.75">
      <c r="A202" s="12" t="s">
        <v>9</v>
      </c>
      <c r="B202" s="13">
        <f>B203+B204+B205+B206</f>
        <v>23741354</v>
      </c>
      <c r="C202" s="13">
        <f>C203+C204+C205+C206</f>
        <v>16541809</v>
      </c>
      <c r="D202" s="15">
        <f>C202/B202</f>
        <v>0.696750867705355</v>
      </c>
      <c r="E202" s="13">
        <f>E203+E204+E206</f>
        <v>0</v>
      </c>
      <c r="F202" s="15">
        <f t="shared" si="44"/>
        <v>0.696750867705355</v>
      </c>
      <c r="G202" s="13">
        <f>G203+G204+G205+G206</f>
        <v>0</v>
      </c>
      <c r="H202" s="13">
        <f>H203+H204+H205+H206</f>
        <v>42600000</v>
      </c>
      <c r="I202" s="13">
        <f>I203+I204+I205+I206</f>
        <v>31786749</v>
      </c>
      <c r="J202" s="15">
        <f t="shared" si="45"/>
        <v>0.7461678169014084</v>
      </c>
      <c r="K202" s="13">
        <f>K203+K204+K205+K206</f>
        <v>0</v>
      </c>
      <c r="L202" s="13">
        <f>L203+L204+L206+L215</f>
        <v>50591297</v>
      </c>
      <c r="M202" s="13">
        <f>M203+M204+M206+M215</f>
        <v>34799375</v>
      </c>
      <c r="N202" s="15">
        <f t="shared" si="33"/>
        <v>0.6878529917902678</v>
      </c>
      <c r="O202" s="13">
        <f>O203+O204+O206+O215</f>
        <v>0</v>
      </c>
      <c r="P202" s="13">
        <f>P203+P204+P206+P215</f>
        <v>0</v>
      </c>
      <c r="Q202" s="13">
        <f t="shared" si="34"/>
        <v>50591297</v>
      </c>
      <c r="R202" s="100">
        <f t="shared" si="36"/>
        <v>1.453799012194903</v>
      </c>
      <c r="S202" s="101">
        <f t="shared" si="35"/>
        <v>15791922</v>
      </c>
    </row>
    <row r="203" spans="1:19" ht="15.75">
      <c r="A203" s="11" t="s">
        <v>169</v>
      </c>
      <c r="B203" s="5">
        <v>5200000</v>
      </c>
      <c r="C203" s="5">
        <v>5200000</v>
      </c>
      <c r="D203" s="6">
        <f>C203/B203</f>
        <v>1</v>
      </c>
      <c r="E203" s="5"/>
      <c r="F203" s="6">
        <f t="shared" si="44"/>
        <v>1</v>
      </c>
      <c r="G203" s="5"/>
      <c r="H203" s="5">
        <v>6350000</v>
      </c>
      <c r="I203" s="5">
        <v>5565804</v>
      </c>
      <c r="J203" s="6">
        <f t="shared" si="45"/>
        <v>0.8765045669291338</v>
      </c>
      <c r="K203" s="5"/>
      <c r="L203" s="5">
        <v>17139297</v>
      </c>
      <c r="M203" s="5">
        <v>12449918</v>
      </c>
      <c r="N203" s="121">
        <f t="shared" si="33"/>
        <v>0.7263960709707055</v>
      </c>
      <c r="O203" s="119"/>
      <c r="P203" s="119"/>
      <c r="Q203" s="119">
        <f t="shared" si="34"/>
        <v>17139297</v>
      </c>
      <c r="R203" s="102">
        <f t="shared" si="36"/>
        <v>1.3766594286002527</v>
      </c>
      <c r="S203" s="103">
        <f t="shared" si="35"/>
        <v>4689379</v>
      </c>
    </row>
    <row r="204" spans="1:19" ht="15.75">
      <c r="A204" s="11" t="s">
        <v>17</v>
      </c>
      <c r="B204" s="28">
        <v>9670000</v>
      </c>
      <c r="C204" s="5">
        <v>9670000</v>
      </c>
      <c r="D204" s="6">
        <f>C204/B204</f>
        <v>1</v>
      </c>
      <c r="E204" s="5"/>
      <c r="F204" s="6">
        <f t="shared" si="44"/>
        <v>1</v>
      </c>
      <c r="G204" s="5"/>
      <c r="H204" s="5">
        <v>8450000</v>
      </c>
      <c r="I204" s="5">
        <v>7615000</v>
      </c>
      <c r="J204" s="6">
        <f t="shared" si="45"/>
        <v>0.9011834319526627</v>
      </c>
      <c r="K204" s="5"/>
      <c r="L204" s="5">
        <v>9902000</v>
      </c>
      <c r="M204" s="5">
        <v>9200000</v>
      </c>
      <c r="N204" s="121">
        <f t="shared" si="33"/>
        <v>0.9291052312664109</v>
      </c>
      <c r="O204" s="119"/>
      <c r="P204" s="119"/>
      <c r="Q204" s="119">
        <f t="shared" si="34"/>
        <v>9902000</v>
      </c>
      <c r="R204" s="106">
        <f t="shared" si="36"/>
        <v>1.076304347826087</v>
      </c>
      <c r="S204" s="107">
        <f t="shared" si="35"/>
        <v>702000</v>
      </c>
    </row>
    <row r="205" spans="1:19" ht="0.75" customHeight="1">
      <c r="A205" s="11" t="s">
        <v>31</v>
      </c>
      <c r="B205" s="5"/>
      <c r="C205" s="5"/>
      <c r="D205" s="6"/>
      <c r="E205" s="5"/>
      <c r="F205" s="6" t="e">
        <f t="shared" si="44"/>
        <v>#DIV/0!</v>
      </c>
      <c r="G205" s="5"/>
      <c r="H205" s="5"/>
      <c r="I205" s="5">
        <v>-35238</v>
      </c>
      <c r="J205" s="6"/>
      <c r="K205" s="5"/>
      <c r="L205" s="5"/>
      <c r="M205" s="5"/>
      <c r="N205" s="121" t="e">
        <f t="shared" si="33"/>
        <v>#DIV/0!</v>
      </c>
      <c r="O205" s="119"/>
      <c r="P205" s="119"/>
      <c r="Q205" s="119">
        <f t="shared" si="34"/>
        <v>0</v>
      </c>
      <c r="R205" s="106" t="e">
        <f t="shared" si="36"/>
        <v>#DIV/0!</v>
      </c>
      <c r="S205" s="107">
        <f t="shared" si="35"/>
        <v>0</v>
      </c>
    </row>
    <row r="206" spans="1:19" ht="15.75">
      <c r="A206" s="11" t="s">
        <v>3</v>
      </c>
      <c r="B206" s="5">
        <v>8871354</v>
      </c>
      <c r="C206" s="5">
        <v>1671809</v>
      </c>
      <c r="D206" s="6">
        <f aca="true" t="shared" si="48" ref="D206:D212">C206/B206</f>
        <v>0.18845026362379408</v>
      </c>
      <c r="E206" s="5"/>
      <c r="F206" s="6">
        <f t="shared" si="44"/>
        <v>0.18845026362379408</v>
      </c>
      <c r="G206" s="5"/>
      <c r="H206" s="5">
        <v>27800000</v>
      </c>
      <c r="I206" s="5">
        <v>18641183</v>
      </c>
      <c r="J206" s="6">
        <f aca="true" t="shared" si="49" ref="J206:J216">I206/H206</f>
        <v>0.6705461510791367</v>
      </c>
      <c r="K206" s="5"/>
      <c r="L206" s="5">
        <v>23550000</v>
      </c>
      <c r="M206" s="5">
        <v>13645737</v>
      </c>
      <c r="N206" s="121">
        <f t="shared" si="33"/>
        <v>0.5794368152866242</v>
      </c>
      <c r="O206" s="119"/>
      <c r="P206" s="119"/>
      <c r="Q206" s="119">
        <f t="shared" si="34"/>
        <v>23550000</v>
      </c>
      <c r="R206" s="106">
        <f t="shared" si="36"/>
        <v>1.725813710171902</v>
      </c>
      <c r="S206" s="107">
        <f t="shared" si="35"/>
        <v>9904263</v>
      </c>
    </row>
    <row r="207" spans="1:19" ht="0.75" customHeight="1">
      <c r="A207" s="11" t="s">
        <v>4</v>
      </c>
      <c r="B207" s="5" t="e">
        <f>#REF!+A207</f>
        <v>#REF!</v>
      </c>
      <c r="C207" s="5"/>
      <c r="D207" s="15" t="e">
        <f t="shared" si="48"/>
        <v>#REF!</v>
      </c>
      <c r="E207" s="5"/>
      <c r="F207" s="6" t="e">
        <f t="shared" si="44"/>
        <v>#REF!</v>
      </c>
      <c r="G207" s="5"/>
      <c r="H207" s="5" t="e">
        <f aca="true" t="shared" si="50" ref="H207:H215">B207+E207</f>
        <v>#REF!</v>
      </c>
      <c r="I207" s="5"/>
      <c r="J207" s="15" t="e">
        <f t="shared" si="49"/>
        <v>#REF!</v>
      </c>
      <c r="K207" s="5"/>
      <c r="L207" s="5" t="e">
        <f aca="true" t="shared" si="51" ref="L207:L214">H207/B207</f>
        <v>#REF!</v>
      </c>
      <c r="M207" s="5"/>
      <c r="N207" s="15" t="e">
        <f t="shared" si="33"/>
        <v>#REF!</v>
      </c>
      <c r="O207" s="5"/>
      <c r="P207" s="5"/>
      <c r="Q207" s="13" t="e">
        <f t="shared" si="34"/>
        <v>#REF!</v>
      </c>
      <c r="R207" s="108" t="e">
        <f t="shared" si="36"/>
        <v>#REF!</v>
      </c>
      <c r="S207" s="109" t="e">
        <f t="shared" si="35"/>
        <v>#REF!</v>
      </c>
    </row>
    <row r="208" spans="1:19" ht="20.25" hidden="1">
      <c r="A208" s="36"/>
      <c r="B208" s="13" t="e">
        <f>#REF!+A208</f>
        <v>#REF!</v>
      </c>
      <c r="C208" s="5"/>
      <c r="D208" s="15" t="e">
        <f t="shared" si="48"/>
        <v>#REF!</v>
      </c>
      <c r="E208" s="5"/>
      <c r="F208" s="6" t="e">
        <f t="shared" si="44"/>
        <v>#REF!</v>
      </c>
      <c r="G208" s="5"/>
      <c r="H208" s="5" t="e">
        <f t="shared" si="50"/>
        <v>#REF!</v>
      </c>
      <c r="I208" s="5"/>
      <c r="J208" s="15" t="e">
        <f t="shared" si="49"/>
        <v>#REF!</v>
      </c>
      <c r="K208" s="5"/>
      <c r="L208" s="5" t="e">
        <f t="shared" si="51"/>
        <v>#REF!</v>
      </c>
      <c r="M208" s="5"/>
      <c r="N208" s="15" t="e">
        <f aca="true" t="shared" si="52" ref="N208:N216">M208/L208</f>
        <v>#REF!</v>
      </c>
      <c r="O208" s="5"/>
      <c r="P208" s="5"/>
      <c r="Q208" s="13" t="e">
        <f aca="true" t="shared" si="53" ref="Q208:Q216">L208+P208</f>
        <v>#REF!</v>
      </c>
      <c r="R208" s="108" t="e">
        <f t="shared" si="36"/>
        <v>#REF!</v>
      </c>
      <c r="S208" s="109" t="e">
        <f aca="true" t="shared" si="54" ref="S208:S216">Q208-M208</f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8"/>
        <v>#REF!</v>
      </c>
      <c r="E209" s="5"/>
      <c r="F209" s="6" t="e">
        <f t="shared" si="44"/>
        <v>#REF!</v>
      </c>
      <c r="G209" s="5"/>
      <c r="H209" s="5" t="e">
        <f t="shared" si="50"/>
        <v>#REF!</v>
      </c>
      <c r="I209" s="5"/>
      <c r="J209" s="15" t="e">
        <f t="shared" si="49"/>
        <v>#REF!</v>
      </c>
      <c r="K209" s="5"/>
      <c r="L209" s="5" t="e">
        <f t="shared" si="51"/>
        <v>#REF!</v>
      </c>
      <c r="M209" s="5"/>
      <c r="N209" s="15" t="e">
        <f t="shared" si="52"/>
        <v>#REF!</v>
      </c>
      <c r="O209" s="5"/>
      <c r="P209" s="5"/>
      <c r="Q209" s="13" t="e">
        <f t="shared" si="53"/>
        <v>#REF!</v>
      </c>
      <c r="R209" s="108" t="e">
        <f aca="true" t="shared" si="55" ref="R209:R216">Q209/M209</f>
        <v>#REF!</v>
      </c>
      <c r="S209" s="109" t="e">
        <f t="shared" si="54"/>
        <v>#REF!</v>
      </c>
    </row>
    <row r="210" spans="1:19" ht="15.75" hidden="1">
      <c r="A210" s="37"/>
      <c r="B210" s="13" t="e">
        <f>#REF!+A210</f>
        <v>#REF!</v>
      </c>
      <c r="C210" s="5"/>
      <c r="D210" s="15" t="e">
        <f t="shared" si="48"/>
        <v>#REF!</v>
      </c>
      <c r="E210" s="5"/>
      <c r="F210" s="6" t="e">
        <f t="shared" si="44"/>
        <v>#REF!</v>
      </c>
      <c r="G210" s="5"/>
      <c r="H210" s="5" t="e">
        <f t="shared" si="50"/>
        <v>#REF!</v>
      </c>
      <c r="I210" s="5"/>
      <c r="J210" s="15" t="e">
        <f t="shared" si="49"/>
        <v>#REF!</v>
      </c>
      <c r="K210" s="5"/>
      <c r="L210" s="5" t="e">
        <f t="shared" si="51"/>
        <v>#REF!</v>
      </c>
      <c r="M210" s="5"/>
      <c r="N210" s="15" t="e">
        <f t="shared" si="52"/>
        <v>#REF!</v>
      </c>
      <c r="O210" s="5"/>
      <c r="P210" s="5"/>
      <c r="Q210" s="13" t="e">
        <f t="shared" si="53"/>
        <v>#REF!</v>
      </c>
      <c r="R210" s="108" t="e">
        <f t="shared" si="55"/>
        <v>#REF!</v>
      </c>
      <c r="S210" s="109" t="e">
        <f t="shared" si="54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8"/>
        <v>#REF!</v>
      </c>
      <c r="E211" s="5"/>
      <c r="F211" s="6" t="e">
        <f t="shared" si="44"/>
        <v>#REF!</v>
      </c>
      <c r="G211" s="5"/>
      <c r="H211" s="5" t="e">
        <f t="shared" si="50"/>
        <v>#REF!</v>
      </c>
      <c r="I211" s="5"/>
      <c r="J211" s="15" t="e">
        <f t="shared" si="49"/>
        <v>#REF!</v>
      </c>
      <c r="K211" s="5"/>
      <c r="L211" s="5" t="e">
        <f t="shared" si="51"/>
        <v>#REF!</v>
      </c>
      <c r="M211" s="5"/>
      <c r="N211" s="15" t="e">
        <f t="shared" si="52"/>
        <v>#REF!</v>
      </c>
      <c r="O211" s="5"/>
      <c r="P211" s="5"/>
      <c r="Q211" s="13" t="e">
        <f t="shared" si="53"/>
        <v>#REF!</v>
      </c>
      <c r="R211" s="108" t="e">
        <f t="shared" si="55"/>
        <v>#REF!</v>
      </c>
      <c r="S211" s="109" t="e">
        <f t="shared" si="54"/>
        <v>#REF!</v>
      </c>
    </row>
    <row r="212" spans="1:19" ht="15.75" hidden="1">
      <c r="A212" s="11"/>
      <c r="B212" s="13" t="e">
        <f>#REF!+A212</f>
        <v>#REF!</v>
      </c>
      <c r="C212" s="5"/>
      <c r="D212" s="15" t="e">
        <f t="shared" si="48"/>
        <v>#REF!</v>
      </c>
      <c r="E212" s="5"/>
      <c r="F212" s="6" t="e">
        <f t="shared" si="44"/>
        <v>#REF!</v>
      </c>
      <c r="G212" s="5"/>
      <c r="H212" s="5" t="e">
        <f t="shared" si="50"/>
        <v>#REF!</v>
      </c>
      <c r="I212" s="5"/>
      <c r="J212" s="15" t="e">
        <f t="shared" si="49"/>
        <v>#REF!</v>
      </c>
      <c r="K212" s="5"/>
      <c r="L212" s="5" t="e">
        <f t="shared" si="51"/>
        <v>#REF!</v>
      </c>
      <c r="M212" s="5"/>
      <c r="N212" s="15" t="e">
        <f t="shared" si="52"/>
        <v>#REF!</v>
      </c>
      <c r="O212" s="5"/>
      <c r="P212" s="5"/>
      <c r="Q212" s="13" t="e">
        <f t="shared" si="53"/>
        <v>#REF!</v>
      </c>
      <c r="R212" s="108" t="e">
        <f t="shared" si="55"/>
        <v>#REF!</v>
      </c>
      <c r="S212" s="109" t="e">
        <f t="shared" si="54"/>
        <v>#REF!</v>
      </c>
    </row>
    <row r="213" spans="1:19" ht="15.75" hidden="1">
      <c r="A213" s="12" t="s">
        <v>53</v>
      </c>
      <c r="B213" s="13">
        <f>B214</f>
        <v>0</v>
      </c>
      <c r="C213" s="13">
        <f>C214</f>
        <v>0</v>
      </c>
      <c r="D213" s="15"/>
      <c r="E213" s="13">
        <f>E214</f>
        <v>0</v>
      </c>
      <c r="F213" s="6" t="e">
        <f t="shared" si="44"/>
        <v>#DIV/0!</v>
      </c>
      <c r="G213" s="13"/>
      <c r="H213" s="13">
        <f t="shared" si="50"/>
        <v>0</v>
      </c>
      <c r="I213" s="13"/>
      <c r="J213" s="15" t="e">
        <f t="shared" si="49"/>
        <v>#DIV/0!</v>
      </c>
      <c r="K213" s="13"/>
      <c r="L213" s="5" t="e">
        <f t="shared" si="51"/>
        <v>#DIV/0!</v>
      </c>
      <c r="M213" s="5"/>
      <c r="N213" s="15" t="e">
        <f t="shared" si="52"/>
        <v>#DIV/0!</v>
      </c>
      <c r="O213" s="5"/>
      <c r="P213" s="5"/>
      <c r="Q213" s="13" t="e">
        <f t="shared" si="53"/>
        <v>#DIV/0!</v>
      </c>
      <c r="R213" s="108" t="e">
        <f t="shared" si="55"/>
        <v>#DIV/0!</v>
      </c>
      <c r="S213" s="109" t="e">
        <f t="shared" si="54"/>
        <v>#DIV/0!</v>
      </c>
    </row>
    <row r="214" spans="1:19" ht="30.75" hidden="1">
      <c r="A214" s="43" t="s">
        <v>68</v>
      </c>
      <c r="B214" s="5"/>
      <c r="C214" s="5"/>
      <c r="D214" s="6"/>
      <c r="E214" s="5"/>
      <c r="F214" s="6" t="e">
        <f t="shared" si="44"/>
        <v>#DIV/0!</v>
      </c>
      <c r="G214" s="5"/>
      <c r="H214" s="5">
        <f t="shared" si="50"/>
        <v>0</v>
      </c>
      <c r="I214" s="5"/>
      <c r="J214" s="15" t="e">
        <f t="shared" si="49"/>
        <v>#DIV/0!</v>
      </c>
      <c r="K214" s="5"/>
      <c r="L214" s="5" t="e">
        <f t="shared" si="51"/>
        <v>#DIV/0!</v>
      </c>
      <c r="M214" s="5"/>
      <c r="N214" s="15" t="e">
        <f t="shared" si="52"/>
        <v>#DIV/0!</v>
      </c>
      <c r="O214" s="5"/>
      <c r="P214" s="5"/>
      <c r="Q214" s="13" t="e">
        <f t="shared" si="53"/>
        <v>#DIV/0!</v>
      </c>
      <c r="R214" s="108" t="e">
        <f t="shared" si="55"/>
        <v>#DIV/0!</v>
      </c>
      <c r="S214" s="109" t="e">
        <f t="shared" si="54"/>
        <v>#DIV/0!</v>
      </c>
    </row>
    <row r="215" spans="1:19" ht="16.5" thickBot="1">
      <c r="A215" s="83" t="s">
        <v>31</v>
      </c>
      <c r="B215" s="13">
        <v>0</v>
      </c>
      <c r="C215" s="13"/>
      <c r="D215" s="15"/>
      <c r="E215" s="13"/>
      <c r="F215" s="6" t="e">
        <f t="shared" si="44"/>
        <v>#DIV/0!</v>
      </c>
      <c r="G215" s="13"/>
      <c r="H215" s="13">
        <f t="shared" si="50"/>
        <v>0</v>
      </c>
      <c r="I215" s="13"/>
      <c r="J215" s="15" t="e">
        <f t="shared" si="49"/>
        <v>#DIV/0!</v>
      </c>
      <c r="K215" s="13"/>
      <c r="L215" s="72"/>
      <c r="M215" s="72">
        <v>-496280</v>
      </c>
      <c r="N215" s="112"/>
      <c r="O215" s="111"/>
      <c r="P215" s="114"/>
      <c r="Q215" s="114">
        <f t="shared" si="53"/>
        <v>0</v>
      </c>
      <c r="R215" s="112">
        <f t="shared" si="55"/>
        <v>0</v>
      </c>
      <c r="S215" s="114">
        <f t="shared" si="54"/>
        <v>496280</v>
      </c>
    </row>
    <row r="216" spans="1:19" ht="21" thickBot="1">
      <c r="A216" s="84" t="s">
        <v>1</v>
      </c>
      <c r="B216" s="92">
        <f>B79+B85+B93+B100+B107+B122+B130+B149+B177+B195+B199+B202+B213+B215</f>
        <v>224238631</v>
      </c>
      <c r="C216" s="93">
        <f>C79+C85+C93+C97+C100+C107+C122+C130+C149+C177+C195+C199+C202</f>
        <v>208553657</v>
      </c>
      <c r="D216" s="94">
        <f>C216/B216</f>
        <v>0.9300523111024522</v>
      </c>
      <c r="E216" s="93">
        <f>E79+E85+E93+E97+E100+E107+E122+E130+E149+E177+E195+E199+E202+E213+E215</f>
        <v>0</v>
      </c>
      <c r="F216" s="94">
        <f t="shared" si="44"/>
        <v>0.9300523111024522</v>
      </c>
      <c r="G216" s="93">
        <f>G79+G85+G93+G100+G107+G122+G130+G149+G177+G195+G199+G202</f>
        <v>0</v>
      </c>
      <c r="H216" s="93">
        <f>H79+H85+H93+H100+H107+H122+H130+H149+H177+H195+H199+H202</f>
        <v>275745376</v>
      </c>
      <c r="I216" s="93">
        <f>I79+I85+I93+I100+I107+I122+I130+I149+I177+I195+I199+I202</f>
        <v>229057145</v>
      </c>
      <c r="J216" s="94">
        <f t="shared" si="49"/>
        <v>0.8306835397305085</v>
      </c>
      <c r="K216" s="95">
        <f>K79+K85+K93+K100+K107+K122+K130+K149+K177+K195+K199+K202</f>
        <v>150000</v>
      </c>
      <c r="L216" s="85">
        <f>L79+L85+L93+L100+L107+L122+L130+L149+L177+L195+L199+L202</f>
        <v>226866557</v>
      </c>
      <c r="M216" s="85">
        <f>M79+M85+M93+M100+M107+M122+M130+M149+M177+M195+M199+M202</f>
        <v>189057299</v>
      </c>
      <c r="N216" s="123">
        <f t="shared" si="52"/>
        <v>0.8333414210539635</v>
      </c>
      <c r="O216" s="122">
        <f>O79+O85+O93+O100+O107+O122+O130+O149+O177+O195+O199+O202</f>
        <v>764881</v>
      </c>
      <c r="P216" s="124">
        <f>P79+P85+P93+P100+P107+P122+P130+P149+P177+P195+P199+P202</f>
        <v>286000</v>
      </c>
      <c r="Q216" s="124">
        <f t="shared" si="53"/>
        <v>227152557</v>
      </c>
      <c r="R216" s="113">
        <f t="shared" si="55"/>
        <v>1.2015011226834464</v>
      </c>
      <c r="S216" s="115">
        <f t="shared" si="54"/>
        <v>38095258</v>
      </c>
    </row>
    <row r="217" spans="1:19" ht="20.25">
      <c r="A217" s="29"/>
      <c r="B217" s="80"/>
      <c r="C217" s="81"/>
      <c r="D217" s="81"/>
      <c r="E217" s="82"/>
      <c r="F217" s="82"/>
      <c r="G217" s="82"/>
      <c r="H217" s="81">
        <f>H74-H216</f>
        <v>0</v>
      </c>
      <c r="I217" s="81"/>
      <c r="J217" s="81"/>
      <c r="K217" s="81"/>
      <c r="L217" s="81">
        <f>L74-L216</f>
        <v>0</v>
      </c>
      <c r="M217" s="82"/>
      <c r="N217" s="82"/>
      <c r="O217" s="82"/>
      <c r="P217" s="82"/>
      <c r="Q217" s="68">
        <f>Q74-Q216</f>
        <v>0</v>
      </c>
      <c r="R217" s="80"/>
      <c r="S217" s="80"/>
    </row>
    <row r="218" spans="1:17" ht="15.75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>
      <c r="A220" s="75"/>
      <c r="B220" s="75"/>
      <c r="C220" s="76"/>
      <c r="D220" s="76"/>
      <c r="E220" s="74"/>
      <c r="F220" s="74"/>
      <c r="G220" s="74"/>
      <c r="H220" s="75"/>
      <c r="I220" s="75"/>
      <c r="J220" s="75"/>
      <c r="K220" s="75"/>
      <c r="L220" s="74"/>
      <c r="M220" s="74"/>
      <c r="N220" s="74"/>
      <c r="O220" s="74"/>
      <c r="P220" s="74"/>
      <c r="Q220" s="2"/>
    </row>
    <row r="221" spans="1:17" ht="15.75">
      <c r="A221" s="75"/>
      <c r="B221" s="75"/>
      <c r="C221" s="75"/>
      <c r="D221" s="75"/>
      <c r="E221" s="75"/>
      <c r="F221" s="75"/>
      <c r="G221" s="75"/>
      <c r="H221" s="31"/>
      <c r="I221" s="31"/>
      <c r="J221" s="31"/>
      <c r="K221" s="31"/>
      <c r="L221" s="74"/>
      <c r="M221" s="74"/>
      <c r="N221" s="74"/>
      <c r="O221" s="74"/>
      <c r="P221" s="74"/>
      <c r="Q221" s="2"/>
    </row>
    <row r="222" spans="1:17" ht="15.75">
      <c r="A222" s="3" t="s">
        <v>144</v>
      </c>
      <c r="B222" s="2"/>
      <c r="C222" s="2"/>
      <c r="D222" s="76"/>
      <c r="E222" s="30" t="s">
        <v>80</v>
      </c>
      <c r="F222" s="30"/>
      <c r="G222" s="30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ht="15.75">
      <c r="A223" s="3" t="s">
        <v>145</v>
      </c>
      <c r="B223" s="31"/>
      <c r="C223" s="76"/>
      <c r="D223" s="76"/>
      <c r="E223" s="30" t="s">
        <v>81</v>
      </c>
      <c r="F223" s="30"/>
      <c r="G223" s="30"/>
      <c r="H223" s="75"/>
      <c r="I223" s="75"/>
      <c r="J223" s="75"/>
      <c r="K223" s="75"/>
      <c r="L223" s="74"/>
      <c r="M223" s="74"/>
      <c r="N223" s="74"/>
      <c r="O223" s="74"/>
      <c r="P223" s="74"/>
      <c r="Q223" s="2"/>
    </row>
    <row r="224" spans="1:17" ht="15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4"/>
      <c r="M224" s="74"/>
      <c r="N224" s="74"/>
      <c r="O224" s="74"/>
      <c r="P224" s="74"/>
      <c r="Q224" s="2"/>
    </row>
    <row r="225" spans="1:17" ht="15.75">
      <c r="A225" s="29"/>
      <c r="B225" s="75"/>
      <c r="C225" s="76"/>
      <c r="D225" s="76"/>
      <c r="E225" s="74"/>
      <c r="F225" s="74"/>
      <c r="G225" s="74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:17" ht="15.75">
      <c r="A226" s="75"/>
      <c r="B226" s="75"/>
      <c r="C226" s="76"/>
      <c r="D226" s="76"/>
      <c r="E226" s="74"/>
      <c r="F226" s="74"/>
      <c r="G226" s="74"/>
      <c r="H226" s="75"/>
      <c r="I226" s="75"/>
      <c r="J226" s="75"/>
      <c r="K226" s="75"/>
      <c r="L226" s="74"/>
      <c r="M226" s="74"/>
      <c r="N226" s="74"/>
      <c r="O226" s="74"/>
      <c r="P226" s="74"/>
      <c r="Q226" s="2"/>
    </row>
    <row r="227" spans="1:17" ht="15.75">
      <c r="A227" s="75"/>
      <c r="B227" s="75"/>
      <c r="C227" s="76"/>
      <c r="D227" s="76"/>
      <c r="E227" s="74"/>
      <c r="F227" s="74"/>
      <c r="G227" s="74"/>
      <c r="H227" s="75"/>
      <c r="I227" s="75"/>
      <c r="J227" s="75"/>
      <c r="K227" s="75"/>
      <c r="L227" s="74"/>
      <c r="M227" s="74"/>
      <c r="N227" s="74"/>
      <c r="O227" s="74"/>
      <c r="P227" s="74"/>
      <c r="Q227" s="2"/>
    </row>
    <row r="228" ht="15.75">
      <c r="Q228" s="2"/>
    </row>
    <row r="229" ht="15.75">
      <c r="Q229" s="2"/>
    </row>
    <row r="230" ht="15.75">
      <c r="Q230" s="2"/>
    </row>
    <row r="231" ht="15.75">
      <c r="Q231" s="2"/>
    </row>
    <row r="232" ht="15.75">
      <c r="Q232" s="2"/>
    </row>
    <row r="233" spans="1:17" ht="15.75">
      <c r="A233" s="29"/>
      <c r="B233" s="75"/>
      <c r="C233" s="76"/>
      <c r="D233" s="76"/>
      <c r="E233" s="74"/>
      <c r="F233" s="74"/>
      <c r="G233" s="74"/>
      <c r="H233" s="75"/>
      <c r="I233" s="75"/>
      <c r="J233" s="75"/>
      <c r="K233" s="75"/>
      <c r="L233" s="74"/>
      <c r="M233" s="74"/>
      <c r="N233" s="74"/>
      <c r="O233" s="74"/>
      <c r="P233" s="74"/>
      <c r="Q233" s="2"/>
    </row>
    <row r="234" spans="1:17" ht="15.75">
      <c r="A234" s="29"/>
      <c r="B234" s="75"/>
      <c r="C234" s="76"/>
      <c r="D234" s="76"/>
      <c r="E234" s="74"/>
      <c r="F234" s="74"/>
      <c r="G234" s="74"/>
      <c r="H234" s="75"/>
      <c r="I234" s="75"/>
      <c r="J234" s="75"/>
      <c r="K234" s="75"/>
      <c r="L234" s="74"/>
      <c r="M234" s="74"/>
      <c r="N234" s="74"/>
      <c r="O234" s="74"/>
      <c r="P234" s="74"/>
      <c r="Q234" s="2"/>
    </row>
    <row r="235" spans="1:17" ht="15.75">
      <c r="A235" s="32"/>
      <c r="B235" s="76"/>
      <c r="C235" s="76"/>
      <c r="D235" s="76"/>
      <c r="E235" s="74"/>
      <c r="F235" s="74"/>
      <c r="G235" s="74"/>
      <c r="H235" s="75"/>
      <c r="I235" s="75"/>
      <c r="J235" s="75"/>
      <c r="K235" s="75"/>
      <c r="L235" s="74"/>
      <c r="M235" s="74"/>
      <c r="N235" s="74"/>
      <c r="O235" s="74"/>
      <c r="P235" s="74"/>
      <c r="Q235" s="2"/>
    </row>
    <row r="236" spans="1:17" ht="15.75">
      <c r="A236" s="32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33"/>
      <c r="B237" s="75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29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29"/>
      <c r="B239" s="75"/>
      <c r="C239" s="76"/>
      <c r="D239" s="76"/>
      <c r="E239" s="74"/>
      <c r="F239" s="74"/>
      <c r="G239" s="74"/>
      <c r="H239" s="75"/>
      <c r="I239" s="75"/>
      <c r="J239" s="75"/>
      <c r="K239" s="75"/>
      <c r="L239" s="74"/>
      <c r="M239" s="74"/>
      <c r="N239" s="74"/>
      <c r="O239" s="74"/>
      <c r="P239" s="74"/>
      <c r="Q239" s="2"/>
    </row>
    <row r="240" spans="1:17" ht="15.75">
      <c r="A240" s="75"/>
      <c r="B240" s="75"/>
      <c r="C240" s="76"/>
      <c r="D240" s="76"/>
      <c r="E240" s="74"/>
      <c r="F240" s="74"/>
      <c r="G240" s="74"/>
      <c r="H240" s="75"/>
      <c r="I240" s="75"/>
      <c r="J240" s="75"/>
      <c r="K240" s="74"/>
      <c r="L240" s="74"/>
      <c r="M240" s="74"/>
      <c r="N240" s="74"/>
      <c r="O240" s="74"/>
      <c r="P240" s="74"/>
      <c r="Q240" s="2"/>
    </row>
    <row r="241" spans="1:17" ht="15.75">
      <c r="A241" s="75"/>
      <c r="B241" s="75"/>
      <c r="C241" s="76"/>
      <c r="D241" s="76"/>
      <c r="E241" s="74"/>
      <c r="F241" s="74"/>
      <c r="G241" s="74"/>
      <c r="H241" s="75"/>
      <c r="I241" s="75"/>
      <c r="J241" s="75"/>
      <c r="K241" s="75"/>
      <c r="L241" s="74"/>
      <c r="M241" s="74"/>
      <c r="N241" s="74"/>
      <c r="O241" s="74"/>
      <c r="P241" s="74"/>
      <c r="Q2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2020-12-14T13:37:16Z</cp:lastPrinted>
  <dcterms:created xsi:type="dcterms:W3CDTF">2007-06-25T06:06:27Z</dcterms:created>
  <dcterms:modified xsi:type="dcterms:W3CDTF">2020-12-21T08:07:45Z</dcterms:modified>
  <cp:category/>
  <cp:version/>
  <cp:contentType/>
  <cp:contentStatus/>
</cp:coreProperties>
</file>