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'dezvoltare'!$A$1:$L$166</definedName>
  </definedNames>
  <calcPr fullCalcOnLoad="1"/>
</workbook>
</file>

<file path=xl/sharedStrings.xml><?xml version="1.0" encoding="utf-8"?>
<sst xmlns="http://schemas.openxmlformats.org/spreadsheetml/2006/main" count="689" uniqueCount="276">
  <si>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</si>
  <si>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</si>
  <si>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</si>
  <si>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</si>
  <si>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</si>
  <si>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</si>
  <si>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</si>
  <si>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</si>
  <si>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</si>
  <si>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</si>
  <si>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</si>
  <si>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</si>
  <si>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</si>
  <si>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</si>
  <si>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</si>
  <si>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</si>
  <si>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</si>
  <si>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</si>
  <si>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</si>
  <si>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</si>
  <si>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</si>
  <si>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</si>
  <si>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</si>
  <si>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</si>
  <si>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</si>
  <si>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</si>
  <si>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</si>
  <si>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</si>
  <si>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</si>
  <si>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</si>
  <si>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</si>
  <si>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</si>
  <si>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</si>
  <si>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</si>
  <si>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</si>
  <si>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</si>
  <si>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</si>
  <si>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</si>
  <si>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</si>
  <si>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</si>
  <si>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</si>
  <si>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</si>
  <si>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</si>
  <si>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</si>
  <si>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</si>
  <si>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</si>
  <si>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</si>
  <si>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</si>
  <si>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</si>
  <si>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</si>
  <si>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</si>
  <si>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</si>
  <si>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</si>
  <si>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</si>
  <si>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</si>
  <si>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</si>
  <si>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</si>
  <si>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</si>
  <si>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</si>
  <si>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</si>
  <si>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</si>
  <si>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</si>
  <si>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</si>
  <si>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</si>
  <si>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</si>
  <si>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</si>
  <si>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</si>
  <si>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</si>
  <si>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</si>
  <si>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</si>
  <si>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</si>
  <si>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</si>
  <si>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</si>
  <si>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</si>
  <si>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</si>
  <si>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</si>
  <si>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</si>
  <si>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</si>
  <si>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</si>
  <si>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</si>
  <si>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</si>
  <si>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</si>
  <si>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</si>
  <si>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</si>
  <si>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</si>
  <si>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</si>
  <si>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</si>
  <si>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</si>
  <si>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</si>
  <si>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</si>
  <si>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</si>
  <si>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</si>
  <si>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</si>
  <si>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</si>
  <si>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</si>
  <si>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</si>
  <si>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</si>
  <si>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</si>
  <si>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</si>
  <si>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</si>
  <si>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</si>
  <si>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</si>
  <si>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</si>
  <si>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</si>
  <si>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</si>
  <si>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</si>
  <si>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</si>
  <si>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</si>
  <si>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</si>
  <si>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</si>
  <si>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</si>
  <si>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</si>
  <si>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</si>
  <si>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</si>
  <si>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</si>
  <si>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</si>
  <si>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</si>
  <si>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</si>
  <si>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</si>
  <si>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</si>
  <si>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</si>
  <si>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</si>
  <si>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</si>
  <si>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</si>
  <si>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</si>
  <si>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</si>
  <si>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</si>
  <si>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</si>
  <si>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</si>
  <si>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</si>
  <si>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</si>
  <si>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</si>
  <si>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</si>
  <si>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</si>
  <si>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</si>
  <si>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</si>
  <si>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</si>
  <si>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</si>
  <si>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</si>
  <si>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</si>
  <si>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</si>
  <si>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</si>
  <si>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</si>
  <si>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</si>
  <si>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</si>
  <si>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</si>
  <si>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</si>
  <si>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</si>
  <si>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</si>
  <si>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</si>
  <si>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</si>
  <si>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</si>
  <si>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</si>
  <si>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</si>
  <si>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</si>
  <si>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</si>
  <si>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</si>
  <si>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</si>
  <si>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</si>
  <si>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</si>
  <si>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</si>
  <si>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</si>
  <si>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</si>
  <si>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</si>
  <si>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</si>
  <si>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</si>
  <si>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</si>
  <si>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</si>
  <si>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</si>
  <si>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</si>
  <si>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</si>
  <si>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</si>
  <si>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</si>
  <si>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</si>
  <si>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</si>
  <si>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</si>
  <si>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</si>
  <si>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</si>
  <si>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</si>
  <si>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</si>
  <si>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</si>
  <si>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</si>
  <si>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</si>
  <si>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</si>
  <si>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</si>
  <si>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</si>
  <si>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</si>
  <si>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</si>
  <si>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</si>
  <si>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</si>
  <si>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</si>
  <si>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</si>
  <si>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</si>
  <si>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</si>
  <si>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</si>
  <si>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</si>
  <si>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</si>
  <si>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</si>
  <si>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</si>
  <si>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</si>
  <si>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</si>
  <si>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</si>
  <si>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</si>
  <si>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</si>
  <si>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</si>
  <si>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</si>
  <si>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</si>
  <si>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</si>
  <si>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</si>
  <si>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</si>
  <si>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</si>
  <si>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</si>
  <si>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</si>
  <si>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</si>
  <si>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</si>
  <si>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</si>
  <si>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</si>
  <si>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</si>
  <si>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</si>
  <si>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</si>
  <si>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</si>
  <si>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</si>
  <si>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</si>
  <si>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</si>
  <si>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</si>
  <si>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</si>
  <si>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</si>
  <si>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</si>
  <si>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</si>
  <si>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</si>
  <si>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</si>
  <si>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</si>
  <si>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</si>
  <si>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</si>
  <si>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</si>
  <si>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</si>
  <si>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</si>
  <si>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</si>
  <si>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</si>
  <si>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</si>
  <si>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</si>
  <si>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</si>
  <si>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</si>
  <si>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</si>
  <si>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</si>
  <si>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</si>
  <si>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</si>
  <si>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</si>
  <si>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</si>
  <si>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</si>
  <si>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</si>
  <si>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</si>
  <si>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</si>
  <si>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</si>
  <si>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</si>
  <si>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</si>
  <si>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</si>
  <si>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</si>
  <si>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</si>
  <si>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</si>
  <si>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</si>
  <si>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</si>
  <si>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</si>
  <si>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</si>
  <si>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</si>
  <si>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cheltuieli cu carantina</t>
  </si>
  <si>
    <t>Servicii de sănătate publică</t>
  </si>
  <si>
    <t>66.02.08</t>
  </si>
  <si>
    <t>Cheltuieli de personal</t>
  </si>
  <si>
    <t>54.02.50</t>
  </si>
  <si>
    <t>Alte servicii publice generale</t>
  </si>
  <si>
    <t>% prevederi
/prevederi anuale</t>
  </si>
  <si>
    <t>PRIMĂRIA MUNICIPIULUI SATU MARE</t>
  </si>
  <si>
    <t>Poliția Comunitara</t>
  </si>
  <si>
    <t>CHELTUIELI      -  la 30 NOIEMBRIE 2020</t>
  </si>
  <si>
    <t>CHELTUIELI       -      la 30 noiembrie 2020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</si>
</sst>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3" fillId="24" borderId="12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0" fontId="2" fillId="24" borderId="12" xfId="0" applyFont="1" applyFill="1" applyBorder="1" applyAlignment="1">
      <alignment horizontal="right"/>
    </xf>
    <xf numFmtId="3" fontId="2" fillId="24" borderId="15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5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2" fillId="0" borderId="23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4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right"/>
    </xf>
    <xf numFmtId="3" fontId="2" fillId="7" borderId="26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4" xfId="0" applyFont="1" applyFill="1" applyBorder="1" applyAlignment="1">
      <alignment horizontal="center" wrapText="1"/>
    </xf>
    <xf numFmtId="0" fontId="32" fillId="20" borderId="14" xfId="0" applyFont="1" applyFill="1" applyBorder="1" applyAlignment="1">
      <alignment horizontal="center"/>
    </xf>
    <xf numFmtId="0" fontId="32" fillId="20" borderId="27" xfId="0" applyFont="1" applyFill="1" applyBorder="1" applyAlignment="1">
      <alignment horizontal="center" wrapText="1"/>
    </xf>
    <xf numFmtId="3" fontId="2" fillId="7" borderId="28" xfId="0" applyNumberFormat="1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" fillId="24" borderId="28" xfId="0" applyNumberFormat="1" applyFont="1" applyFill="1" applyBorder="1" applyAlignment="1">
      <alignment/>
    </xf>
    <xf numFmtId="3" fontId="2" fillId="8" borderId="16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2" fillId="8" borderId="23" xfId="0" applyFont="1" applyFill="1" applyBorder="1" applyAlignment="1">
      <alignment horizontal="center" vertical="center"/>
    </xf>
    <xf numFmtId="3" fontId="2" fillId="8" borderId="18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3" fontId="2" fillId="8" borderId="29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8" borderId="20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2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33" fillId="24" borderId="15" xfId="0" applyNumberFormat="1" applyFont="1" applyFill="1" applyBorder="1" applyAlignment="1">
      <alignment/>
    </xf>
    <xf numFmtId="0" fontId="28" fillId="24" borderId="15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0" fontId="32" fillId="0" borderId="18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24" borderId="33" xfId="0" applyFont="1" applyFill="1" applyBorder="1" applyAlignment="1">
      <alignment horizontal="right"/>
    </xf>
    <xf numFmtId="3" fontId="2" fillId="24" borderId="23" xfId="0" applyNumberFormat="1" applyFont="1" applyFill="1" applyBorder="1" applyAlignment="1">
      <alignment/>
    </xf>
    <xf numFmtId="0" fontId="2" fillId="24" borderId="19" xfId="0" applyFont="1" applyFill="1" applyBorder="1" applyAlignment="1">
      <alignment horizontal="right"/>
    </xf>
    <xf numFmtId="3" fontId="2" fillId="24" borderId="18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0" fontId="29" fillId="24" borderId="19" xfId="0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5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36" xfId="0" applyFont="1" applyFill="1" applyBorder="1" applyAlignment="1">
      <alignment horizontal="center"/>
    </xf>
    <xf numFmtId="3" fontId="2" fillId="24" borderId="36" xfId="0" applyNumberFormat="1" applyFont="1" applyFill="1" applyBorder="1" applyAlignment="1">
      <alignment/>
    </xf>
    <xf numFmtId="3" fontId="33" fillId="24" borderId="36" xfId="0" applyNumberFormat="1" applyFont="1" applyFill="1" applyBorder="1" applyAlignment="1">
      <alignment/>
    </xf>
    <xf numFmtId="3" fontId="2" fillId="24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2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6" xfId="0" applyNumberFormat="1" applyFont="1" applyFill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0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2" xfId="0" applyFont="1" applyFill="1" applyBorder="1" applyAlignment="1" applyProtection="1">
      <alignment horizontal="right"/>
      <protection/>
    </xf>
    <xf numFmtId="0" fontId="28" fillId="24" borderId="15" xfId="0" applyNumberFormat="1" applyFont="1" applyFill="1" applyBorder="1" applyAlignment="1" applyProtection="1">
      <alignment horizontal="right"/>
      <protection/>
    </xf>
    <xf numFmtId="3" fontId="24" fillId="24" borderId="15" xfId="0" applyNumberFormat="1" applyFont="1" applyFill="1" applyBorder="1" applyAlignment="1">
      <alignment/>
    </xf>
    <xf numFmtId="0" fontId="28" fillId="24" borderId="23" xfId="0" applyNumberFormat="1" applyFont="1" applyFill="1" applyBorder="1" applyAlignment="1" applyProtection="1">
      <alignment horizontal="right"/>
      <protection/>
    </xf>
    <xf numFmtId="3" fontId="36" fillId="24" borderId="15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3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2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6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5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5" xfId="0" applyNumberFormat="1" applyFont="1" applyFill="1" applyBorder="1" applyAlignment="1">
      <alignment/>
    </xf>
    <xf numFmtId="0" fontId="0" fillId="11" borderId="24" xfId="0" applyFont="1" applyFill="1" applyBorder="1" applyAlignment="1">
      <alignment horizontal="right"/>
    </xf>
    <xf numFmtId="0" fontId="28" fillId="24" borderId="25" xfId="0" applyFont="1" applyFill="1" applyBorder="1" applyAlignment="1">
      <alignment horizontal="right"/>
    </xf>
    <xf numFmtId="3" fontId="24" fillId="24" borderId="25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5" xfId="0" applyNumberFormat="1" applyFont="1" applyFill="1" applyBorder="1" applyAlignment="1">
      <alignment/>
    </xf>
    <xf numFmtId="3" fontId="36" fillId="24" borderId="25" xfId="0" applyNumberFormat="1" applyFont="1" applyFill="1" applyBorder="1" applyAlignment="1">
      <alignment/>
    </xf>
    <xf numFmtId="3" fontId="24" fillId="24" borderId="2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8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8" xfId="0" applyNumberFormat="1" applyFont="1" applyBorder="1" applyAlignment="1" quotePrefix="1">
      <alignment/>
    </xf>
    <xf numFmtId="3" fontId="2" fillId="0" borderId="29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26" fillId="22" borderId="14" xfId="0" applyFont="1" applyFill="1" applyBorder="1" applyAlignment="1">
      <alignment horizontal="center"/>
    </xf>
    <xf numFmtId="0" fontId="26" fillId="22" borderId="2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/>
    </xf>
    <xf numFmtId="3" fontId="30" fillId="22" borderId="37" xfId="0" applyNumberFormat="1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32" fillId="26" borderId="18" xfId="0" applyFont="1" applyFill="1" applyBorder="1" applyAlignment="1">
      <alignment horizontal="center"/>
    </xf>
    <xf numFmtId="3" fontId="2" fillId="26" borderId="15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7" borderId="10" xfId="0" applyFont="1" applyFill="1" applyBorder="1" applyAlignment="1">
      <alignment/>
    </xf>
    <xf numFmtId="0" fontId="1" fillId="27" borderId="11" xfId="0" applyFont="1" applyFill="1" applyBorder="1" applyAlignment="1">
      <alignment horizontal="right"/>
    </xf>
    <xf numFmtId="3" fontId="22" fillId="27" borderId="11" xfId="0" applyNumberFormat="1" applyFont="1" applyFill="1" applyBorder="1" applyAlignment="1">
      <alignment/>
    </xf>
    <xf numFmtId="3" fontId="22" fillId="27" borderId="16" xfId="0" applyNumberFormat="1" applyFont="1" applyFill="1" applyBorder="1" applyAlignment="1">
      <alignment/>
    </xf>
    <xf numFmtId="0" fontId="22" fillId="27" borderId="38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6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0" fontId="32" fillId="24" borderId="18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5" xfId="0" applyNumberFormat="1" applyFont="1" applyBorder="1" applyAlignment="1">
      <alignment/>
    </xf>
    <xf numFmtId="0" fontId="23" fillId="24" borderId="19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8" fillId="28" borderId="18" xfId="0" applyFont="1" applyFill="1" applyBorder="1" applyAlignment="1">
      <alignment horizontal="center"/>
    </xf>
    <xf numFmtId="3" fontId="37" fillId="28" borderId="18" xfId="0" applyNumberFormat="1" applyFont="1" applyFill="1" applyBorder="1" applyAlignment="1">
      <alignment horizontal="right"/>
    </xf>
    <xf numFmtId="10" fontId="2" fillId="0" borderId="16" xfId="0" applyNumberFormat="1" applyFont="1" applyBorder="1" applyAlignment="1">
      <alignment/>
    </xf>
    <xf numFmtId="10" fontId="2" fillId="24" borderId="29" xfId="0" applyNumberFormat="1" applyFont="1" applyFill="1" applyBorder="1" applyAlignment="1">
      <alignment/>
    </xf>
    <xf numFmtId="10" fontId="2" fillId="8" borderId="16" xfId="0" applyNumberFormat="1" applyFont="1" applyFill="1" applyBorder="1" applyAlignment="1">
      <alignment/>
    </xf>
    <xf numFmtId="10" fontId="2" fillId="0" borderId="28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10" fontId="2" fillId="24" borderId="35" xfId="0" applyNumberFormat="1" applyFont="1" applyFill="1" applyBorder="1" applyAlignment="1">
      <alignment/>
    </xf>
    <xf numFmtId="10" fontId="2" fillId="24" borderId="16" xfId="0" applyNumberFormat="1" applyFont="1" applyFill="1" applyBorder="1" applyAlignment="1">
      <alignment/>
    </xf>
    <xf numFmtId="10" fontId="2" fillId="8" borderId="29" xfId="0" applyNumberFormat="1" applyFont="1" applyFill="1" applyBorder="1" applyAlignment="1">
      <alignment/>
    </xf>
    <xf numFmtId="10" fontId="23" fillId="0" borderId="16" xfId="0" applyNumberFormat="1" applyFont="1" applyFill="1" applyBorder="1" applyAlignment="1">
      <alignment/>
    </xf>
    <xf numFmtId="10" fontId="2" fillId="24" borderId="28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 horizontal="right"/>
    </xf>
    <xf numFmtId="10" fontId="2" fillId="0" borderId="28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9" borderId="11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/>
    </xf>
    <xf numFmtId="3" fontId="2" fillId="29" borderId="20" xfId="0" applyNumberFormat="1" applyFont="1" applyFill="1" applyBorder="1" applyAlignment="1">
      <alignment/>
    </xf>
    <xf numFmtId="3" fontId="2" fillId="29" borderId="16" xfId="0" applyNumberFormat="1" applyFont="1" applyFill="1" applyBorder="1" applyAlignment="1">
      <alignment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3" xfId="0" applyBorder="1" applyAlignment="1">
      <alignment/>
    </xf>
    <xf numFmtId="0" fontId="32" fillId="29" borderId="18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 horizontal="right"/>
    </xf>
    <xf numFmtId="0" fontId="32" fillId="29" borderId="11" xfId="0" applyFont="1" applyFill="1" applyBorder="1" applyAlignment="1">
      <alignment horizontal="center" vertical="center"/>
    </xf>
    <xf numFmtId="10" fontId="2" fillId="29" borderId="16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9" borderId="23" xfId="0" applyFont="1" applyFill="1" applyBorder="1" applyAlignment="1">
      <alignment horizontal="center" vertical="center"/>
    </xf>
    <xf numFmtId="10" fontId="23" fillId="29" borderId="16" xfId="0" applyNumberFormat="1" applyFont="1" applyFill="1" applyBorder="1" applyAlignment="1">
      <alignment/>
    </xf>
    <xf numFmtId="10" fontId="23" fillId="8" borderId="16" xfId="0" applyNumberFormat="1" applyFont="1" applyFill="1" applyBorder="1" applyAlignment="1">
      <alignment/>
    </xf>
    <xf numFmtId="10" fontId="2" fillId="26" borderId="28" xfId="0" applyNumberFormat="1" applyFont="1" applyFill="1" applyBorder="1" applyAlignment="1">
      <alignment horizontal="right"/>
    </xf>
    <xf numFmtId="0" fontId="28" fillId="28" borderId="19" xfId="0" applyFont="1" applyFill="1" applyBorder="1" applyAlignment="1">
      <alignment horizontal="right"/>
    </xf>
    <xf numFmtId="10" fontId="37" fillId="28" borderId="29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4" xfId="0" applyFont="1" applyFill="1" applyBorder="1" applyAlignment="1">
      <alignment/>
    </xf>
    <xf numFmtId="0" fontId="32" fillId="20" borderId="23" xfId="0" applyFont="1" applyFill="1" applyBorder="1" applyAlignment="1">
      <alignment horizontal="center" wrapText="1"/>
    </xf>
    <xf numFmtId="0" fontId="32" fillId="20" borderId="2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" fillId="7" borderId="24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/>
    </xf>
    <xf numFmtId="3" fontId="22" fillId="7" borderId="25" xfId="0" applyNumberFormat="1" applyFont="1" applyFill="1" applyBorder="1" applyAlignment="1">
      <alignment horizontal="right"/>
    </xf>
    <xf numFmtId="10" fontId="22" fillId="7" borderId="26" xfId="0" applyNumberFormat="1" applyFont="1" applyFill="1" applyBorder="1" applyAlignment="1">
      <alignment horizontal="right"/>
    </xf>
    <xf numFmtId="0" fontId="0" fillId="11" borderId="12" xfId="0" applyFont="1" applyFill="1" applyBorder="1" applyAlignment="1">
      <alignment horizontal="right"/>
    </xf>
    <xf numFmtId="0" fontId="22" fillId="4" borderId="15" xfId="0" applyFont="1" applyFill="1" applyBorder="1" applyAlignment="1">
      <alignment/>
    </xf>
    <xf numFmtId="0" fontId="1" fillId="0" borderId="18" xfId="0" applyFont="1" applyBorder="1" applyAlignment="1">
      <alignment/>
    </xf>
    <xf numFmtId="0" fontId="28" fillId="0" borderId="18" xfId="0" applyFont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0" fillId="22" borderId="19" xfId="0" applyFont="1" applyFill="1" applyBorder="1" applyAlignment="1">
      <alignment/>
    </xf>
    <xf numFmtId="0" fontId="1" fillId="22" borderId="18" xfId="0" applyFont="1" applyFill="1" applyBorder="1" applyAlignment="1">
      <alignment horizontal="right"/>
    </xf>
    <xf numFmtId="3" fontId="22" fillId="22" borderId="18" xfId="0" applyNumberFormat="1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0" fillId="11" borderId="12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8" fillId="24" borderId="15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29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10" fontId="2" fillId="7" borderId="26" xfId="0" applyNumberFormat="1" applyFont="1" applyFill="1" applyBorder="1" applyAlignment="1">
      <alignment horizontal="right"/>
    </xf>
    <xf numFmtId="0" fontId="32" fillId="24" borderId="15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3" xfId="0" applyFont="1" applyFill="1" applyBorder="1" applyAlignment="1">
      <alignment horizontal="right"/>
    </xf>
    <xf numFmtId="10" fontId="23" fillId="0" borderId="29" xfId="0" applyNumberFormat="1" applyFont="1" applyFill="1" applyBorder="1" applyAlignment="1">
      <alignment/>
    </xf>
    <xf numFmtId="3" fontId="2" fillId="20" borderId="25" xfId="0" applyNumberFormat="1" applyFont="1" applyFill="1" applyBorder="1" applyAlignment="1">
      <alignment horizontal="center" vertical="center"/>
    </xf>
    <xf numFmtId="10" fontId="2" fillId="20" borderId="25" xfId="0" applyNumberFormat="1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9" xfId="0" applyNumberFormat="1" applyFont="1" applyBorder="1" applyAlignment="1">
      <alignment/>
    </xf>
    <xf numFmtId="10" fontId="22" fillId="0" borderId="16" xfId="0" applyNumberFormat="1" applyFont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4" fillId="24" borderId="28" xfId="0" applyNumberFormat="1" applyFont="1" applyFill="1" applyBorder="1" applyAlignment="1">
      <alignment/>
    </xf>
    <xf numFmtId="10" fontId="22" fillId="24" borderId="16" xfId="0" applyNumberFormat="1" applyFont="1" applyFill="1" applyBorder="1" applyAlignment="1">
      <alignment/>
    </xf>
    <xf numFmtId="10" fontId="22" fillId="0" borderId="28" xfId="0" applyNumberFormat="1" applyFont="1" applyBorder="1" applyAlignment="1">
      <alignment/>
    </xf>
    <xf numFmtId="10" fontId="24" fillId="4" borderId="16" xfId="0" applyNumberFormat="1" applyFont="1" applyFill="1" applyBorder="1" applyAlignment="1">
      <alignment/>
    </xf>
    <xf numFmtId="10" fontId="22" fillId="22" borderId="29" xfId="0" applyNumberFormat="1" applyFont="1" applyFill="1" applyBorder="1" applyAlignment="1">
      <alignment/>
    </xf>
    <xf numFmtId="10" fontId="22" fillId="27" borderId="16" xfId="0" applyNumberFormat="1" applyFont="1" applyFill="1" applyBorder="1" applyAlignment="1">
      <alignment/>
    </xf>
    <xf numFmtId="10" fontId="22" fillId="0" borderId="16" xfId="0" applyNumberFormat="1" applyFont="1" applyFill="1" applyBorder="1" applyAlignment="1">
      <alignment/>
    </xf>
    <xf numFmtId="10" fontId="22" fillId="22" borderId="16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6" xfId="0" applyNumberFormat="1" applyFill="1" applyBorder="1" applyAlignment="1">
      <alignment/>
    </xf>
    <xf numFmtId="0" fontId="32" fillId="20" borderId="25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0" fontId="2" fillId="0" borderId="47" xfId="0" applyNumberFormat="1" applyFont="1" applyBorder="1" applyAlignment="1" quotePrefix="1">
      <alignment/>
    </xf>
    <xf numFmtId="0" fontId="0" fillId="31" borderId="19" xfId="0" applyFill="1" applyBorder="1" applyAlignment="1">
      <alignment/>
    </xf>
    <xf numFmtId="0" fontId="32" fillId="31" borderId="18" xfId="0" applyFont="1" applyFill="1" applyBorder="1" applyAlignment="1">
      <alignment horizontal="center" vertical="center"/>
    </xf>
    <xf numFmtId="3" fontId="2" fillId="31" borderId="18" xfId="0" applyNumberFormat="1" applyFont="1" applyFill="1" applyBorder="1" applyAlignment="1">
      <alignment/>
    </xf>
    <xf numFmtId="3" fontId="2" fillId="31" borderId="34" xfId="0" applyNumberFormat="1" applyFont="1" applyFill="1" applyBorder="1" applyAlignment="1">
      <alignment/>
    </xf>
    <xf numFmtId="3" fontId="2" fillId="31" borderId="29" xfId="0" applyNumberFormat="1" applyFont="1" applyFill="1" applyBorder="1" applyAlignment="1">
      <alignment/>
    </xf>
    <xf numFmtId="10" fontId="2" fillId="31" borderId="29" xfId="0" applyNumberFormat="1" applyFont="1" applyFill="1" applyBorder="1" applyAlignment="1">
      <alignment/>
    </xf>
    <xf numFmtId="10" fontId="2" fillId="7" borderId="25" xfId="0" applyNumberFormat="1" applyFont="1" applyFill="1" applyBorder="1" applyAlignment="1">
      <alignment horizontal="right"/>
    </xf>
    <xf numFmtId="3" fontId="2" fillId="20" borderId="48" xfId="0" applyNumberFormat="1" applyFont="1" applyFill="1" applyBorder="1" applyAlignment="1">
      <alignment/>
    </xf>
    <xf numFmtId="3" fontId="2" fillId="20" borderId="49" xfId="0" applyNumberFormat="1" applyFont="1" applyFill="1" applyBorder="1" applyAlignment="1">
      <alignment/>
    </xf>
    <xf numFmtId="3" fontId="2" fillId="20" borderId="50" xfId="0" applyNumberFormat="1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3" fontId="30" fillId="22" borderId="11" xfId="0" applyNumberFormat="1" applyFont="1" applyFill="1" applyBorder="1" applyAlignment="1">
      <alignment/>
    </xf>
    <xf numFmtId="0" fontId="28" fillId="24" borderId="15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2" fillId="7" borderId="5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32" fillId="20" borderId="31" xfId="0" applyFont="1" applyFill="1" applyBorder="1" applyAlignment="1">
      <alignment horizontal="center" wrapText="1"/>
    </xf>
    <xf numFmtId="3" fontId="2" fillId="20" borderId="31" xfId="0" applyNumberFormat="1" applyFont="1" applyFill="1" applyBorder="1" applyAlignment="1">
      <alignment/>
    </xf>
    <xf numFmtId="10" fontId="2" fillId="20" borderId="31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38" xfId="0" applyFont="1" applyFill="1" applyBorder="1" applyAlignment="1">
      <alignment horizontal="center"/>
    </xf>
    <xf numFmtId="3" fontId="30" fillId="22" borderId="38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31" fillId="22" borderId="29" xfId="0" applyFont="1" applyFill="1" applyBorder="1" applyAlignment="1">
      <alignment horizontal="center"/>
    </xf>
    <xf numFmtId="3" fontId="26" fillId="0" borderId="16" xfId="0" applyNumberFormat="1" applyFont="1" applyBorder="1" applyAlignment="1">
      <alignment/>
    </xf>
    <xf numFmtId="3" fontId="26" fillId="22" borderId="37" xfId="0" applyNumberFormat="1" applyFont="1" applyFill="1" applyBorder="1" applyAlignment="1">
      <alignment/>
    </xf>
    <xf numFmtId="0" fontId="0" fillId="0" borderId="46" xfId="0" applyBorder="1" applyAlignment="1">
      <alignment/>
    </xf>
    <xf numFmtId="3" fontId="0" fillId="0" borderId="38" xfId="0" applyNumberForma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30" fillId="22" borderId="53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4" fillId="0" borderId="54" xfId="0" applyNumberFormat="1" applyFont="1" applyBorder="1" applyAlignment="1">
      <alignment/>
    </xf>
    <xf numFmtId="10" fontId="2" fillId="0" borderId="52" xfId="0" applyNumberFormat="1" applyFont="1" applyBorder="1" applyAlignment="1">
      <alignment/>
    </xf>
    <xf numFmtId="10" fontId="2" fillId="0" borderId="53" xfId="0" applyNumberFormat="1" applyFont="1" applyBorder="1" applyAlignment="1">
      <alignment/>
    </xf>
    <xf numFmtId="10" fontId="0" fillId="0" borderId="53" xfId="0" applyNumberFormat="1" applyBorder="1" applyAlignment="1">
      <alignment/>
    </xf>
    <xf numFmtId="10" fontId="0" fillId="0" borderId="54" xfId="0" applyNumberFormat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0" fontId="28" fillId="27" borderId="11" xfId="0" applyFont="1" applyFill="1" applyBorder="1" applyAlignment="1">
      <alignment horizontal="center" vertical="center"/>
    </xf>
    <xf numFmtId="3" fontId="22" fillId="27" borderId="18" xfId="0" applyNumberFormat="1" applyFont="1" applyFill="1" applyBorder="1" applyAlignment="1">
      <alignment/>
    </xf>
    <xf numFmtId="10" fontId="22" fillId="27" borderId="29" xfId="0" applyNumberFormat="1" applyFont="1" applyFill="1" applyBorder="1" applyAlignment="1">
      <alignment/>
    </xf>
    <xf numFmtId="0" fontId="32" fillId="32" borderId="31" xfId="0" applyFont="1" applyFill="1" applyBorder="1" applyAlignment="1">
      <alignment horizontal="center" vertical="center" wrapText="1"/>
    </xf>
    <xf numFmtId="0" fontId="32" fillId="32" borderId="56" xfId="0" applyFont="1" applyFill="1" applyBorder="1" applyAlignment="1">
      <alignment horizontal="center"/>
    </xf>
    <xf numFmtId="0" fontId="32" fillId="32" borderId="14" xfId="0" applyFont="1" applyFill="1" applyBorder="1" applyAlignment="1">
      <alignment horizontal="center"/>
    </xf>
    <xf numFmtId="0" fontId="32" fillId="32" borderId="30" xfId="0" applyFont="1" applyFill="1" applyBorder="1" applyAlignment="1">
      <alignment horizontal="center"/>
    </xf>
    <xf numFmtId="0" fontId="32" fillId="32" borderId="57" xfId="0" applyFont="1" applyFill="1" applyBorder="1" applyAlignment="1">
      <alignment horizontal="center" vertical="center" wrapText="1"/>
    </xf>
    <xf numFmtId="10" fontId="2" fillId="0" borderId="29" xfId="0" applyNumberFormat="1" applyFont="1" applyBorder="1" applyAlignment="1" quotePrefix="1">
      <alignment horizontal="right"/>
    </xf>
    <xf numFmtId="0" fontId="0" fillId="28" borderId="19" xfId="0" applyFill="1" applyBorder="1" applyAlignment="1">
      <alignment/>
    </xf>
    <xf numFmtId="0" fontId="32" fillId="28" borderId="18" xfId="0" applyFont="1" applyFill="1" applyBorder="1" applyAlignment="1">
      <alignment horizontal="center"/>
    </xf>
    <xf numFmtId="3" fontId="2" fillId="28" borderId="18" xfId="0" applyNumberFormat="1" applyFont="1" applyFill="1" applyBorder="1" applyAlignment="1">
      <alignment/>
    </xf>
    <xf numFmtId="3" fontId="2" fillId="28" borderId="34" xfId="0" applyNumberFormat="1" applyFont="1" applyFill="1" applyBorder="1" applyAlignment="1">
      <alignment/>
    </xf>
    <xf numFmtId="3" fontId="2" fillId="28" borderId="29" xfId="0" applyNumberFormat="1" applyFont="1" applyFill="1" applyBorder="1" applyAlignment="1">
      <alignment/>
    </xf>
    <xf numFmtId="10" fontId="2" fillId="28" borderId="29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0" xfId="0" applyFont="1" applyBorder="1" applyAlignment="1">
      <alignment/>
    </xf>
    <xf numFmtId="10" fontId="22" fillId="0" borderId="16" xfId="0" applyNumberFormat="1" applyFont="1" applyBorder="1" applyAlignment="1">
      <alignment/>
    </xf>
    <xf numFmtId="3" fontId="24" fillId="24" borderId="11" xfId="0" applyNumberFormat="1" applyFont="1" applyFill="1" applyBorder="1" applyAlignment="1">
      <alignment/>
    </xf>
    <xf numFmtId="3" fontId="24" fillId="24" borderId="16" xfId="0" applyNumberFormat="1" applyFont="1" applyFill="1" applyBorder="1" applyAlignment="1">
      <alignment/>
    </xf>
    <xf numFmtId="10" fontId="24" fillId="24" borderId="16" xfId="0" applyNumberFormat="1" applyFont="1" applyFill="1" applyBorder="1" applyAlignment="1">
      <alignment/>
    </xf>
    <xf numFmtId="0" fontId="22" fillId="4" borderId="38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/>
    </xf>
    <xf numFmtId="3" fontId="24" fillId="24" borderId="15" xfId="0" applyNumberFormat="1" applyFont="1" applyFill="1" applyBorder="1" applyAlignment="1">
      <alignment/>
    </xf>
    <xf numFmtId="0" fontId="22" fillId="4" borderId="15" xfId="0" applyFont="1" applyFill="1" applyBorder="1" applyAlignment="1">
      <alignment/>
    </xf>
    <xf numFmtId="3" fontId="22" fillId="4" borderId="15" xfId="0" applyNumberFormat="1" applyFont="1" applyFill="1" applyBorder="1" applyAlignment="1">
      <alignment/>
    </xf>
    <xf numFmtId="10" fontId="24" fillId="24" borderId="28" xfId="0" applyNumberFormat="1" applyFont="1" applyFill="1" applyBorder="1" applyAlignment="1">
      <alignment/>
    </xf>
    <xf numFmtId="0" fontId="2" fillId="27" borderId="58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5" fillId="20" borderId="45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2" borderId="45" xfId="0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22" borderId="61" xfId="0" applyFont="1" applyFill="1" applyBorder="1" applyAlignment="1">
      <alignment horizontal="center"/>
    </xf>
    <xf numFmtId="0" fontId="25" fillId="22" borderId="21" xfId="0" applyFont="1" applyFill="1" applyBorder="1" applyAlignment="1">
      <alignment horizontal="center"/>
    </xf>
    <xf numFmtId="0" fontId="25" fillId="22" borderId="62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63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/>
    </xf>
    <xf numFmtId="3" fontId="25" fillId="22" borderId="14" xfId="0" applyNumberFormat="1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36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2" fillId="4" borderId="64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64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65" xfId="0" applyFont="1" applyFill="1" applyBorder="1" applyAlignment="1">
      <alignment horizontal="center"/>
    </xf>
    <xf numFmtId="0" fontId="22" fillId="4" borderId="6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63" xfId="0" applyFont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5" xfId="0" applyFont="1" applyFill="1" applyBorder="1" applyAlignment="1">
      <alignment horizontal="center"/>
    </xf>
    <xf numFmtId="0" fontId="29" fillId="20" borderId="67" xfId="0" applyFont="1" applyFill="1" applyBorder="1" applyAlignment="1">
      <alignment horizontal="center"/>
    </xf>
    <xf numFmtId="0" fontId="29" fillId="20" borderId="59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0" fillId="20" borderId="45" xfId="0" applyFill="1" applyBorder="1" applyAlignment="1">
      <alignment horizontal="center"/>
    </xf>
    <xf numFmtId="0" fontId="0" fillId="20" borderId="67" xfId="0" applyFill="1" applyBorder="1" applyAlignment="1">
      <alignment horizontal="center"/>
    </xf>
    <xf numFmtId="0" fontId="0" fillId="20" borderId="59" xfId="0" applyFill="1" applyBorder="1" applyAlignment="1">
      <alignment horizontal="center"/>
    </xf>
    <xf numFmtId="0" fontId="29" fillId="20" borderId="60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8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5" fillId="20" borderId="24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45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23" fillId="8" borderId="69" xfId="0" applyFont="1" applyFill="1" applyBorder="1" applyAlignment="1">
      <alignment horizontal="center" vertical="center"/>
    </xf>
    <xf numFmtId="0" fontId="23" fillId="8" borderId="70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6" fillId="20" borderId="72" xfId="0" applyFont="1" applyFill="1" applyBorder="1" applyAlignment="1">
      <alignment horizontal="center"/>
    </xf>
    <xf numFmtId="0" fontId="26" fillId="20" borderId="56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5"/>
  <sheetViews>
    <sheetView tabSelected="1" zoomScale="124" zoomScaleNormal="124" zoomScalePageLayoutView="0" workbookViewId="0" topLeftCell="A78">
      <selection activeCell="L115" sqref="L115"/>
    </sheetView>
  </sheetViews>
  <sheetFormatPr defaultColWidth="9.140625" defaultRowHeight="12.75"/>
  <cols>
    <col min="1" max="1" width="58.8515625" style="106" customWidth="1"/>
    <col min="2" max="2" width="11.140625" style="106" customWidth="1"/>
    <col min="3" max="3" width="12.140625" style="106" customWidth="1"/>
    <col min="4" max="4" width="12.421875" style="106" customWidth="1"/>
    <col min="5" max="6" width="12.7109375" style="106" hidden="1" customWidth="1"/>
    <col min="7" max="7" width="10.140625" style="106" hidden="1" customWidth="1"/>
    <col min="8" max="8" width="12.421875" style="106" hidden="1" customWidth="1"/>
    <col min="9" max="9" width="10.140625" style="106" hidden="1" customWidth="1"/>
    <col min="10" max="12" width="11.57421875" style="106" customWidth="1"/>
    <col min="13" max="13" width="12.140625" style="106" customWidth="1"/>
    <col min="14" max="14" width="10.7109375" style="106" bestFit="1" customWidth="1"/>
    <col min="15" max="15" width="10.140625" style="106" bestFit="1" customWidth="1"/>
    <col min="16" max="16" width="11.140625" style="106" bestFit="1" customWidth="1"/>
    <col min="17" max="17" width="11.140625" style="106" customWidth="1"/>
    <col min="18" max="18" width="11.421875" style="106" customWidth="1"/>
    <col min="19" max="19" width="12.57421875" style="106" customWidth="1"/>
    <col min="20" max="16384" width="9.140625" style="106" customWidth="1"/>
  </cols>
  <sheetData>
    <row r="1" spans="1:13" ht="14.25">
      <c r="A1" s="35" t="s">
        <v>272</v>
      </c>
      <c r="K1" s="465" t="s">
        <v>193</v>
      </c>
      <c r="L1" s="465"/>
      <c r="M1" s="465"/>
    </row>
    <row r="2" spans="1:13" ht="14.25">
      <c r="A2" s="105" t="s">
        <v>203</v>
      </c>
      <c r="K2" s="465"/>
      <c r="L2" s="465"/>
      <c r="M2" s="465"/>
    </row>
    <row r="3" spans="1:14" ht="12.75" customHeight="1">
      <c r="A3" s="469" t="s">
        <v>174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ht="12.75" customHeight="1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1:14" ht="12.75" customHeight="1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</row>
    <row r="6" spans="1:14" ht="19.5" customHeight="1">
      <c r="A6" s="470" t="s">
        <v>274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4" ht="12.75" customHeight="1" thickBo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471" t="s">
        <v>173</v>
      </c>
      <c r="M7" s="471"/>
      <c r="N7" s="471"/>
    </row>
    <row r="8" spans="1:14" ht="34.5" thickBot="1">
      <c r="A8" s="434" t="s">
        <v>161</v>
      </c>
      <c r="B8" s="435"/>
      <c r="C8" s="397" t="s">
        <v>162</v>
      </c>
      <c r="D8" s="397" t="s">
        <v>163</v>
      </c>
      <c r="E8" s="398"/>
      <c r="F8" s="399"/>
      <c r="G8" s="399"/>
      <c r="H8" s="399"/>
      <c r="I8" s="400"/>
      <c r="J8" s="397" t="s">
        <v>164</v>
      </c>
      <c r="K8" s="397" t="s">
        <v>165</v>
      </c>
      <c r="L8" s="397" t="s">
        <v>166</v>
      </c>
      <c r="M8" s="397" t="s">
        <v>167</v>
      </c>
      <c r="N8" s="401" t="s">
        <v>271</v>
      </c>
    </row>
    <row r="9" spans="1:14" ht="16.5" thickBot="1">
      <c r="A9" s="328"/>
      <c r="B9" s="285"/>
      <c r="C9" s="286">
        <v>1</v>
      </c>
      <c r="D9" s="286">
        <v>2</v>
      </c>
      <c r="E9" s="287"/>
      <c r="F9" s="287"/>
      <c r="G9" s="287"/>
      <c r="H9" s="287"/>
      <c r="I9" s="287"/>
      <c r="J9" s="286">
        <v>3</v>
      </c>
      <c r="K9" s="286">
        <v>4</v>
      </c>
      <c r="L9" s="286">
        <v>5</v>
      </c>
      <c r="M9" s="286" t="s">
        <v>170</v>
      </c>
      <c r="N9" s="329"/>
    </row>
    <row r="10" spans="1:14" ht="24.75" customHeight="1" thickBot="1">
      <c r="A10" s="291" t="s">
        <v>11</v>
      </c>
      <c r="B10" s="292" t="s">
        <v>168</v>
      </c>
      <c r="C10" s="293">
        <f>C11+C12+C21+C16+C18</f>
        <v>29250000</v>
      </c>
      <c r="D10" s="293">
        <f aca="true" t="shared" si="0" ref="D10:M10">D11+D12+D21+D16+D18</f>
        <v>29250000</v>
      </c>
      <c r="E10" s="293">
        <f t="shared" si="0"/>
        <v>19479000</v>
      </c>
      <c r="F10" s="293">
        <f t="shared" si="0"/>
        <v>19479000</v>
      </c>
      <c r="G10" s="293">
        <f t="shared" si="0"/>
        <v>19479000</v>
      </c>
      <c r="H10" s="293">
        <f t="shared" si="0"/>
        <v>19479000</v>
      </c>
      <c r="I10" s="293">
        <f t="shared" si="0"/>
        <v>19479000</v>
      </c>
      <c r="J10" s="293">
        <f t="shared" si="0"/>
        <v>28582019</v>
      </c>
      <c r="K10" s="293">
        <f t="shared" si="0"/>
        <v>28582019</v>
      </c>
      <c r="L10" s="293">
        <f t="shared" si="0"/>
        <v>25469782</v>
      </c>
      <c r="M10" s="293">
        <f t="shared" si="0"/>
        <v>3112237</v>
      </c>
      <c r="N10" s="294">
        <f>L10/C10</f>
        <v>0.8707617777777777</v>
      </c>
    </row>
    <row r="11" spans="1:14" ht="15">
      <c r="A11" s="288" t="s">
        <v>156</v>
      </c>
      <c r="B11" s="442" t="s">
        <v>10</v>
      </c>
      <c r="C11" s="289">
        <v>25830000</v>
      </c>
      <c r="D11" s="289">
        <v>25830000</v>
      </c>
      <c r="E11" s="289"/>
      <c r="F11" s="289"/>
      <c r="G11" s="290"/>
      <c r="H11" s="330"/>
      <c r="I11" s="330"/>
      <c r="J11" s="289">
        <v>25830000</v>
      </c>
      <c r="K11" s="289">
        <v>25830000</v>
      </c>
      <c r="L11" s="289">
        <v>23123588</v>
      </c>
      <c r="M11" s="289">
        <f>J11-L11</f>
        <v>2706412</v>
      </c>
      <c r="N11" s="331">
        <f>L11/C11</f>
        <v>0.8952221447928765</v>
      </c>
    </row>
    <row r="12" spans="1:14" ht="15.75" customHeight="1">
      <c r="A12" s="110" t="s">
        <v>157</v>
      </c>
      <c r="B12" s="442"/>
      <c r="C12" s="113">
        <v>3300000</v>
      </c>
      <c r="D12" s="113">
        <v>3300000</v>
      </c>
      <c r="E12" s="113"/>
      <c r="F12" s="113"/>
      <c r="G12" s="148"/>
      <c r="H12" s="456"/>
      <c r="I12" s="457"/>
      <c r="J12" s="113">
        <v>2766760</v>
      </c>
      <c r="K12" s="113">
        <v>2766760</v>
      </c>
      <c r="L12" s="113">
        <v>2397379</v>
      </c>
      <c r="M12" s="113">
        <f aca="true" t="shared" si="1" ref="M12:M20">J12-L12</f>
        <v>369381</v>
      </c>
      <c r="N12" s="332">
        <f aca="true" t="shared" si="2" ref="N12:N20">L12/C12</f>
        <v>0.7264784848484849</v>
      </c>
    </row>
    <row r="13" spans="1:14" ht="15" customHeight="1" hidden="1">
      <c r="A13" s="110" t="s">
        <v>0</v>
      </c>
      <c r="B13" s="442"/>
      <c r="C13" s="111">
        <f aca="true" t="shared" si="3" ref="C13:C20">D13+E13+F13+G13</f>
        <v>0</v>
      </c>
      <c r="D13" s="111"/>
      <c r="E13" s="111"/>
      <c r="F13" s="111"/>
      <c r="G13" s="112"/>
      <c r="H13" s="115"/>
      <c r="I13" s="116"/>
      <c r="J13" s="111"/>
      <c r="K13" s="111"/>
      <c r="L13" s="111"/>
      <c r="M13" s="111">
        <f t="shared" si="1"/>
        <v>0</v>
      </c>
      <c r="N13" s="332" t="e">
        <f t="shared" si="2"/>
        <v>#DIV/0!</v>
      </c>
    </row>
    <row r="14" spans="1:14" ht="15" customHeight="1" hidden="1">
      <c r="A14" s="110" t="s">
        <v>1</v>
      </c>
      <c r="B14" s="442"/>
      <c r="C14" s="111">
        <f t="shared" si="3"/>
        <v>0</v>
      </c>
      <c r="D14" s="111"/>
      <c r="E14" s="111"/>
      <c r="F14" s="111"/>
      <c r="G14" s="112"/>
      <c r="H14" s="115"/>
      <c r="I14" s="116"/>
      <c r="J14" s="111"/>
      <c r="K14" s="111"/>
      <c r="L14" s="111"/>
      <c r="M14" s="111">
        <f t="shared" si="1"/>
        <v>0</v>
      </c>
      <c r="N14" s="332" t="e">
        <f t="shared" si="2"/>
        <v>#DIV/0!</v>
      </c>
    </row>
    <row r="15" spans="1:14" ht="15" customHeight="1" hidden="1">
      <c r="A15" s="110" t="s">
        <v>155</v>
      </c>
      <c r="B15" s="442"/>
      <c r="C15" s="111">
        <f t="shared" si="3"/>
        <v>0</v>
      </c>
      <c r="D15" s="111"/>
      <c r="E15" s="111"/>
      <c r="F15" s="111"/>
      <c r="G15" s="112"/>
      <c r="H15" s="115"/>
      <c r="I15" s="116"/>
      <c r="J15" s="111"/>
      <c r="K15" s="111"/>
      <c r="L15" s="111"/>
      <c r="M15" s="111">
        <f t="shared" si="1"/>
        <v>0</v>
      </c>
      <c r="N15" s="332" t="e">
        <f t="shared" si="2"/>
        <v>#DIV/0!</v>
      </c>
    </row>
    <row r="16" spans="1:14" ht="15" customHeight="1" hidden="1">
      <c r="A16" s="110" t="s">
        <v>242</v>
      </c>
      <c r="B16" s="442"/>
      <c r="C16" s="111">
        <v>0</v>
      </c>
      <c r="D16" s="111">
        <v>0</v>
      </c>
      <c r="E16" s="111"/>
      <c r="F16" s="111"/>
      <c r="G16" s="112"/>
      <c r="H16" s="115"/>
      <c r="I16" s="116"/>
      <c r="J16" s="111"/>
      <c r="K16" s="111"/>
      <c r="L16" s="111"/>
      <c r="M16" s="111">
        <f t="shared" si="1"/>
        <v>0</v>
      </c>
      <c r="N16" s="332" t="e">
        <f t="shared" si="2"/>
        <v>#DIV/0!</v>
      </c>
    </row>
    <row r="17" spans="1:14" ht="15" customHeight="1" hidden="1">
      <c r="A17" s="110" t="s">
        <v>3</v>
      </c>
      <c r="B17" s="442"/>
      <c r="C17" s="111">
        <f t="shared" si="3"/>
        <v>0</v>
      </c>
      <c r="D17" s="111"/>
      <c r="E17" s="111"/>
      <c r="F17" s="111"/>
      <c r="G17" s="112"/>
      <c r="H17" s="115"/>
      <c r="I17" s="116"/>
      <c r="J17" s="111"/>
      <c r="K17" s="111"/>
      <c r="L17" s="111"/>
      <c r="M17" s="111">
        <f t="shared" si="1"/>
        <v>0</v>
      </c>
      <c r="N17" s="332" t="e">
        <f t="shared" si="2"/>
        <v>#DIV/0!</v>
      </c>
    </row>
    <row r="18" spans="1:14" ht="15">
      <c r="A18" s="110" t="s">
        <v>4</v>
      </c>
      <c r="B18" s="443"/>
      <c r="C18" s="111">
        <v>120000</v>
      </c>
      <c r="D18" s="111">
        <v>120000</v>
      </c>
      <c r="E18" s="111"/>
      <c r="F18" s="111"/>
      <c r="G18" s="112"/>
      <c r="H18" s="115"/>
      <c r="I18" s="116"/>
      <c r="J18" s="111">
        <v>120000</v>
      </c>
      <c r="K18" s="111">
        <v>120000</v>
      </c>
      <c r="L18" s="111">
        <v>83556</v>
      </c>
      <c r="M18" s="111">
        <f t="shared" si="1"/>
        <v>36444</v>
      </c>
      <c r="N18" s="332">
        <f t="shared" si="2"/>
        <v>0.6963</v>
      </c>
    </row>
    <row r="19" spans="1:14" ht="15" hidden="1">
      <c r="A19" s="110" t="s">
        <v>5</v>
      </c>
      <c r="B19" s="114"/>
      <c r="C19" s="111">
        <f t="shared" si="3"/>
        <v>0</v>
      </c>
      <c r="D19" s="111"/>
      <c r="E19" s="111"/>
      <c r="F19" s="111"/>
      <c r="G19" s="112"/>
      <c r="H19" s="115"/>
      <c r="I19" s="116"/>
      <c r="J19" s="111"/>
      <c r="K19" s="111"/>
      <c r="L19" s="111"/>
      <c r="M19" s="111">
        <f t="shared" si="1"/>
        <v>0</v>
      </c>
      <c r="N19" s="332" t="e">
        <f t="shared" si="2"/>
        <v>#DIV/0!</v>
      </c>
    </row>
    <row r="20" spans="1:14" ht="15" hidden="1">
      <c r="A20" s="110" t="s">
        <v>6</v>
      </c>
      <c r="B20" s="114"/>
      <c r="C20" s="111">
        <f t="shared" si="3"/>
        <v>0</v>
      </c>
      <c r="D20" s="111"/>
      <c r="E20" s="111"/>
      <c r="F20" s="111"/>
      <c r="G20" s="112"/>
      <c r="H20" s="115"/>
      <c r="I20" s="116"/>
      <c r="J20" s="111"/>
      <c r="K20" s="111"/>
      <c r="L20" s="111"/>
      <c r="M20" s="111">
        <f t="shared" si="1"/>
        <v>0</v>
      </c>
      <c r="N20" s="332" t="e">
        <f t="shared" si="2"/>
        <v>#DIV/0!</v>
      </c>
    </row>
    <row r="21" spans="1:14" ht="15">
      <c r="A21" s="117" t="s">
        <v>7</v>
      </c>
      <c r="B21" s="114"/>
      <c r="C21" s="111"/>
      <c r="D21" s="118"/>
      <c r="E21" s="118">
        <f>E24</f>
        <v>-4991</v>
      </c>
      <c r="F21" s="118">
        <f>F24</f>
        <v>-4991</v>
      </c>
      <c r="G21" s="118">
        <f>G24</f>
        <v>-4991</v>
      </c>
      <c r="H21" s="118">
        <f>H24</f>
        <v>-4991</v>
      </c>
      <c r="I21" s="118">
        <f>I24</f>
        <v>-4991</v>
      </c>
      <c r="J21" s="118">
        <f>K21</f>
        <v>-134741</v>
      </c>
      <c r="K21" s="118">
        <f>L21</f>
        <v>-134741</v>
      </c>
      <c r="L21" s="118">
        <v>-134741</v>
      </c>
      <c r="M21" s="111"/>
      <c r="N21" s="332"/>
    </row>
    <row r="22" spans="1:14" ht="15">
      <c r="A22" s="119" t="s">
        <v>8</v>
      </c>
      <c r="B22" s="114"/>
      <c r="C22" s="111"/>
      <c r="D22" s="111"/>
      <c r="E22" s="111"/>
      <c r="F22" s="111"/>
      <c r="G22" s="112"/>
      <c r="H22" s="115" t="s">
        <v>108</v>
      </c>
      <c r="I22" s="120">
        <f>C11+C12</f>
        <v>29130000</v>
      </c>
      <c r="J22" s="111"/>
      <c r="K22" s="111"/>
      <c r="L22" s="111"/>
      <c r="M22" s="111"/>
      <c r="N22" s="332"/>
    </row>
    <row r="23" spans="1:14" ht="14.25">
      <c r="A23" s="121" t="s">
        <v>9</v>
      </c>
      <c r="B23" s="122" t="s">
        <v>10</v>
      </c>
      <c r="C23" s="123">
        <f>C11+C12+C16+C18</f>
        <v>29250000</v>
      </c>
      <c r="D23" s="123">
        <f aca="true" t="shared" si="4" ref="D23:M23">D11+D12+D16+D18</f>
        <v>29250000</v>
      </c>
      <c r="E23" s="123">
        <f t="shared" si="4"/>
        <v>0</v>
      </c>
      <c r="F23" s="123">
        <f t="shared" si="4"/>
        <v>0</v>
      </c>
      <c r="G23" s="123">
        <f t="shared" si="4"/>
        <v>0</v>
      </c>
      <c r="H23" s="123">
        <f t="shared" si="4"/>
        <v>0</v>
      </c>
      <c r="I23" s="123">
        <f t="shared" si="4"/>
        <v>0</v>
      </c>
      <c r="J23" s="123">
        <f t="shared" si="4"/>
        <v>28716760</v>
      </c>
      <c r="K23" s="123">
        <f t="shared" si="4"/>
        <v>28716760</v>
      </c>
      <c r="L23" s="123">
        <f t="shared" si="4"/>
        <v>25604523</v>
      </c>
      <c r="M23" s="123">
        <f t="shared" si="4"/>
        <v>3112237</v>
      </c>
      <c r="N23" s="333">
        <f>L23/C23</f>
        <v>0.8753683076923077</v>
      </c>
    </row>
    <row r="24" spans="1:14" ht="15" thickBot="1">
      <c r="A24" s="295" t="s">
        <v>7</v>
      </c>
      <c r="B24" s="171"/>
      <c r="C24" s="159"/>
      <c r="D24" s="159"/>
      <c r="E24" s="159">
        <f aca="true" t="shared" si="5" ref="E24:L24">E21</f>
        <v>0</v>
      </c>
      <c r="F24" s="159">
        <f t="shared" si="5"/>
        <v>0</v>
      </c>
      <c r="G24" s="159">
        <f t="shared" si="5"/>
        <v>0</v>
      </c>
      <c r="H24" s="159">
        <f t="shared" si="5"/>
        <v>0</v>
      </c>
      <c r="I24" s="159">
        <f t="shared" si="5"/>
        <v>0</v>
      </c>
      <c r="J24" s="161">
        <f t="shared" si="5"/>
        <v>-134741</v>
      </c>
      <c r="K24" s="161">
        <f t="shared" si="5"/>
        <v>-134741</v>
      </c>
      <c r="L24" s="161">
        <f t="shared" si="5"/>
        <v>-134741</v>
      </c>
      <c r="M24" s="159"/>
      <c r="N24" s="334"/>
    </row>
    <row r="25" spans="1:14" ht="24.75" customHeight="1" thickBot="1">
      <c r="A25" s="291" t="s">
        <v>15</v>
      </c>
      <c r="B25" s="366" t="s">
        <v>168</v>
      </c>
      <c r="C25" s="293">
        <f>C26+C29+C30+C35</f>
        <v>2093000</v>
      </c>
      <c r="D25" s="293">
        <f aca="true" t="shared" si="6" ref="D25:M25">D26+D29+D30+D35</f>
        <v>2093000</v>
      </c>
      <c r="E25" s="293">
        <f t="shared" si="6"/>
        <v>0</v>
      </c>
      <c r="F25" s="293">
        <f t="shared" si="6"/>
        <v>0</v>
      </c>
      <c r="G25" s="293">
        <f t="shared" si="6"/>
        <v>0</v>
      </c>
      <c r="H25" s="293">
        <f t="shared" si="6"/>
        <v>0</v>
      </c>
      <c r="I25" s="293">
        <f t="shared" si="6"/>
        <v>0</v>
      </c>
      <c r="J25" s="293">
        <f t="shared" si="6"/>
        <v>2069462</v>
      </c>
      <c r="K25" s="293">
        <f t="shared" si="6"/>
        <v>2069462</v>
      </c>
      <c r="L25" s="293">
        <f t="shared" si="6"/>
        <v>1842666</v>
      </c>
      <c r="M25" s="293">
        <f t="shared" si="6"/>
        <v>226796</v>
      </c>
      <c r="N25" s="294">
        <f>L25/C25</f>
        <v>0.8803946488294314</v>
      </c>
    </row>
    <row r="26" spans="1:14" ht="15">
      <c r="A26" s="423" t="s">
        <v>268</v>
      </c>
      <c r="B26" s="394"/>
      <c r="C26" s="395">
        <f>C27+C28</f>
        <v>2010000</v>
      </c>
      <c r="D26" s="395">
        <f aca="true" t="shared" si="7" ref="D26:L26">D27+D28</f>
        <v>2010000</v>
      </c>
      <c r="E26" s="395">
        <f t="shared" si="7"/>
        <v>0</v>
      </c>
      <c r="F26" s="395">
        <f t="shared" si="7"/>
        <v>0</v>
      </c>
      <c r="G26" s="395">
        <f t="shared" si="7"/>
        <v>0</v>
      </c>
      <c r="H26" s="395">
        <f t="shared" si="7"/>
        <v>0</v>
      </c>
      <c r="I26" s="395">
        <f t="shared" si="7"/>
        <v>0</v>
      </c>
      <c r="J26" s="395">
        <f t="shared" si="7"/>
        <v>1998800</v>
      </c>
      <c r="K26" s="395">
        <f t="shared" si="7"/>
        <v>1998800</v>
      </c>
      <c r="L26" s="395">
        <f t="shared" si="7"/>
        <v>1791403</v>
      </c>
      <c r="M26" s="395">
        <f>J26-L26</f>
        <v>207397</v>
      </c>
      <c r="N26" s="396">
        <f>L26/C26</f>
        <v>0.8912452736318408</v>
      </c>
    </row>
    <row r="27" spans="1:14" ht="15">
      <c r="A27" s="424"/>
      <c r="B27" s="367" t="s">
        <v>13</v>
      </c>
      <c r="C27" s="289">
        <v>1960000</v>
      </c>
      <c r="D27" s="289">
        <v>1960000</v>
      </c>
      <c r="E27" s="289"/>
      <c r="F27" s="289"/>
      <c r="G27" s="290"/>
      <c r="H27" s="330"/>
      <c r="I27" s="330"/>
      <c r="J27" s="289">
        <v>1955000</v>
      </c>
      <c r="K27" s="289">
        <v>1955000</v>
      </c>
      <c r="L27" s="289">
        <f>1791403-L28</f>
        <v>1747603</v>
      </c>
      <c r="M27" s="111">
        <f>J27-L27</f>
        <v>207397</v>
      </c>
      <c r="N27" s="331">
        <f>L27/C27</f>
        <v>0.8916341836734694</v>
      </c>
    </row>
    <row r="28" spans="1:14" ht="15">
      <c r="A28" s="425"/>
      <c r="B28" s="367" t="s">
        <v>269</v>
      </c>
      <c r="C28" s="289">
        <v>50000</v>
      </c>
      <c r="D28" s="289">
        <v>50000</v>
      </c>
      <c r="E28" s="289"/>
      <c r="F28" s="289"/>
      <c r="G28" s="290"/>
      <c r="H28" s="330"/>
      <c r="I28" s="330"/>
      <c r="J28" s="289">
        <v>43800</v>
      </c>
      <c r="K28" s="289">
        <v>43800</v>
      </c>
      <c r="L28" s="289">
        <v>43800</v>
      </c>
      <c r="M28" s="111">
        <f>J28-L28</f>
        <v>0</v>
      </c>
      <c r="N28" s="331">
        <f>L28/C28</f>
        <v>0.876</v>
      </c>
    </row>
    <row r="29" spans="1:14" ht="15">
      <c r="A29" s="110" t="s">
        <v>157</v>
      </c>
      <c r="B29" s="365" t="s">
        <v>13</v>
      </c>
      <c r="C29" s="111">
        <v>50000</v>
      </c>
      <c r="D29" s="111">
        <v>50000</v>
      </c>
      <c r="E29" s="111"/>
      <c r="F29" s="111"/>
      <c r="G29" s="112"/>
      <c r="H29" s="458"/>
      <c r="I29" s="459"/>
      <c r="J29" s="111">
        <v>48662</v>
      </c>
      <c r="K29" s="111">
        <v>48662</v>
      </c>
      <c r="L29" s="111">
        <v>31233</v>
      </c>
      <c r="M29" s="111">
        <f>J29-L29</f>
        <v>17429</v>
      </c>
      <c r="N29" s="332">
        <f aca="true" t="shared" si="8" ref="N29:N35">L29/C29</f>
        <v>0.62466</v>
      </c>
    </row>
    <row r="30" spans="1:14" ht="15">
      <c r="A30" s="110" t="s">
        <v>233</v>
      </c>
      <c r="B30" s="125" t="s">
        <v>234</v>
      </c>
      <c r="C30" s="111">
        <v>10000</v>
      </c>
      <c r="D30" s="111">
        <v>10000</v>
      </c>
      <c r="E30" s="111"/>
      <c r="F30" s="111"/>
      <c r="G30" s="112"/>
      <c r="H30" s="115"/>
      <c r="I30" s="116"/>
      <c r="J30" s="111"/>
      <c r="K30" s="111"/>
      <c r="L30" s="111"/>
      <c r="M30" s="111">
        <f aca="true" t="shared" si="9" ref="M30:M35">J30-L30</f>
        <v>0</v>
      </c>
      <c r="N30" s="332"/>
    </row>
    <row r="31" spans="1:14" ht="15" hidden="1">
      <c r="A31" s="110" t="s">
        <v>1</v>
      </c>
      <c r="B31" s="364"/>
      <c r="C31" s="111">
        <f aca="true" t="shared" si="10" ref="C31:C37">D31+E31+F31+G31</f>
        <v>0</v>
      </c>
      <c r="D31" s="111"/>
      <c r="E31" s="111"/>
      <c r="F31" s="111"/>
      <c r="G31" s="112"/>
      <c r="H31" s="115"/>
      <c r="I31" s="116"/>
      <c r="J31" s="111"/>
      <c r="K31" s="111"/>
      <c r="L31" s="111"/>
      <c r="M31" s="111">
        <f t="shared" si="9"/>
        <v>0</v>
      </c>
      <c r="N31" s="332" t="e">
        <f t="shared" si="8"/>
        <v>#DIV/0!</v>
      </c>
    </row>
    <row r="32" spans="1:14" ht="15" hidden="1">
      <c r="A32" s="110" t="s">
        <v>155</v>
      </c>
      <c r="B32" s="364"/>
      <c r="C32" s="111">
        <f t="shared" si="10"/>
        <v>0</v>
      </c>
      <c r="D32" s="111"/>
      <c r="E32" s="111"/>
      <c r="F32" s="111"/>
      <c r="G32" s="112"/>
      <c r="H32" s="115"/>
      <c r="I32" s="116"/>
      <c r="J32" s="111"/>
      <c r="K32" s="111"/>
      <c r="L32" s="111"/>
      <c r="M32" s="111">
        <f t="shared" si="9"/>
        <v>0</v>
      </c>
      <c r="N32" s="332" t="e">
        <f t="shared" si="8"/>
        <v>#DIV/0!</v>
      </c>
    </row>
    <row r="33" spans="1:14" ht="15" hidden="1">
      <c r="A33" s="110" t="s">
        <v>2</v>
      </c>
      <c r="B33" s="364"/>
      <c r="C33" s="111">
        <f t="shared" si="10"/>
        <v>0</v>
      </c>
      <c r="D33" s="111"/>
      <c r="E33" s="111"/>
      <c r="F33" s="111"/>
      <c r="G33" s="112"/>
      <c r="H33" s="115"/>
      <c r="I33" s="116"/>
      <c r="J33" s="111"/>
      <c r="K33" s="111"/>
      <c r="L33" s="111"/>
      <c r="M33" s="111">
        <f t="shared" si="9"/>
        <v>0</v>
      </c>
      <c r="N33" s="332" t="e">
        <f t="shared" si="8"/>
        <v>#DIV/0!</v>
      </c>
    </row>
    <row r="34" spans="1:14" ht="15" hidden="1">
      <c r="A34" s="110" t="s">
        <v>3</v>
      </c>
      <c r="B34" s="364"/>
      <c r="C34" s="111">
        <f t="shared" si="10"/>
        <v>0</v>
      </c>
      <c r="D34" s="111"/>
      <c r="E34" s="111"/>
      <c r="F34" s="111"/>
      <c r="G34" s="112"/>
      <c r="H34" s="115"/>
      <c r="I34" s="116"/>
      <c r="J34" s="111"/>
      <c r="K34" s="111"/>
      <c r="L34" s="111"/>
      <c r="M34" s="111">
        <f t="shared" si="9"/>
        <v>0</v>
      </c>
      <c r="N34" s="332" t="e">
        <f t="shared" si="8"/>
        <v>#DIV/0!</v>
      </c>
    </row>
    <row r="35" spans="1:14" ht="15">
      <c r="A35" s="110" t="s">
        <v>4</v>
      </c>
      <c r="B35" s="235" t="s">
        <v>13</v>
      </c>
      <c r="C35" s="111">
        <v>23000</v>
      </c>
      <c r="D35" s="111">
        <v>23000</v>
      </c>
      <c r="E35" s="111"/>
      <c r="F35" s="111"/>
      <c r="G35" s="112"/>
      <c r="H35" s="115"/>
      <c r="I35" s="116"/>
      <c r="J35" s="111">
        <v>22000</v>
      </c>
      <c r="K35" s="111">
        <v>22000</v>
      </c>
      <c r="L35" s="111">
        <v>20030</v>
      </c>
      <c r="M35" s="111">
        <f t="shared" si="9"/>
        <v>1970</v>
      </c>
      <c r="N35" s="332">
        <f t="shared" si="8"/>
        <v>0.8708695652173913</v>
      </c>
    </row>
    <row r="36" spans="1:14" ht="15" hidden="1">
      <c r="A36" s="110" t="s">
        <v>5</v>
      </c>
      <c r="B36" s="114"/>
      <c r="C36" s="111">
        <f t="shared" si="10"/>
        <v>0</v>
      </c>
      <c r="D36" s="111"/>
      <c r="E36" s="111"/>
      <c r="F36" s="111"/>
      <c r="G36" s="112"/>
      <c r="H36" s="115"/>
      <c r="I36" s="116"/>
      <c r="J36" s="111"/>
      <c r="K36" s="111"/>
      <c r="L36" s="111"/>
      <c r="M36" s="111"/>
      <c r="N36" s="332"/>
    </row>
    <row r="37" spans="1:14" ht="15" hidden="1">
      <c r="A37" s="110" t="s">
        <v>6</v>
      </c>
      <c r="B37" s="114"/>
      <c r="C37" s="111">
        <f t="shared" si="10"/>
        <v>0</v>
      </c>
      <c r="D37" s="111"/>
      <c r="E37" s="111"/>
      <c r="F37" s="111"/>
      <c r="G37" s="112"/>
      <c r="H37" s="115"/>
      <c r="I37" s="116"/>
      <c r="J37" s="111"/>
      <c r="K37" s="111"/>
      <c r="L37" s="111"/>
      <c r="M37" s="111"/>
      <c r="N37" s="332"/>
    </row>
    <row r="38" spans="1:14" ht="15">
      <c r="A38" s="117" t="s">
        <v>7</v>
      </c>
      <c r="B38" s="114"/>
      <c r="C38" s="111"/>
      <c r="D38" s="111"/>
      <c r="E38" s="111"/>
      <c r="F38" s="111"/>
      <c r="G38" s="112"/>
      <c r="H38" s="115"/>
      <c r="I38" s="116"/>
      <c r="J38" s="111"/>
      <c r="K38" s="111"/>
      <c r="L38" s="111"/>
      <c r="M38" s="111"/>
      <c r="N38" s="332"/>
    </row>
    <row r="39" spans="1:14" ht="15">
      <c r="A39" s="119" t="s">
        <v>8</v>
      </c>
      <c r="B39" s="114"/>
      <c r="C39" s="111"/>
      <c r="D39" s="111"/>
      <c r="E39" s="111"/>
      <c r="F39" s="111"/>
      <c r="G39" s="112"/>
      <c r="H39" s="115" t="s">
        <v>108</v>
      </c>
      <c r="I39" s="120">
        <f>C26+C29</f>
        <v>2060000</v>
      </c>
      <c r="J39" s="111"/>
      <c r="K39" s="111"/>
      <c r="L39" s="111"/>
      <c r="M39" s="111"/>
      <c r="N39" s="332"/>
    </row>
    <row r="40" spans="1:14" ht="15">
      <c r="A40" s="126" t="s">
        <v>233</v>
      </c>
      <c r="B40" s="122" t="s">
        <v>234</v>
      </c>
      <c r="C40" s="127">
        <f>C30</f>
        <v>10000</v>
      </c>
      <c r="D40" s="127">
        <f aca="true" t="shared" si="11" ref="D40:M40">D30</f>
        <v>10000</v>
      </c>
      <c r="E40" s="127">
        <f t="shared" si="11"/>
        <v>0</v>
      </c>
      <c r="F40" s="127">
        <f t="shared" si="11"/>
        <v>0</v>
      </c>
      <c r="G40" s="127">
        <f t="shared" si="11"/>
        <v>0</v>
      </c>
      <c r="H40" s="127">
        <f t="shared" si="11"/>
        <v>0</v>
      </c>
      <c r="I40" s="127">
        <f t="shared" si="11"/>
        <v>0</v>
      </c>
      <c r="J40" s="127">
        <f t="shared" si="11"/>
        <v>0</v>
      </c>
      <c r="K40" s="127">
        <f t="shared" si="11"/>
        <v>0</v>
      </c>
      <c r="L40" s="127">
        <f t="shared" si="11"/>
        <v>0</v>
      </c>
      <c r="M40" s="127">
        <f t="shared" si="11"/>
        <v>0</v>
      </c>
      <c r="N40" s="335"/>
    </row>
    <row r="41" spans="1:14" ht="14.25">
      <c r="A41" s="121" t="s">
        <v>12</v>
      </c>
      <c r="B41" s="122" t="s">
        <v>13</v>
      </c>
      <c r="C41" s="123">
        <f>C27+C29+C35</f>
        <v>2033000</v>
      </c>
      <c r="D41" s="123">
        <f aca="true" t="shared" si="12" ref="D41:M41">D27+D29+D35</f>
        <v>2033000</v>
      </c>
      <c r="E41" s="123">
        <f t="shared" si="12"/>
        <v>0</v>
      </c>
      <c r="F41" s="123">
        <f t="shared" si="12"/>
        <v>0</v>
      </c>
      <c r="G41" s="123">
        <f t="shared" si="12"/>
        <v>0</v>
      </c>
      <c r="H41" s="123">
        <f t="shared" si="12"/>
        <v>0</v>
      </c>
      <c r="I41" s="123">
        <f t="shared" si="12"/>
        <v>0</v>
      </c>
      <c r="J41" s="123">
        <f t="shared" si="12"/>
        <v>2025662</v>
      </c>
      <c r="K41" s="123">
        <f t="shared" si="12"/>
        <v>2025662</v>
      </c>
      <c r="L41" s="123">
        <f t="shared" si="12"/>
        <v>1798866</v>
      </c>
      <c r="M41" s="123">
        <f t="shared" si="12"/>
        <v>226796</v>
      </c>
      <c r="N41" s="333">
        <f>L41/C41</f>
        <v>0.8848332513526808</v>
      </c>
    </row>
    <row r="42" spans="1:14" ht="14.25">
      <c r="A42" s="4" t="s">
        <v>270</v>
      </c>
      <c r="B42" s="363" t="s">
        <v>269</v>
      </c>
      <c r="C42" s="159">
        <f>C28</f>
        <v>50000</v>
      </c>
      <c r="D42" s="159">
        <f aca="true" t="shared" si="13" ref="D42:M42">D28</f>
        <v>50000</v>
      </c>
      <c r="E42" s="159">
        <f t="shared" si="13"/>
        <v>0</v>
      </c>
      <c r="F42" s="159">
        <f t="shared" si="13"/>
        <v>0</v>
      </c>
      <c r="G42" s="159">
        <f t="shared" si="13"/>
        <v>0</v>
      </c>
      <c r="H42" s="159">
        <f t="shared" si="13"/>
        <v>0</v>
      </c>
      <c r="I42" s="159">
        <f t="shared" si="13"/>
        <v>0</v>
      </c>
      <c r="J42" s="159">
        <f t="shared" si="13"/>
        <v>43800</v>
      </c>
      <c r="K42" s="159">
        <f t="shared" si="13"/>
        <v>43800</v>
      </c>
      <c r="L42" s="159">
        <f t="shared" si="13"/>
        <v>43800</v>
      </c>
      <c r="M42" s="159">
        <f t="shared" si="13"/>
        <v>0</v>
      </c>
      <c r="N42" s="333">
        <f>L42/C42</f>
        <v>0.876</v>
      </c>
    </row>
    <row r="43" spans="1:14" ht="15.75" thickBot="1">
      <c r="A43" s="295" t="s">
        <v>7</v>
      </c>
      <c r="B43" s="171"/>
      <c r="C43" s="159"/>
      <c r="D43" s="159"/>
      <c r="E43" s="159"/>
      <c r="F43" s="159"/>
      <c r="G43" s="159"/>
      <c r="H43" s="296"/>
      <c r="I43" s="174"/>
      <c r="J43" s="159">
        <f>J38</f>
        <v>0</v>
      </c>
      <c r="K43" s="159">
        <f>K38</f>
        <v>0</v>
      </c>
      <c r="L43" s="159">
        <f>L38</f>
        <v>0</v>
      </c>
      <c r="M43" s="159"/>
      <c r="N43" s="334"/>
    </row>
    <row r="44" spans="1:14" ht="24.75" customHeight="1" thickBot="1">
      <c r="A44" s="291" t="s">
        <v>24</v>
      </c>
      <c r="B44" s="292" t="s">
        <v>168</v>
      </c>
      <c r="C44" s="293">
        <f>C45+C46</f>
        <v>3309000</v>
      </c>
      <c r="D44" s="293">
        <f aca="true" t="shared" si="14" ref="D44:M44">D45+D46</f>
        <v>3309000</v>
      </c>
      <c r="E44" s="293">
        <f t="shared" si="14"/>
        <v>2760700</v>
      </c>
      <c r="F44" s="293">
        <f t="shared" si="14"/>
        <v>630700</v>
      </c>
      <c r="G44" s="293">
        <f t="shared" si="14"/>
        <v>1408100</v>
      </c>
      <c r="H44" s="293" t="e">
        <f t="shared" si="14"/>
        <v>#VALUE!</v>
      </c>
      <c r="I44" s="293">
        <f t="shared" si="14"/>
        <v>3309000</v>
      </c>
      <c r="J44" s="293">
        <f>J45+J46+J47</f>
        <v>3309000</v>
      </c>
      <c r="K44" s="293">
        <f>K45+K46+K47</f>
        <v>3309000</v>
      </c>
      <c r="L44" s="293">
        <f>L45+L46+L47</f>
        <v>2563454</v>
      </c>
      <c r="M44" s="293">
        <f t="shared" si="14"/>
        <v>745546</v>
      </c>
      <c r="N44" s="294">
        <f>L44/C44</f>
        <v>0.7746914475672408</v>
      </c>
    </row>
    <row r="45" spans="1:14" ht="15">
      <c r="A45" s="288" t="s">
        <v>0</v>
      </c>
      <c r="B45" s="297"/>
      <c r="C45" s="289">
        <v>3238000</v>
      </c>
      <c r="D45" s="289">
        <v>3238000</v>
      </c>
      <c r="E45" s="289">
        <v>2730000</v>
      </c>
      <c r="F45" s="289">
        <v>620000</v>
      </c>
      <c r="G45" s="290">
        <v>1310000</v>
      </c>
      <c r="H45" s="460" t="s">
        <v>119</v>
      </c>
      <c r="I45" s="461"/>
      <c r="J45" s="289">
        <v>3238000</v>
      </c>
      <c r="K45" s="289">
        <v>3238000</v>
      </c>
      <c r="L45" s="289">
        <v>2563454</v>
      </c>
      <c r="M45" s="289">
        <f>J45-L45</f>
        <v>674546</v>
      </c>
      <c r="N45" s="331">
        <f>L45/C45</f>
        <v>0.7916781964175417</v>
      </c>
    </row>
    <row r="46" spans="1:14" ht="15">
      <c r="A46" s="129" t="s">
        <v>14</v>
      </c>
      <c r="B46" s="130"/>
      <c r="C46" s="131">
        <v>71000</v>
      </c>
      <c r="D46" s="131">
        <v>71000</v>
      </c>
      <c r="E46" s="131">
        <v>30700</v>
      </c>
      <c r="F46" s="131">
        <v>10700</v>
      </c>
      <c r="G46" s="132">
        <v>98100</v>
      </c>
      <c r="H46" s="115" t="s">
        <v>108</v>
      </c>
      <c r="I46" s="120">
        <f>C45+C46</f>
        <v>3309000</v>
      </c>
      <c r="J46" s="131">
        <v>71000</v>
      </c>
      <c r="K46" s="131">
        <v>71000</v>
      </c>
      <c r="L46" s="131">
        <v>0</v>
      </c>
      <c r="M46" s="131">
        <f>J46-L46</f>
        <v>71000</v>
      </c>
      <c r="N46" s="336"/>
    </row>
    <row r="47" spans="1:14" ht="15.75" thickBot="1">
      <c r="A47" s="117" t="s">
        <v>7</v>
      </c>
      <c r="B47" s="122"/>
      <c r="C47" s="123"/>
      <c r="D47" s="123"/>
      <c r="E47" s="123"/>
      <c r="F47" s="123"/>
      <c r="G47" s="123"/>
      <c r="H47" s="116"/>
      <c r="I47" s="120"/>
      <c r="J47" s="124"/>
      <c r="K47" s="124"/>
      <c r="L47" s="124"/>
      <c r="M47" s="123"/>
      <c r="N47" s="333"/>
    </row>
    <row r="48" spans="1:14" ht="24.75" customHeight="1" thickBot="1">
      <c r="A48" s="291" t="s">
        <v>16</v>
      </c>
      <c r="B48" s="292" t="s">
        <v>168</v>
      </c>
      <c r="C48" s="293">
        <f>C49+C50+C61</f>
        <v>9523000</v>
      </c>
      <c r="D48" s="293">
        <f aca="true" t="shared" si="15" ref="D48:M48">D49+D50+D61</f>
        <v>9523000</v>
      </c>
      <c r="E48" s="293">
        <f t="shared" si="15"/>
        <v>1510000</v>
      </c>
      <c r="F48" s="293">
        <f t="shared" si="15"/>
        <v>1510000</v>
      </c>
      <c r="G48" s="293">
        <f t="shared" si="15"/>
        <v>1227700</v>
      </c>
      <c r="H48" s="293">
        <f t="shared" si="15"/>
        <v>800000</v>
      </c>
      <c r="I48" s="293">
        <f t="shared" si="15"/>
        <v>800000</v>
      </c>
      <c r="J48" s="293">
        <f t="shared" si="15"/>
        <v>9325013</v>
      </c>
      <c r="K48" s="293">
        <f t="shared" si="15"/>
        <v>9325013</v>
      </c>
      <c r="L48" s="293">
        <f t="shared" si="15"/>
        <v>8163795</v>
      </c>
      <c r="M48" s="293">
        <f t="shared" si="15"/>
        <v>1161218</v>
      </c>
      <c r="N48" s="294">
        <f>L48/C48</f>
        <v>0.8572713430641604</v>
      </c>
    </row>
    <row r="49" spans="1:14" ht="15">
      <c r="A49" s="288" t="s">
        <v>156</v>
      </c>
      <c r="B49" s="298" t="s">
        <v>21</v>
      </c>
      <c r="C49" s="289">
        <f>8700000</f>
        <v>8700000</v>
      </c>
      <c r="D49" s="289">
        <v>8700000</v>
      </c>
      <c r="E49" s="289">
        <v>800000</v>
      </c>
      <c r="F49" s="289">
        <v>800000</v>
      </c>
      <c r="G49" s="289">
        <v>800000</v>
      </c>
      <c r="H49" s="289">
        <v>800000</v>
      </c>
      <c r="I49" s="289">
        <v>800000</v>
      </c>
      <c r="J49" s="299">
        <v>8700000</v>
      </c>
      <c r="K49" s="300">
        <v>8700000</v>
      </c>
      <c r="L49" s="289">
        <v>7541307</v>
      </c>
      <c r="M49" s="289">
        <f>J49-L49</f>
        <v>1158693</v>
      </c>
      <c r="N49" s="331">
        <f>L49/C49</f>
        <v>0.8668168965517241</v>
      </c>
    </row>
    <row r="50" spans="1:14" ht="14.25">
      <c r="A50" s="110" t="s">
        <v>171</v>
      </c>
      <c r="B50" s="133"/>
      <c r="C50" s="134">
        <f>C51+C52</f>
        <v>823000</v>
      </c>
      <c r="D50" s="134">
        <f aca="true" t="shared" si="16" ref="D50:M50">D51+D52</f>
        <v>823000</v>
      </c>
      <c r="E50" s="134">
        <f t="shared" si="16"/>
        <v>710000</v>
      </c>
      <c r="F50" s="134">
        <f t="shared" si="16"/>
        <v>710000</v>
      </c>
      <c r="G50" s="134">
        <f t="shared" si="16"/>
        <v>427700</v>
      </c>
      <c r="H50" s="134">
        <f t="shared" si="16"/>
        <v>0</v>
      </c>
      <c r="I50" s="134">
        <f t="shared" si="16"/>
        <v>0</v>
      </c>
      <c r="J50" s="134">
        <f t="shared" si="16"/>
        <v>658240</v>
      </c>
      <c r="K50" s="134">
        <f t="shared" si="16"/>
        <v>658240</v>
      </c>
      <c r="L50" s="134">
        <f t="shared" si="16"/>
        <v>655715</v>
      </c>
      <c r="M50" s="134">
        <f t="shared" si="16"/>
        <v>2525</v>
      </c>
      <c r="N50" s="337">
        <f>L50/C50</f>
        <v>0.7967375455650061</v>
      </c>
    </row>
    <row r="51" spans="1:14" ht="15">
      <c r="A51" s="135" t="s">
        <v>17</v>
      </c>
      <c r="B51" s="133" t="s">
        <v>21</v>
      </c>
      <c r="C51" s="111">
        <v>760000</v>
      </c>
      <c r="D51" s="111">
        <v>760000</v>
      </c>
      <c r="E51" s="111">
        <v>700000</v>
      </c>
      <c r="F51" s="111">
        <v>700000</v>
      </c>
      <c r="G51" s="112">
        <v>427700</v>
      </c>
      <c r="H51" s="330"/>
      <c r="I51" s="330"/>
      <c r="J51" s="113">
        <v>616837</v>
      </c>
      <c r="K51" s="113">
        <v>616837</v>
      </c>
      <c r="L51" s="111">
        <v>616837</v>
      </c>
      <c r="M51" s="111">
        <f>J51-L51</f>
        <v>0</v>
      </c>
      <c r="N51" s="332">
        <f>L51/C51</f>
        <v>0.8116276315789474</v>
      </c>
    </row>
    <row r="52" spans="1:14" ht="15">
      <c r="A52" s="135" t="s">
        <v>18</v>
      </c>
      <c r="B52" s="133" t="s">
        <v>22</v>
      </c>
      <c r="C52" s="111">
        <v>63000</v>
      </c>
      <c r="D52" s="111">
        <v>63000</v>
      </c>
      <c r="E52" s="111">
        <v>10000</v>
      </c>
      <c r="F52" s="111">
        <v>10000</v>
      </c>
      <c r="G52" s="112"/>
      <c r="H52" s="330"/>
      <c r="I52" s="330"/>
      <c r="J52" s="111">
        <v>41403</v>
      </c>
      <c r="K52" s="111">
        <v>41403</v>
      </c>
      <c r="L52" s="111">
        <v>38878</v>
      </c>
      <c r="M52" s="111">
        <f>J52-L52</f>
        <v>2525</v>
      </c>
      <c r="N52" s="332">
        <f>L52/C52</f>
        <v>0.6171111111111112</v>
      </c>
    </row>
    <row r="53" spans="1:14" ht="15" hidden="1">
      <c r="A53" s="110" t="s">
        <v>0</v>
      </c>
      <c r="B53" s="114"/>
      <c r="C53" s="111">
        <f aca="true" t="shared" si="17" ref="C53:C60">D53+E53+F53+G53</f>
        <v>0</v>
      </c>
      <c r="D53" s="111"/>
      <c r="E53" s="111"/>
      <c r="F53" s="111"/>
      <c r="G53" s="112"/>
      <c r="H53" s="330"/>
      <c r="I53" s="330"/>
      <c r="J53" s="111"/>
      <c r="K53" s="111"/>
      <c r="L53" s="111"/>
      <c r="M53" s="111"/>
      <c r="N53" s="332"/>
    </row>
    <row r="54" spans="1:14" ht="15" hidden="1">
      <c r="A54" s="110" t="s">
        <v>1</v>
      </c>
      <c r="B54" s="114"/>
      <c r="C54" s="111">
        <f t="shared" si="17"/>
        <v>0</v>
      </c>
      <c r="D54" s="111"/>
      <c r="E54" s="111"/>
      <c r="F54" s="111"/>
      <c r="G54" s="112"/>
      <c r="H54" s="330"/>
      <c r="I54" s="330"/>
      <c r="J54" s="111"/>
      <c r="K54" s="111"/>
      <c r="L54" s="111"/>
      <c r="M54" s="111"/>
      <c r="N54" s="332"/>
    </row>
    <row r="55" spans="1:14" ht="15" hidden="1">
      <c r="A55" s="110" t="s">
        <v>155</v>
      </c>
      <c r="B55" s="114"/>
      <c r="C55" s="111">
        <f t="shared" si="17"/>
        <v>0</v>
      </c>
      <c r="D55" s="111"/>
      <c r="E55" s="111"/>
      <c r="F55" s="111"/>
      <c r="G55" s="112"/>
      <c r="H55" s="330"/>
      <c r="I55" s="330"/>
      <c r="J55" s="111"/>
      <c r="K55" s="111"/>
      <c r="L55" s="111"/>
      <c r="M55" s="111"/>
      <c r="N55" s="332"/>
    </row>
    <row r="56" spans="1:14" ht="15" hidden="1">
      <c r="A56" s="110" t="s">
        <v>2</v>
      </c>
      <c r="B56" s="114"/>
      <c r="C56" s="111">
        <f t="shared" si="17"/>
        <v>0</v>
      </c>
      <c r="D56" s="111"/>
      <c r="E56" s="111"/>
      <c r="F56" s="111"/>
      <c r="G56" s="112"/>
      <c r="H56" s="330"/>
      <c r="I56" s="330"/>
      <c r="J56" s="111"/>
      <c r="K56" s="111"/>
      <c r="L56" s="111"/>
      <c r="M56" s="111"/>
      <c r="N56" s="332"/>
    </row>
    <row r="57" spans="1:14" ht="15" hidden="1">
      <c r="A57" s="110" t="s">
        <v>3</v>
      </c>
      <c r="B57" s="114"/>
      <c r="C57" s="111">
        <f t="shared" si="17"/>
        <v>0</v>
      </c>
      <c r="D57" s="111"/>
      <c r="E57" s="111"/>
      <c r="F57" s="111"/>
      <c r="G57" s="112"/>
      <c r="H57" s="330"/>
      <c r="I57" s="330"/>
      <c r="J57" s="111"/>
      <c r="K57" s="111"/>
      <c r="L57" s="111"/>
      <c r="M57" s="111"/>
      <c r="N57" s="332"/>
    </row>
    <row r="58" spans="1:14" ht="15" hidden="1">
      <c r="A58" s="110" t="s">
        <v>4</v>
      </c>
      <c r="B58" s="114"/>
      <c r="C58" s="111">
        <f t="shared" si="17"/>
        <v>0</v>
      </c>
      <c r="D58" s="111"/>
      <c r="E58" s="111"/>
      <c r="F58" s="111"/>
      <c r="G58" s="112"/>
      <c r="H58" s="330"/>
      <c r="I58" s="330"/>
      <c r="J58" s="111"/>
      <c r="K58" s="111"/>
      <c r="L58" s="111"/>
      <c r="M58" s="111"/>
      <c r="N58" s="332"/>
    </row>
    <row r="59" spans="1:14" ht="15" hidden="1">
      <c r="A59" s="110" t="s">
        <v>5</v>
      </c>
      <c r="B59" s="114"/>
      <c r="C59" s="111">
        <f t="shared" si="17"/>
        <v>0</v>
      </c>
      <c r="D59" s="111"/>
      <c r="E59" s="111"/>
      <c r="F59" s="111"/>
      <c r="G59" s="112"/>
      <c r="H59" s="330"/>
      <c r="I59" s="330"/>
      <c r="J59" s="111"/>
      <c r="K59" s="111"/>
      <c r="L59" s="111"/>
      <c r="M59" s="111"/>
      <c r="N59" s="332"/>
    </row>
    <row r="60" spans="1:14" ht="15" hidden="1">
      <c r="A60" s="110" t="s">
        <v>6</v>
      </c>
      <c r="B60" s="114"/>
      <c r="C60" s="111">
        <f t="shared" si="17"/>
        <v>0</v>
      </c>
      <c r="D60" s="111"/>
      <c r="E60" s="111"/>
      <c r="F60" s="111"/>
      <c r="G60" s="112"/>
      <c r="H60" s="330"/>
      <c r="I60" s="330"/>
      <c r="J60" s="111"/>
      <c r="K60" s="111"/>
      <c r="L60" s="111"/>
      <c r="M60" s="111"/>
      <c r="N60" s="332"/>
    </row>
    <row r="61" spans="1:14" ht="15">
      <c r="A61" s="117" t="s">
        <v>7</v>
      </c>
      <c r="B61" s="114"/>
      <c r="C61" s="111"/>
      <c r="D61" s="111"/>
      <c r="E61" s="111"/>
      <c r="F61" s="111"/>
      <c r="G61" s="112"/>
      <c r="H61" s="330"/>
      <c r="I61" s="330"/>
      <c r="J61" s="118">
        <f>K61</f>
        <v>-33227</v>
      </c>
      <c r="K61" s="118">
        <f>L61</f>
        <v>-33227</v>
      </c>
      <c r="L61" s="118">
        <v>-33227</v>
      </c>
      <c r="M61" s="111"/>
      <c r="N61" s="332"/>
    </row>
    <row r="62" spans="1:14" ht="15">
      <c r="A62" s="119" t="s">
        <v>8</v>
      </c>
      <c r="B62" s="114"/>
      <c r="C62" s="111"/>
      <c r="D62" s="111"/>
      <c r="E62" s="111"/>
      <c r="F62" s="111"/>
      <c r="G62" s="112"/>
      <c r="H62" s="330"/>
      <c r="I62" s="330"/>
      <c r="J62" s="111"/>
      <c r="K62" s="111"/>
      <c r="L62" s="111"/>
      <c r="M62" s="111"/>
      <c r="N62" s="332"/>
    </row>
    <row r="63" spans="1:14" ht="15">
      <c r="A63" s="5" t="s">
        <v>273</v>
      </c>
      <c r="B63" s="122" t="s">
        <v>21</v>
      </c>
      <c r="C63" s="123">
        <f>C51+C49</f>
        <v>9460000</v>
      </c>
      <c r="D63" s="123">
        <f>D51+D49</f>
        <v>9460000</v>
      </c>
      <c r="E63" s="123">
        <f>E49+E51</f>
        <v>1500000</v>
      </c>
      <c r="F63" s="123">
        <f>F49+F51</f>
        <v>1500000</v>
      </c>
      <c r="G63" s="136">
        <f>G49+G51</f>
        <v>1227700</v>
      </c>
      <c r="H63" s="458" t="s">
        <v>118</v>
      </c>
      <c r="I63" s="459"/>
      <c r="J63" s="123">
        <f>J51+J49</f>
        <v>9316837</v>
      </c>
      <c r="K63" s="123">
        <f>K51+K49</f>
        <v>9316837</v>
      </c>
      <c r="L63" s="123">
        <f>L51+L49</f>
        <v>8158144</v>
      </c>
      <c r="M63" s="123">
        <f>J63-L63</f>
        <v>1158693</v>
      </c>
      <c r="N63" s="333">
        <f>L63/C63</f>
        <v>0.8623830866807611</v>
      </c>
    </row>
    <row r="64" spans="1:14" ht="14.25">
      <c r="A64" s="126" t="s">
        <v>19</v>
      </c>
      <c r="B64" s="122" t="s">
        <v>22</v>
      </c>
      <c r="C64" s="123">
        <f>C52</f>
        <v>63000</v>
      </c>
      <c r="D64" s="123">
        <f aca="true" t="shared" si="18" ref="D64:M64">D52</f>
        <v>63000</v>
      </c>
      <c r="E64" s="123">
        <f t="shared" si="18"/>
        <v>10000</v>
      </c>
      <c r="F64" s="123">
        <f t="shared" si="18"/>
        <v>10000</v>
      </c>
      <c r="G64" s="123">
        <f t="shared" si="18"/>
        <v>0</v>
      </c>
      <c r="H64" s="123">
        <f t="shared" si="18"/>
        <v>0</v>
      </c>
      <c r="I64" s="123">
        <f t="shared" si="18"/>
        <v>0</v>
      </c>
      <c r="J64" s="123">
        <f t="shared" si="18"/>
        <v>41403</v>
      </c>
      <c r="K64" s="123">
        <f t="shared" si="18"/>
        <v>41403</v>
      </c>
      <c r="L64" s="123">
        <f t="shared" si="18"/>
        <v>38878</v>
      </c>
      <c r="M64" s="123">
        <f t="shared" si="18"/>
        <v>2525</v>
      </c>
      <c r="N64" s="333">
        <f>L64/C64</f>
        <v>0.6171111111111112</v>
      </c>
    </row>
    <row r="65" spans="1:14" ht="15">
      <c r="A65" s="121" t="s">
        <v>20</v>
      </c>
      <c r="B65" s="122" t="s">
        <v>23</v>
      </c>
      <c r="C65" s="123">
        <f>D65+E65+F65+G65</f>
        <v>0</v>
      </c>
      <c r="D65" s="123"/>
      <c r="E65" s="123"/>
      <c r="F65" s="123"/>
      <c r="G65" s="123"/>
      <c r="H65" s="116" t="s">
        <v>109</v>
      </c>
      <c r="I65" s="120">
        <f>C63+C64+C65</f>
        <v>9523000</v>
      </c>
      <c r="J65" s="123"/>
      <c r="K65" s="123"/>
      <c r="L65" s="123"/>
      <c r="M65" s="123">
        <f>J65-L65</f>
        <v>0</v>
      </c>
      <c r="N65" s="333"/>
    </row>
    <row r="66" spans="1:14" ht="15.75" thickBot="1">
      <c r="A66" s="295" t="s">
        <v>7</v>
      </c>
      <c r="B66" s="171"/>
      <c r="C66" s="159"/>
      <c r="D66" s="159"/>
      <c r="E66" s="159"/>
      <c r="F66" s="159"/>
      <c r="G66" s="159"/>
      <c r="H66" s="296"/>
      <c r="I66" s="174"/>
      <c r="J66" s="161">
        <f>J61</f>
        <v>-33227</v>
      </c>
      <c r="K66" s="161">
        <f>K61</f>
        <v>-33227</v>
      </c>
      <c r="L66" s="161">
        <f>L61</f>
        <v>-33227</v>
      </c>
      <c r="M66" s="159"/>
      <c r="N66" s="334"/>
    </row>
    <row r="67" spans="1:14" ht="24.75" customHeight="1" thickBot="1">
      <c r="A67" s="291" t="s">
        <v>25</v>
      </c>
      <c r="B67" s="292" t="s">
        <v>168</v>
      </c>
      <c r="C67" s="293">
        <f>C68+C69+C74+C75+C78+C73</f>
        <v>22111762</v>
      </c>
      <c r="D67" s="293">
        <f aca="true" t="shared" si="19" ref="D67:M67">D68+D69+D74+D75+D78+D73</f>
        <v>22111762</v>
      </c>
      <c r="E67" s="293">
        <f t="shared" si="19"/>
        <v>0</v>
      </c>
      <c r="F67" s="293">
        <f t="shared" si="19"/>
        <v>0</v>
      </c>
      <c r="G67" s="293">
        <f t="shared" si="19"/>
        <v>0</v>
      </c>
      <c r="H67" s="293">
        <f t="shared" si="19"/>
        <v>0</v>
      </c>
      <c r="I67" s="293">
        <f t="shared" si="19"/>
        <v>0</v>
      </c>
      <c r="J67" s="293">
        <f t="shared" si="19"/>
        <v>17103154</v>
      </c>
      <c r="K67" s="293">
        <f t="shared" si="19"/>
        <v>17103154</v>
      </c>
      <c r="L67" s="293">
        <f t="shared" si="19"/>
        <v>16873756</v>
      </c>
      <c r="M67" s="293">
        <f t="shared" si="19"/>
        <v>229398</v>
      </c>
      <c r="N67" s="294">
        <f>L67/C67</f>
        <v>0.763112229590749</v>
      </c>
    </row>
    <row r="68" spans="1:14" ht="15" hidden="1">
      <c r="A68" s="288" t="s">
        <v>156</v>
      </c>
      <c r="B68" s="297"/>
      <c r="C68" s="289"/>
      <c r="D68" s="289"/>
      <c r="E68" s="289"/>
      <c r="F68" s="289"/>
      <c r="G68" s="290"/>
      <c r="H68" s="330"/>
      <c r="I68" s="330"/>
      <c r="J68" s="289"/>
      <c r="K68" s="289"/>
      <c r="L68" s="289"/>
      <c r="M68" s="289">
        <f aca="true" t="shared" si="20" ref="M68:M75">J68-L68</f>
        <v>0</v>
      </c>
      <c r="N68" s="331"/>
    </row>
    <row r="69" spans="1:14" ht="15">
      <c r="A69" s="110" t="s">
        <v>157</v>
      </c>
      <c r="B69" s="128"/>
      <c r="C69" s="284">
        <v>19169262</v>
      </c>
      <c r="D69" s="284">
        <v>19169262</v>
      </c>
      <c r="E69" s="284"/>
      <c r="F69" s="284"/>
      <c r="G69" s="410"/>
      <c r="H69" s="411"/>
      <c r="I69" s="411"/>
      <c r="J69" s="284">
        <v>15229163</v>
      </c>
      <c r="K69" s="284">
        <v>15229163</v>
      </c>
      <c r="L69" s="284">
        <v>14999765</v>
      </c>
      <c r="M69" s="284">
        <f t="shared" si="20"/>
        <v>229398</v>
      </c>
      <c r="N69" s="412">
        <f aca="true" t="shared" si="21" ref="N69:N75">L69/C69</f>
        <v>0.7824904787675185</v>
      </c>
    </row>
    <row r="70" spans="1:14" ht="15" hidden="1">
      <c r="A70" s="110" t="s">
        <v>0</v>
      </c>
      <c r="B70" s="128"/>
      <c r="C70" s="284"/>
      <c r="D70" s="284"/>
      <c r="E70" s="284"/>
      <c r="F70" s="284"/>
      <c r="G70" s="410"/>
      <c r="H70" s="411"/>
      <c r="I70" s="411"/>
      <c r="J70" s="284"/>
      <c r="K70" s="284"/>
      <c r="L70" s="284"/>
      <c r="M70" s="284">
        <f t="shared" si="20"/>
        <v>0</v>
      </c>
      <c r="N70" s="412" t="e">
        <f t="shared" si="21"/>
        <v>#DIV/0!</v>
      </c>
    </row>
    <row r="71" spans="1:14" ht="15" hidden="1">
      <c r="A71" s="110" t="s">
        <v>1</v>
      </c>
      <c r="B71" s="128"/>
      <c r="C71" s="284"/>
      <c r="D71" s="284"/>
      <c r="E71" s="284"/>
      <c r="F71" s="284"/>
      <c r="G71" s="410"/>
      <c r="H71" s="411"/>
      <c r="I71" s="411"/>
      <c r="J71" s="284"/>
      <c r="K71" s="284"/>
      <c r="L71" s="284"/>
      <c r="M71" s="284">
        <f t="shared" si="20"/>
        <v>0</v>
      </c>
      <c r="N71" s="412" t="e">
        <f t="shared" si="21"/>
        <v>#DIV/0!</v>
      </c>
    </row>
    <row r="72" spans="1:14" ht="15" hidden="1">
      <c r="A72" s="110" t="s">
        <v>155</v>
      </c>
      <c r="B72" s="128"/>
      <c r="C72" s="284"/>
      <c r="D72" s="284"/>
      <c r="E72" s="284"/>
      <c r="F72" s="284"/>
      <c r="G72" s="410"/>
      <c r="H72" s="411"/>
      <c r="I72" s="411"/>
      <c r="J72" s="284"/>
      <c r="K72" s="284"/>
      <c r="L72" s="284"/>
      <c r="M72" s="284">
        <f t="shared" si="20"/>
        <v>0</v>
      </c>
      <c r="N72" s="412" t="e">
        <f t="shared" si="21"/>
        <v>#DIV/0!</v>
      </c>
    </row>
    <row r="73" spans="1:14" ht="15">
      <c r="A73" s="110" t="s">
        <v>2</v>
      </c>
      <c r="B73" s="128"/>
      <c r="C73" s="284">
        <v>246000</v>
      </c>
      <c r="D73" s="284">
        <v>246000</v>
      </c>
      <c r="E73" s="284"/>
      <c r="F73" s="284"/>
      <c r="G73" s="410"/>
      <c r="H73" s="411"/>
      <c r="I73" s="411"/>
      <c r="J73" s="284">
        <v>246000</v>
      </c>
      <c r="K73" s="284">
        <v>246000</v>
      </c>
      <c r="L73" s="284">
        <v>246000</v>
      </c>
      <c r="M73" s="284">
        <f t="shared" si="20"/>
        <v>0</v>
      </c>
      <c r="N73" s="412">
        <f t="shared" si="21"/>
        <v>1</v>
      </c>
    </row>
    <row r="74" spans="1:14" ht="15">
      <c r="A74" s="110" t="s">
        <v>3</v>
      </c>
      <c r="B74" s="128"/>
      <c r="C74" s="284">
        <v>646500</v>
      </c>
      <c r="D74" s="284">
        <v>646500</v>
      </c>
      <c r="E74" s="284"/>
      <c r="F74" s="284"/>
      <c r="G74" s="410"/>
      <c r="H74" s="411"/>
      <c r="I74" s="411"/>
      <c r="J74" s="284">
        <v>452073</v>
      </c>
      <c r="K74" s="284">
        <v>452073</v>
      </c>
      <c r="L74" s="284">
        <v>452073</v>
      </c>
      <c r="M74" s="284">
        <f t="shared" si="20"/>
        <v>0</v>
      </c>
      <c r="N74" s="412">
        <f t="shared" si="21"/>
        <v>0.699262180974478</v>
      </c>
    </row>
    <row r="75" spans="1:14" ht="15">
      <c r="A75" s="110" t="s">
        <v>219</v>
      </c>
      <c r="B75" s="128"/>
      <c r="C75" s="284">
        <v>2050000</v>
      </c>
      <c r="D75" s="284">
        <v>2050000</v>
      </c>
      <c r="E75" s="284"/>
      <c r="F75" s="284"/>
      <c r="G75" s="410"/>
      <c r="H75" s="411"/>
      <c r="I75" s="411"/>
      <c r="J75" s="284">
        <v>1175918</v>
      </c>
      <c r="K75" s="284">
        <v>1175918</v>
      </c>
      <c r="L75" s="284">
        <v>1175918</v>
      </c>
      <c r="M75" s="284">
        <f t="shared" si="20"/>
        <v>0</v>
      </c>
      <c r="N75" s="412">
        <f t="shared" si="21"/>
        <v>0.5736185365853659</v>
      </c>
    </row>
    <row r="76" spans="1:14" ht="15" hidden="1">
      <c r="A76" s="110" t="s">
        <v>5</v>
      </c>
      <c r="B76" s="128"/>
      <c r="C76" s="284">
        <f>D76+E76+F76+G76</f>
        <v>0</v>
      </c>
      <c r="D76" s="284"/>
      <c r="E76" s="284"/>
      <c r="F76" s="284"/>
      <c r="G76" s="410"/>
      <c r="H76" s="411"/>
      <c r="I76" s="411"/>
      <c r="J76" s="284"/>
      <c r="K76" s="284"/>
      <c r="L76" s="284"/>
      <c r="M76" s="284"/>
      <c r="N76" s="412"/>
    </row>
    <row r="77" spans="1:14" ht="15" hidden="1">
      <c r="A77" s="110" t="s">
        <v>6</v>
      </c>
      <c r="B77" s="128"/>
      <c r="C77" s="284">
        <f>D77+E77+F77+G77</f>
        <v>0</v>
      </c>
      <c r="D77" s="284"/>
      <c r="E77" s="284"/>
      <c r="F77" s="284"/>
      <c r="G77" s="410"/>
      <c r="H77" s="411"/>
      <c r="I77" s="411"/>
      <c r="J77" s="284"/>
      <c r="K77" s="284"/>
      <c r="L77" s="284"/>
      <c r="M77" s="284"/>
      <c r="N77" s="412"/>
    </row>
    <row r="78" spans="1:14" ht="15">
      <c r="A78" s="117" t="s">
        <v>7</v>
      </c>
      <c r="B78" s="128"/>
      <c r="C78" s="284"/>
      <c r="D78" s="284"/>
      <c r="E78" s="284"/>
      <c r="F78" s="284"/>
      <c r="G78" s="410"/>
      <c r="H78" s="411"/>
      <c r="I78" s="411"/>
      <c r="J78" s="284">
        <f>K78</f>
        <v>0</v>
      </c>
      <c r="K78" s="284">
        <f>L78</f>
        <v>0</v>
      </c>
      <c r="L78" s="284">
        <v>0</v>
      </c>
      <c r="M78" s="284"/>
      <c r="N78" s="412"/>
    </row>
    <row r="79" spans="1:14" ht="15">
      <c r="A79" s="119" t="s">
        <v>8</v>
      </c>
      <c r="B79" s="128"/>
      <c r="C79" s="284"/>
      <c r="D79" s="284"/>
      <c r="E79" s="284"/>
      <c r="F79" s="284"/>
      <c r="G79" s="410"/>
      <c r="H79" s="411"/>
      <c r="I79" s="411"/>
      <c r="J79" s="284"/>
      <c r="K79" s="284"/>
      <c r="L79" s="284"/>
      <c r="M79" s="284"/>
      <c r="N79" s="412"/>
    </row>
    <row r="80" spans="1:14" ht="15">
      <c r="A80" s="126" t="s">
        <v>26</v>
      </c>
      <c r="B80" s="137" t="s">
        <v>31</v>
      </c>
      <c r="C80" s="413">
        <v>3164485</v>
      </c>
      <c r="D80" s="413">
        <v>3164485</v>
      </c>
      <c r="E80" s="413"/>
      <c r="F80" s="413"/>
      <c r="G80" s="414"/>
      <c r="H80" s="411"/>
      <c r="I80" s="411"/>
      <c r="J80" s="413">
        <v>2511506</v>
      </c>
      <c r="K80" s="413">
        <v>2511506</v>
      </c>
      <c r="L80" s="413">
        <v>2482707</v>
      </c>
      <c r="M80" s="413">
        <f>J80-L80</f>
        <v>28799</v>
      </c>
      <c r="N80" s="415">
        <f>L80/C80</f>
        <v>0.7845532527409673</v>
      </c>
    </row>
    <row r="81" spans="1:14" ht="15">
      <c r="A81" s="126" t="s">
        <v>211</v>
      </c>
      <c r="B81" s="122" t="s">
        <v>215</v>
      </c>
      <c r="C81" s="413">
        <v>589463</v>
      </c>
      <c r="D81" s="413">
        <v>589463</v>
      </c>
      <c r="E81" s="413"/>
      <c r="F81" s="413"/>
      <c r="G81" s="414"/>
      <c r="H81" s="454"/>
      <c r="I81" s="455"/>
      <c r="J81" s="413">
        <v>464996</v>
      </c>
      <c r="K81" s="413">
        <v>464996</v>
      </c>
      <c r="L81" s="413">
        <v>464996</v>
      </c>
      <c r="M81" s="413">
        <f aca="true" t="shared" si="22" ref="M81:M88">J81-L81</f>
        <v>0</v>
      </c>
      <c r="N81" s="415">
        <f aca="true" t="shared" si="23" ref="N81:N87">L81/C81</f>
        <v>0.788846797848211</v>
      </c>
    </row>
    <row r="82" spans="1:14" ht="15">
      <c r="A82" s="5" t="s">
        <v>253</v>
      </c>
      <c r="B82" s="122" t="s">
        <v>195</v>
      </c>
      <c r="C82" s="413">
        <v>4987503</v>
      </c>
      <c r="D82" s="413">
        <v>4987503</v>
      </c>
      <c r="E82" s="413"/>
      <c r="F82" s="413"/>
      <c r="G82" s="414"/>
      <c r="H82" s="416"/>
      <c r="I82" s="417"/>
      <c r="J82" s="413">
        <v>4020059</v>
      </c>
      <c r="K82" s="413">
        <v>4020059</v>
      </c>
      <c r="L82" s="413">
        <v>3999144</v>
      </c>
      <c r="M82" s="413">
        <f t="shared" si="22"/>
        <v>20915</v>
      </c>
      <c r="N82" s="415">
        <f t="shared" si="23"/>
        <v>0.8018329011531422</v>
      </c>
    </row>
    <row r="83" spans="1:14" ht="15">
      <c r="A83" s="4" t="s">
        <v>254</v>
      </c>
      <c r="B83" s="122" t="s">
        <v>32</v>
      </c>
      <c r="C83" s="413">
        <v>13352811</v>
      </c>
      <c r="D83" s="413">
        <v>13352811</v>
      </c>
      <c r="E83" s="413"/>
      <c r="F83" s="413"/>
      <c r="G83" s="413"/>
      <c r="H83" s="418"/>
      <c r="I83" s="417"/>
      <c r="J83" s="413">
        <v>10099243</v>
      </c>
      <c r="K83" s="413">
        <v>10099243</v>
      </c>
      <c r="L83" s="413">
        <v>9919559</v>
      </c>
      <c r="M83" s="413">
        <f t="shared" si="22"/>
        <v>179684</v>
      </c>
      <c r="N83" s="415">
        <f t="shared" si="23"/>
        <v>0.7428817048335365</v>
      </c>
    </row>
    <row r="84" spans="1:14" ht="15">
      <c r="A84" s="121" t="s">
        <v>212</v>
      </c>
      <c r="B84" s="122" t="s">
        <v>216</v>
      </c>
      <c r="C84" s="413"/>
      <c r="D84" s="413"/>
      <c r="E84" s="413"/>
      <c r="F84" s="413"/>
      <c r="G84" s="413"/>
      <c r="H84" s="418"/>
      <c r="I84" s="417"/>
      <c r="J84" s="413"/>
      <c r="K84" s="413"/>
      <c r="L84" s="413"/>
      <c r="M84" s="413">
        <f t="shared" si="22"/>
        <v>0</v>
      </c>
      <c r="N84" s="415"/>
    </row>
    <row r="85" spans="1:14" ht="15" hidden="1">
      <c r="A85" s="121" t="s">
        <v>213</v>
      </c>
      <c r="B85" s="122" t="s">
        <v>217</v>
      </c>
      <c r="C85" s="413"/>
      <c r="D85" s="413"/>
      <c r="E85" s="413"/>
      <c r="F85" s="413"/>
      <c r="G85" s="413"/>
      <c r="H85" s="418"/>
      <c r="I85" s="417"/>
      <c r="J85" s="413"/>
      <c r="K85" s="413"/>
      <c r="L85" s="413"/>
      <c r="M85" s="413">
        <f t="shared" si="22"/>
        <v>0</v>
      </c>
      <c r="N85" s="415" t="e">
        <f t="shared" si="23"/>
        <v>#DIV/0!</v>
      </c>
    </row>
    <row r="86" spans="1:14" ht="15" hidden="1">
      <c r="A86" s="121" t="s">
        <v>214</v>
      </c>
      <c r="B86" s="122" t="s">
        <v>218</v>
      </c>
      <c r="C86" s="413"/>
      <c r="D86" s="413"/>
      <c r="E86" s="413"/>
      <c r="F86" s="413"/>
      <c r="G86" s="413"/>
      <c r="H86" s="418"/>
      <c r="I86" s="417"/>
      <c r="J86" s="413"/>
      <c r="K86" s="413"/>
      <c r="L86" s="413"/>
      <c r="M86" s="413">
        <f t="shared" si="22"/>
        <v>0</v>
      </c>
      <c r="N86" s="415" t="e">
        <f t="shared" si="23"/>
        <v>#DIV/0!</v>
      </c>
    </row>
    <row r="87" spans="1:14" ht="15">
      <c r="A87" s="121" t="s">
        <v>134</v>
      </c>
      <c r="B87" s="122" t="s">
        <v>33</v>
      </c>
      <c r="C87" s="413">
        <v>17500</v>
      </c>
      <c r="D87" s="413">
        <v>17500</v>
      </c>
      <c r="E87" s="413"/>
      <c r="F87" s="413"/>
      <c r="G87" s="413"/>
      <c r="H87" s="418"/>
      <c r="I87" s="417"/>
      <c r="J87" s="413">
        <v>7350</v>
      </c>
      <c r="K87" s="413">
        <v>7350</v>
      </c>
      <c r="L87" s="413">
        <v>7350</v>
      </c>
      <c r="M87" s="413">
        <f t="shared" si="22"/>
        <v>0</v>
      </c>
      <c r="N87" s="415">
        <f t="shared" si="23"/>
        <v>0.42</v>
      </c>
    </row>
    <row r="88" spans="1:14" ht="15.75" thickBot="1">
      <c r="A88" s="295" t="s">
        <v>7</v>
      </c>
      <c r="B88" s="171"/>
      <c r="C88" s="419"/>
      <c r="D88" s="419"/>
      <c r="E88" s="419"/>
      <c r="F88" s="419"/>
      <c r="G88" s="419"/>
      <c r="H88" s="420"/>
      <c r="I88" s="421"/>
      <c r="J88" s="419"/>
      <c r="K88" s="419"/>
      <c r="L88" s="419"/>
      <c r="M88" s="419">
        <f t="shared" si="22"/>
        <v>0</v>
      </c>
      <c r="N88" s="422"/>
    </row>
    <row r="89" spans="1:14" ht="24.75" customHeight="1" thickBot="1">
      <c r="A89" s="291" t="s">
        <v>27</v>
      </c>
      <c r="B89" s="292" t="s">
        <v>168</v>
      </c>
      <c r="C89" s="293">
        <f>C90+C91+C102+C99</f>
        <v>5998490</v>
      </c>
      <c r="D89" s="293">
        <f aca="true" t="shared" si="24" ref="D89:M89">D90+D91+D102+D99</f>
        <v>5998490</v>
      </c>
      <c r="E89" s="293">
        <f t="shared" si="24"/>
        <v>2000</v>
      </c>
      <c r="F89" s="293">
        <f t="shared" si="24"/>
        <v>2000</v>
      </c>
      <c r="G89" s="293">
        <f t="shared" si="24"/>
        <v>0</v>
      </c>
      <c r="H89" s="293" t="e">
        <f t="shared" si="24"/>
        <v>#VALUE!</v>
      </c>
      <c r="I89" s="293">
        <f t="shared" si="24"/>
        <v>0</v>
      </c>
      <c r="J89" s="293">
        <f t="shared" si="24"/>
        <v>5973479</v>
      </c>
      <c r="K89" s="293">
        <f t="shared" si="24"/>
        <v>5973479</v>
      </c>
      <c r="L89" s="293">
        <f t="shared" si="24"/>
        <v>5575344</v>
      </c>
      <c r="M89" s="293">
        <f t="shared" si="24"/>
        <v>398135</v>
      </c>
      <c r="N89" s="294">
        <f>L89/C89</f>
        <v>0.9294579135749164</v>
      </c>
    </row>
    <row r="90" spans="1:14" ht="15">
      <c r="A90" s="301" t="s">
        <v>156</v>
      </c>
      <c r="B90" s="302"/>
      <c r="C90" s="303">
        <v>4512000</v>
      </c>
      <c r="D90" s="303">
        <v>4512000</v>
      </c>
      <c r="E90" s="303"/>
      <c r="F90" s="303"/>
      <c r="G90" s="303"/>
      <c r="H90" s="303"/>
      <c r="I90" s="303"/>
      <c r="J90" s="303">
        <v>4512000</v>
      </c>
      <c r="K90" s="303">
        <v>4512000</v>
      </c>
      <c r="L90" s="303">
        <v>4113865</v>
      </c>
      <c r="M90" s="303">
        <f>J90-L90</f>
        <v>398135</v>
      </c>
      <c r="N90" s="338">
        <f>L90/C90</f>
        <v>0.911760859929078</v>
      </c>
    </row>
    <row r="91" spans="1:14" ht="15">
      <c r="A91" s="138" t="s">
        <v>171</v>
      </c>
      <c r="B91" s="139"/>
      <c r="C91" s="141">
        <f>C92+C93</f>
        <v>1464490</v>
      </c>
      <c r="D91" s="141">
        <f aca="true" t="shared" si="25" ref="D91:L91">D92+D93</f>
        <v>1464490</v>
      </c>
      <c r="E91" s="141">
        <f t="shared" si="25"/>
        <v>2000</v>
      </c>
      <c r="F91" s="141">
        <f t="shared" si="25"/>
        <v>2000</v>
      </c>
      <c r="G91" s="141">
        <f t="shared" si="25"/>
        <v>0</v>
      </c>
      <c r="H91" s="141" t="e">
        <f t="shared" si="25"/>
        <v>#VALUE!</v>
      </c>
      <c r="I91" s="141">
        <f t="shared" si="25"/>
        <v>0</v>
      </c>
      <c r="J91" s="141">
        <f t="shared" si="25"/>
        <v>1441687</v>
      </c>
      <c r="K91" s="141">
        <f t="shared" si="25"/>
        <v>1441687</v>
      </c>
      <c r="L91" s="141">
        <f t="shared" si="25"/>
        <v>1441687</v>
      </c>
      <c r="M91" s="141">
        <f>M92+M93</f>
        <v>0</v>
      </c>
      <c r="N91" s="339">
        <f aca="true" t="shared" si="26" ref="N91:N98">L91/C91</f>
        <v>0.9844293918019242</v>
      </c>
    </row>
    <row r="92" spans="1:14" ht="15">
      <c r="A92" s="135" t="s">
        <v>28</v>
      </c>
      <c r="B92" s="114"/>
      <c r="C92" s="111">
        <v>130000</v>
      </c>
      <c r="D92" s="111">
        <v>130000</v>
      </c>
      <c r="E92" s="111"/>
      <c r="F92" s="111"/>
      <c r="G92" s="112"/>
      <c r="H92" s="330"/>
      <c r="I92" s="330"/>
      <c r="J92" s="111">
        <v>107197</v>
      </c>
      <c r="K92" s="111">
        <v>107197</v>
      </c>
      <c r="L92" s="111">
        <v>107197</v>
      </c>
      <c r="M92" s="111">
        <f aca="true" t="shared" si="27" ref="M92:M101">J92-L92</f>
        <v>0</v>
      </c>
      <c r="N92" s="340">
        <f t="shared" si="26"/>
        <v>0.8245923076923077</v>
      </c>
    </row>
    <row r="93" spans="1:14" ht="15">
      <c r="A93" s="237" t="s">
        <v>265</v>
      </c>
      <c r="B93" s="114"/>
      <c r="C93" s="111">
        <v>1334490</v>
      </c>
      <c r="D93" s="111">
        <v>1334490</v>
      </c>
      <c r="E93" s="111">
        <v>2000</v>
      </c>
      <c r="F93" s="111">
        <v>2000</v>
      </c>
      <c r="G93" s="112"/>
      <c r="H93" s="458" t="s">
        <v>117</v>
      </c>
      <c r="I93" s="459"/>
      <c r="J93" s="111">
        <v>1334490</v>
      </c>
      <c r="K93" s="111">
        <v>1334490</v>
      </c>
      <c r="L93" s="111">
        <v>1334490</v>
      </c>
      <c r="M93" s="111">
        <f t="shared" si="27"/>
        <v>0</v>
      </c>
      <c r="N93" s="339">
        <f t="shared" si="26"/>
        <v>1</v>
      </c>
    </row>
    <row r="94" spans="1:14" ht="15" hidden="1">
      <c r="A94" s="110" t="s">
        <v>0</v>
      </c>
      <c r="B94" s="114"/>
      <c r="C94" s="111">
        <f aca="true" t="shared" si="28" ref="C94:C101">D94+E94+F94+G94</f>
        <v>0</v>
      </c>
      <c r="D94" s="111"/>
      <c r="E94" s="111"/>
      <c r="F94" s="111"/>
      <c r="G94" s="112"/>
      <c r="H94" s="115"/>
      <c r="I94" s="116"/>
      <c r="J94" s="111"/>
      <c r="K94" s="111"/>
      <c r="L94" s="111"/>
      <c r="M94" s="111">
        <f t="shared" si="27"/>
        <v>0</v>
      </c>
      <c r="N94" s="339" t="e">
        <f t="shared" si="26"/>
        <v>#DIV/0!</v>
      </c>
    </row>
    <row r="95" spans="1:14" ht="15" hidden="1">
      <c r="A95" s="110" t="s">
        <v>1</v>
      </c>
      <c r="B95" s="114"/>
      <c r="C95" s="111">
        <f t="shared" si="28"/>
        <v>0</v>
      </c>
      <c r="D95" s="111"/>
      <c r="E95" s="111"/>
      <c r="F95" s="111"/>
      <c r="G95" s="112"/>
      <c r="H95" s="115"/>
      <c r="I95" s="116"/>
      <c r="J95" s="111"/>
      <c r="K95" s="111"/>
      <c r="L95" s="111"/>
      <c r="M95" s="111">
        <f t="shared" si="27"/>
        <v>0</v>
      </c>
      <c r="N95" s="339" t="e">
        <f t="shared" si="26"/>
        <v>#DIV/0!</v>
      </c>
    </row>
    <row r="96" spans="1:14" ht="15" hidden="1">
      <c r="A96" s="110" t="s">
        <v>155</v>
      </c>
      <c r="B96" s="114"/>
      <c r="C96" s="111">
        <f t="shared" si="28"/>
        <v>0</v>
      </c>
      <c r="D96" s="111"/>
      <c r="E96" s="111"/>
      <c r="F96" s="111"/>
      <c r="G96" s="112"/>
      <c r="H96" s="115"/>
      <c r="I96" s="116"/>
      <c r="J96" s="111"/>
      <c r="K96" s="111"/>
      <c r="L96" s="111"/>
      <c r="M96" s="111">
        <f t="shared" si="27"/>
        <v>0</v>
      </c>
      <c r="N96" s="339" t="e">
        <f t="shared" si="26"/>
        <v>#DIV/0!</v>
      </c>
    </row>
    <row r="97" spans="1:14" ht="15" hidden="1">
      <c r="A97" s="110" t="s">
        <v>2</v>
      </c>
      <c r="B97" s="114"/>
      <c r="C97" s="111">
        <f t="shared" si="28"/>
        <v>0</v>
      </c>
      <c r="D97" s="111"/>
      <c r="E97" s="111"/>
      <c r="F97" s="111"/>
      <c r="G97" s="112"/>
      <c r="H97" s="115"/>
      <c r="I97" s="116"/>
      <c r="J97" s="111"/>
      <c r="K97" s="111"/>
      <c r="L97" s="111"/>
      <c r="M97" s="111">
        <f t="shared" si="27"/>
        <v>0</v>
      </c>
      <c r="N97" s="339" t="e">
        <f t="shared" si="26"/>
        <v>#DIV/0!</v>
      </c>
    </row>
    <row r="98" spans="1:14" ht="15" hidden="1">
      <c r="A98" s="110" t="s">
        <v>3</v>
      </c>
      <c r="B98" s="114"/>
      <c r="C98" s="111">
        <f t="shared" si="28"/>
        <v>0</v>
      </c>
      <c r="D98" s="111"/>
      <c r="E98" s="111"/>
      <c r="F98" s="111"/>
      <c r="G98" s="112"/>
      <c r="H98" s="115"/>
      <c r="I98" s="116"/>
      <c r="J98" s="111"/>
      <c r="K98" s="111"/>
      <c r="L98" s="111"/>
      <c r="M98" s="111">
        <f t="shared" si="27"/>
        <v>0</v>
      </c>
      <c r="N98" s="339" t="e">
        <f t="shared" si="26"/>
        <v>#DIV/0!</v>
      </c>
    </row>
    <row r="99" spans="1:14" ht="15">
      <c r="A99" s="229" t="s">
        <v>4</v>
      </c>
      <c r="B99" s="230"/>
      <c r="C99" s="231">
        <v>22000</v>
      </c>
      <c r="D99" s="231">
        <v>22000</v>
      </c>
      <c r="E99" s="231"/>
      <c r="F99" s="231"/>
      <c r="G99" s="232"/>
      <c r="H99" s="233"/>
      <c r="I99" s="234"/>
      <c r="J99" s="231">
        <v>19792</v>
      </c>
      <c r="K99" s="231">
        <v>19792</v>
      </c>
      <c r="L99" s="231">
        <v>19792</v>
      </c>
      <c r="M99" s="231">
        <f t="shared" si="27"/>
        <v>0</v>
      </c>
      <c r="N99" s="339">
        <f>L99/C99</f>
        <v>0.8996363636363637</v>
      </c>
    </row>
    <row r="100" spans="1:14" ht="15" hidden="1">
      <c r="A100" s="110" t="s">
        <v>5</v>
      </c>
      <c r="B100" s="114"/>
      <c r="C100" s="111">
        <f t="shared" si="28"/>
        <v>0</v>
      </c>
      <c r="D100" s="111"/>
      <c r="E100" s="111"/>
      <c r="F100" s="111"/>
      <c r="G100" s="112"/>
      <c r="H100" s="115"/>
      <c r="I100" s="116"/>
      <c r="J100" s="111"/>
      <c r="K100" s="111"/>
      <c r="L100" s="111"/>
      <c r="M100" s="111">
        <f t="shared" si="27"/>
        <v>0</v>
      </c>
      <c r="N100" s="332"/>
    </row>
    <row r="101" spans="1:14" ht="15" hidden="1">
      <c r="A101" s="110" t="s">
        <v>6</v>
      </c>
      <c r="B101" s="114"/>
      <c r="C101" s="111">
        <f t="shared" si="28"/>
        <v>0</v>
      </c>
      <c r="D101" s="111"/>
      <c r="E101" s="111"/>
      <c r="F101" s="111"/>
      <c r="G101" s="112"/>
      <c r="H101" s="115"/>
      <c r="I101" s="116"/>
      <c r="J101" s="111"/>
      <c r="K101" s="111"/>
      <c r="L101" s="111"/>
      <c r="M101" s="111">
        <f t="shared" si="27"/>
        <v>0</v>
      </c>
      <c r="N101" s="332"/>
    </row>
    <row r="102" spans="1:14" ht="15">
      <c r="A102" s="117" t="s">
        <v>7</v>
      </c>
      <c r="B102" s="114"/>
      <c r="C102" s="111"/>
      <c r="D102" s="111"/>
      <c r="E102" s="111"/>
      <c r="F102" s="111"/>
      <c r="G102" s="112"/>
      <c r="H102" s="115"/>
      <c r="I102" s="116"/>
      <c r="J102" s="111"/>
      <c r="K102" s="111"/>
      <c r="L102" s="111"/>
      <c r="M102" s="111"/>
      <c r="N102" s="332"/>
    </row>
    <row r="103" spans="1:14" ht="15">
      <c r="A103" s="119" t="s">
        <v>8</v>
      </c>
      <c r="B103" s="114"/>
      <c r="C103" s="111"/>
      <c r="D103" s="111"/>
      <c r="E103" s="111"/>
      <c r="F103" s="111"/>
      <c r="G103" s="112"/>
      <c r="H103" s="115" t="s">
        <v>108</v>
      </c>
      <c r="I103" s="120">
        <f>C90+C91</f>
        <v>5976490</v>
      </c>
      <c r="J103" s="111"/>
      <c r="K103" s="111"/>
      <c r="L103" s="111"/>
      <c r="M103" s="111"/>
      <c r="N103" s="332"/>
    </row>
    <row r="104" spans="1:14" ht="14.25">
      <c r="A104" s="121" t="s">
        <v>29</v>
      </c>
      <c r="B104" s="122" t="s">
        <v>30</v>
      </c>
      <c r="C104" s="123">
        <f>C92+C90+C99</f>
        <v>4664000</v>
      </c>
      <c r="D104" s="123">
        <f aca="true" t="shared" si="29" ref="D104:M104">D92+D90+D99</f>
        <v>4664000</v>
      </c>
      <c r="E104" s="123">
        <f t="shared" si="29"/>
        <v>0</v>
      </c>
      <c r="F104" s="123">
        <f t="shared" si="29"/>
        <v>0</v>
      </c>
      <c r="G104" s="123">
        <f t="shared" si="29"/>
        <v>0</v>
      </c>
      <c r="H104" s="123">
        <f t="shared" si="29"/>
        <v>0</v>
      </c>
      <c r="I104" s="123">
        <f t="shared" si="29"/>
        <v>0</v>
      </c>
      <c r="J104" s="123">
        <f t="shared" si="29"/>
        <v>4638989</v>
      </c>
      <c r="K104" s="123">
        <f t="shared" si="29"/>
        <v>4638989</v>
      </c>
      <c r="L104" s="123">
        <f t="shared" si="29"/>
        <v>4240854</v>
      </c>
      <c r="M104" s="123">
        <f t="shared" si="29"/>
        <v>398135</v>
      </c>
      <c r="N104" s="333">
        <f>L104/C104</f>
        <v>0.9092740137221269</v>
      </c>
    </row>
    <row r="105" spans="1:14" ht="14.25">
      <c r="A105" s="4" t="s">
        <v>266</v>
      </c>
      <c r="B105" s="363" t="s">
        <v>267</v>
      </c>
      <c r="C105" s="159">
        <f>C93</f>
        <v>1334490</v>
      </c>
      <c r="D105" s="159">
        <f aca="true" t="shared" si="30" ref="D105:M105">D93</f>
        <v>1334490</v>
      </c>
      <c r="E105" s="159">
        <f t="shared" si="30"/>
        <v>2000</v>
      </c>
      <c r="F105" s="159">
        <f t="shared" si="30"/>
        <v>2000</v>
      </c>
      <c r="G105" s="159">
        <f t="shared" si="30"/>
        <v>0</v>
      </c>
      <c r="H105" s="159" t="str">
        <f t="shared" si="30"/>
        <v>TOTAL 66</v>
      </c>
      <c r="I105" s="159">
        <f t="shared" si="30"/>
        <v>0</v>
      </c>
      <c r="J105" s="159">
        <f t="shared" si="30"/>
        <v>1334490</v>
      </c>
      <c r="K105" s="159">
        <f t="shared" si="30"/>
        <v>1334490</v>
      </c>
      <c r="L105" s="159">
        <f t="shared" si="30"/>
        <v>1334490</v>
      </c>
      <c r="M105" s="159">
        <f t="shared" si="30"/>
        <v>0</v>
      </c>
      <c r="N105" s="333">
        <f>L105/C105</f>
        <v>1</v>
      </c>
    </row>
    <row r="106" spans="1:14" ht="15.75" thickBot="1">
      <c r="A106" s="295" t="s">
        <v>7</v>
      </c>
      <c r="B106" s="171"/>
      <c r="C106" s="159"/>
      <c r="D106" s="159"/>
      <c r="E106" s="159"/>
      <c r="F106" s="159"/>
      <c r="G106" s="159"/>
      <c r="H106" s="296"/>
      <c r="I106" s="174"/>
      <c r="J106" s="159">
        <f>J102</f>
        <v>0</v>
      </c>
      <c r="K106" s="159">
        <f>K102</f>
        <v>0</v>
      </c>
      <c r="L106" s="159">
        <f>L102</f>
        <v>0</v>
      </c>
      <c r="M106" s="159"/>
      <c r="N106" s="334"/>
    </row>
    <row r="107" spans="1:14" ht="24.75" customHeight="1" thickBot="1">
      <c r="A107" s="291" t="s">
        <v>34</v>
      </c>
      <c r="B107" s="292" t="s">
        <v>168</v>
      </c>
      <c r="C107" s="293">
        <f>C108+C113+C124+C132</f>
        <v>27663359</v>
      </c>
      <c r="D107" s="293">
        <f aca="true" t="shared" si="31" ref="D107:M107">D108+D113+D124+D132</f>
        <v>27663359</v>
      </c>
      <c r="E107" s="293">
        <f t="shared" si="31"/>
        <v>300000</v>
      </c>
      <c r="F107" s="293">
        <f t="shared" si="31"/>
        <v>300000</v>
      </c>
      <c r="G107" s="293">
        <f t="shared" si="31"/>
        <v>300000</v>
      </c>
      <c r="H107" s="293">
        <f t="shared" si="31"/>
        <v>300000</v>
      </c>
      <c r="I107" s="293">
        <f t="shared" si="31"/>
        <v>300000</v>
      </c>
      <c r="J107" s="293">
        <f>J108+J113+J124+J132+J137</f>
        <v>26961685</v>
      </c>
      <c r="K107" s="293">
        <f>K108+K113+K124+K132+K137</f>
        <v>26961685</v>
      </c>
      <c r="L107" s="293">
        <f>L108+L113+L124+L132+L137</f>
        <v>25304347</v>
      </c>
      <c r="M107" s="293">
        <f t="shared" si="31"/>
        <v>1657338</v>
      </c>
      <c r="N107" s="294">
        <f>L107/C107</f>
        <v>0.9147243109558749</v>
      </c>
    </row>
    <row r="108" spans="1:14" ht="15">
      <c r="A108" s="301" t="s">
        <v>156</v>
      </c>
      <c r="B108" s="304"/>
      <c r="C108" s="303">
        <f>C109+C110+C111+C112</f>
        <v>469255</v>
      </c>
      <c r="D108" s="303">
        <f aca="true" t="shared" si="32" ref="D108:M108">D109+D110+D111+D112</f>
        <v>469255</v>
      </c>
      <c r="E108" s="303">
        <f t="shared" si="32"/>
        <v>0</v>
      </c>
      <c r="F108" s="303">
        <f t="shared" si="32"/>
        <v>0</v>
      </c>
      <c r="G108" s="303">
        <f t="shared" si="32"/>
        <v>0</v>
      </c>
      <c r="H108" s="303">
        <f t="shared" si="32"/>
        <v>0</v>
      </c>
      <c r="I108" s="303">
        <f t="shared" si="32"/>
        <v>0</v>
      </c>
      <c r="J108" s="303">
        <f t="shared" si="32"/>
        <v>435841</v>
      </c>
      <c r="K108" s="303">
        <f t="shared" si="32"/>
        <v>435841</v>
      </c>
      <c r="L108" s="303">
        <f t="shared" si="32"/>
        <v>435841</v>
      </c>
      <c r="M108" s="303">
        <f t="shared" si="32"/>
        <v>0</v>
      </c>
      <c r="N108" s="338">
        <f>L108/C108</f>
        <v>0.9287935131218634</v>
      </c>
    </row>
    <row r="109" spans="1:14" ht="15" hidden="1">
      <c r="A109" s="142" t="s">
        <v>208</v>
      </c>
      <c r="B109" s="133" t="s">
        <v>36</v>
      </c>
      <c r="C109" s="111"/>
      <c r="D109" s="111"/>
      <c r="E109" s="111"/>
      <c r="F109" s="111"/>
      <c r="G109" s="143"/>
      <c r="H109" s="330"/>
      <c r="I109" s="330"/>
      <c r="J109" s="113"/>
      <c r="K109" s="113"/>
      <c r="L109" s="113"/>
      <c r="M109" s="111">
        <f>J109-L109</f>
        <v>0</v>
      </c>
      <c r="N109" s="332"/>
    </row>
    <row r="110" spans="1:14" ht="15">
      <c r="A110" s="142" t="s">
        <v>209</v>
      </c>
      <c r="B110" s="133" t="s">
        <v>37</v>
      </c>
      <c r="C110" s="111">
        <v>469255</v>
      </c>
      <c r="D110" s="111">
        <v>469255</v>
      </c>
      <c r="E110" s="111"/>
      <c r="F110" s="111"/>
      <c r="G110" s="143"/>
      <c r="H110" s="330"/>
      <c r="I110" s="330"/>
      <c r="J110" s="111">
        <v>435841</v>
      </c>
      <c r="K110" s="111">
        <v>435841</v>
      </c>
      <c r="L110" s="111">
        <v>435841</v>
      </c>
      <c r="M110" s="111">
        <f>J110-L110</f>
        <v>0</v>
      </c>
      <c r="N110" s="332">
        <f>L110/C110</f>
        <v>0.9287935131218634</v>
      </c>
    </row>
    <row r="111" spans="1:14" ht="15" hidden="1">
      <c r="A111" s="142" t="s">
        <v>210</v>
      </c>
      <c r="B111" s="133" t="s">
        <v>38</v>
      </c>
      <c r="C111" s="111"/>
      <c r="D111" s="111"/>
      <c r="E111" s="111"/>
      <c r="F111" s="111"/>
      <c r="G111" s="143"/>
      <c r="H111" s="330"/>
      <c r="I111" s="330"/>
      <c r="J111" s="111"/>
      <c r="K111" s="111"/>
      <c r="L111" s="111"/>
      <c r="M111" s="111">
        <f>J111-L111</f>
        <v>0</v>
      </c>
      <c r="N111" s="332"/>
    </row>
    <row r="112" spans="1:14" ht="15" hidden="1">
      <c r="A112" s="228" t="s">
        <v>251</v>
      </c>
      <c r="B112" s="133" t="s">
        <v>38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>
        <f>J112-L112</f>
        <v>0</v>
      </c>
      <c r="N112" s="332"/>
    </row>
    <row r="113" spans="1:14" ht="15">
      <c r="A113" s="138" t="s">
        <v>171</v>
      </c>
      <c r="B113" s="144"/>
      <c r="C113" s="140">
        <f>C114+C115+C116+C117+C118+C119+C120</f>
        <v>12395104</v>
      </c>
      <c r="D113" s="140">
        <f aca="true" t="shared" si="33" ref="D113:M113">D114+D115+D116+D117+D118+D119+D120</f>
        <v>12395104</v>
      </c>
      <c r="E113" s="140">
        <f t="shared" si="33"/>
        <v>0</v>
      </c>
      <c r="F113" s="140">
        <f t="shared" si="33"/>
        <v>0</v>
      </c>
      <c r="G113" s="140">
        <f t="shared" si="33"/>
        <v>0</v>
      </c>
      <c r="H113" s="140">
        <f t="shared" si="33"/>
        <v>0</v>
      </c>
      <c r="I113" s="140">
        <f t="shared" si="33"/>
        <v>0</v>
      </c>
      <c r="J113" s="140">
        <f t="shared" si="33"/>
        <v>11785962</v>
      </c>
      <c r="K113" s="140">
        <f t="shared" si="33"/>
        <v>11785962</v>
      </c>
      <c r="L113" s="140">
        <f t="shared" si="33"/>
        <v>10565024</v>
      </c>
      <c r="M113" s="140">
        <f t="shared" si="33"/>
        <v>1220938</v>
      </c>
      <c r="N113" s="341">
        <f>L113/C113</f>
        <v>0.8523546071093877</v>
      </c>
    </row>
    <row r="114" spans="1:14" ht="15" hidden="1">
      <c r="A114" s="142" t="s">
        <v>208</v>
      </c>
      <c r="B114" s="145" t="s">
        <v>36</v>
      </c>
      <c r="C114" s="113"/>
      <c r="D114" s="113"/>
      <c r="E114" s="113"/>
      <c r="F114" s="113"/>
      <c r="G114" s="146"/>
      <c r="H114" s="147"/>
      <c r="I114" s="147"/>
      <c r="J114" s="113"/>
      <c r="K114" s="113"/>
      <c r="L114" s="113"/>
      <c r="M114" s="113">
        <f>J114-L114</f>
        <v>0</v>
      </c>
      <c r="N114" s="340"/>
    </row>
    <row r="115" spans="1:14" ht="15">
      <c r="A115" s="142" t="s">
        <v>209</v>
      </c>
      <c r="B115" s="145" t="s">
        <v>37</v>
      </c>
      <c r="C115" s="113">
        <v>4460104</v>
      </c>
      <c r="D115" s="113">
        <v>4460104</v>
      </c>
      <c r="E115" s="113"/>
      <c r="F115" s="113"/>
      <c r="G115" s="146"/>
      <c r="H115" s="147"/>
      <c r="I115" s="147"/>
      <c r="J115" s="113">
        <v>4019473</v>
      </c>
      <c r="K115" s="113">
        <v>4019473</v>
      </c>
      <c r="L115" s="236">
        <f>10565024-L118-L119</f>
        <v>3916100</v>
      </c>
      <c r="M115" s="113">
        <f>J115-L115</f>
        <v>103373</v>
      </c>
      <c r="N115" s="340">
        <f>L115/C115</f>
        <v>0.8780288531388506</v>
      </c>
    </row>
    <row r="116" spans="1:14" ht="15" hidden="1">
      <c r="A116" s="142" t="s">
        <v>210</v>
      </c>
      <c r="B116" s="145" t="s">
        <v>38</v>
      </c>
      <c r="C116" s="113"/>
      <c r="D116" s="113"/>
      <c r="E116" s="113"/>
      <c r="F116" s="113"/>
      <c r="G116" s="146"/>
      <c r="H116" s="147"/>
      <c r="I116" s="147"/>
      <c r="J116" s="113"/>
      <c r="K116" s="113"/>
      <c r="L116" s="113"/>
      <c r="M116" s="113">
        <f>J116-L116</f>
        <v>0</v>
      </c>
      <c r="N116" s="340"/>
    </row>
    <row r="117" spans="1:14" ht="15" hidden="1">
      <c r="A117" s="228" t="s">
        <v>250</v>
      </c>
      <c r="B117" s="145" t="s">
        <v>38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>
        <f>J117-L117</f>
        <v>0</v>
      </c>
      <c r="N117" s="340"/>
    </row>
    <row r="118" spans="1:14" ht="15">
      <c r="A118" s="142" t="s">
        <v>35</v>
      </c>
      <c r="B118" s="145" t="s">
        <v>61</v>
      </c>
      <c r="C118" s="113">
        <v>7920000</v>
      </c>
      <c r="D118" s="113">
        <v>7920000</v>
      </c>
      <c r="E118" s="113"/>
      <c r="F118" s="113"/>
      <c r="G118" s="148"/>
      <c r="H118" s="330"/>
      <c r="I118" s="330"/>
      <c r="J118" s="113">
        <v>7763222</v>
      </c>
      <c r="K118" s="113">
        <v>7763222</v>
      </c>
      <c r="L118" s="113">
        <v>6645657</v>
      </c>
      <c r="M118" s="113">
        <f aca="true" t="shared" si="34" ref="M118:M137">J118-L118</f>
        <v>1117565</v>
      </c>
      <c r="N118" s="340">
        <f>L118/C118</f>
        <v>0.8390981060606061</v>
      </c>
    </row>
    <row r="119" spans="1:14" ht="15">
      <c r="A119" s="142" t="s">
        <v>238</v>
      </c>
      <c r="B119" s="145" t="s">
        <v>54</v>
      </c>
      <c r="C119" s="113">
        <v>15000</v>
      </c>
      <c r="D119" s="113">
        <v>15000</v>
      </c>
      <c r="E119" s="113"/>
      <c r="F119" s="113"/>
      <c r="G119" s="148"/>
      <c r="H119" s="330"/>
      <c r="I119" s="330"/>
      <c r="J119" s="113">
        <v>3267</v>
      </c>
      <c r="K119" s="113">
        <v>3267</v>
      </c>
      <c r="L119" s="113">
        <v>3267</v>
      </c>
      <c r="M119" s="113">
        <f t="shared" si="34"/>
        <v>0</v>
      </c>
      <c r="N119" s="340">
        <f>L119/C119</f>
        <v>0.2178</v>
      </c>
    </row>
    <row r="120" spans="1:14" ht="15" hidden="1">
      <c r="A120" s="142" t="s">
        <v>239</v>
      </c>
      <c r="B120" s="145" t="s">
        <v>37</v>
      </c>
      <c r="C120" s="113">
        <v>0</v>
      </c>
      <c r="D120" s="113">
        <v>0</v>
      </c>
      <c r="E120" s="113"/>
      <c r="F120" s="113"/>
      <c r="G120" s="148"/>
      <c r="H120" s="330"/>
      <c r="I120" s="330"/>
      <c r="J120" s="113">
        <v>0</v>
      </c>
      <c r="K120" s="113">
        <v>0</v>
      </c>
      <c r="L120" s="113">
        <v>0</v>
      </c>
      <c r="M120" s="113">
        <f t="shared" si="34"/>
        <v>0</v>
      </c>
      <c r="N120" s="340"/>
    </row>
    <row r="121" spans="1:14" ht="15" hidden="1">
      <c r="A121" s="149" t="s">
        <v>0</v>
      </c>
      <c r="B121" s="150"/>
      <c r="C121" s="113">
        <f>D121+E121+F121+G121</f>
        <v>0</v>
      </c>
      <c r="D121" s="113"/>
      <c r="E121" s="113"/>
      <c r="F121" s="113"/>
      <c r="G121" s="148"/>
      <c r="H121" s="330"/>
      <c r="I121" s="330"/>
      <c r="J121" s="113"/>
      <c r="K121" s="113"/>
      <c r="L121" s="113"/>
      <c r="M121" s="113">
        <f t="shared" si="34"/>
        <v>0</v>
      </c>
      <c r="N121" s="340"/>
    </row>
    <row r="122" spans="1:14" ht="15" hidden="1">
      <c r="A122" s="149" t="s">
        <v>1</v>
      </c>
      <c r="B122" s="150"/>
      <c r="C122" s="113">
        <f>D122+E122+F122+G122</f>
        <v>0</v>
      </c>
      <c r="D122" s="113"/>
      <c r="E122" s="113"/>
      <c r="F122" s="113"/>
      <c r="G122" s="148"/>
      <c r="H122" s="330"/>
      <c r="I122" s="330"/>
      <c r="J122" s="113"/>
      <c r="K122" s="113"/>
      <c r="L122" s="113"/>
      <c r="M122" s="113">
        <f t="shared" si="34"/>
        <v>0</v>
      </c>
      <c r="N122" s="340"/>
    </row>
    <row r="123" spans="1:14" ht="15" hidden="1">
      <c r="A123" s="142" t="s">
        <v>182</v>
      </c>
      <c r="B123" s="150" t="s">
        <v>63</v>
      </c>
      <c r="C123" s="113"/>
      <c r="D123" s="113"/>
      <c r="E123" s="113"/>
      <c r="F123" s="113"/>
      <c r="G123" s="146"/>
      <c r="H123" s="330"/>
      <c r="I123" s="330"/>
      <c r="J123" s="113"/>
      <c r="K123" s="113"/>
      <c r="L123" s="113"/>
      <c r="M123" s="113">
        <f t="shared" si="34"/>
        <v>0</v>
      </c>
      <c r="N123" s="340"/>
    </row>
    <row r="124" spans="1:14" ht="15">
      <c r="A124" s="151" t="s">
        <v>158</v>
      </c>
      <c r="B124" s="139"/>
      <c r="C124" s="140">
        <f>C125+C126</f>
        <v>14567000</v>
      </c>
      <c r="D124" s="140">
        <f aca="true" t="shared" si="35" ref="D124:M124">D125+D126</f>
        <v>14567000</v>
      </c>
      <c r="E124" s="140">
        <f t="shared" si="35"/>
        <v>0</v>
      </c>
      <c r="F124" s="140">
        <f t="shared" si="35"/>
        <v>0</v>
      </c>
      <c r="G124" s="140">
        <f t="shared" si="35"/>
        <v>0</v>
      </c>
      <c r="H124" s="140">
        <f t="shared" si="35"/>
        <v>0</v>
      </c>
      <c r="I124" s="140">
        <f t="shared" si="35"/>
        <v>0</v>
      </c>
      <c r="J124" s="140">
        <f t="shared" si="35"/>
        <v>14567000</v>
      </c>
      <c r="K124" s="140">
        <f t="shared" si="35"/>
        <v>14567000</v>
      </c>
      <c r="L124" s="140">
        <f t="shared" si="35"/>
        <v>14140600</v>
      </c>
      <c r="M124" s="140">
        <f t="shared" si="35"/>
        <v>426400</v>
      </c>
      <c r="N124" s="341">
        <f>L124/C124</f>
        <v>0.9707283586187959</v>
      </c>
    </row>
    <row r="125" spans="1:14" ht="15">
      <c r="A125" s="142" t="s">
        <v>210</v>
      </c>
      <c r="B125" s="145" t="s">
        <v>38</v>
      </c>
      <c r="C125" s="113">
        <v>12398000</v>
      </c>
      <c r="D125" s="113">
        <v>12398000</v>
      </c>
      <c r="E125" s="113"/>
      <c r="F125" s="113"/>
      <c r="G125" s="146"/>
      <c r="H125" s="147"/>
      <c r="I125" s="147"/>
      <c r="J125" s="113">
        <v>12398000</v>
      </c>
      <c r="K125" s="113">
        <v>12398000</v>
      </c>
      <c r="L125" s="113">
        <v>12289600</v>
      </c>
      <c r="M125" s="113">
        <f t="shared" si="34"/>
        <v>108400</v>
      </c>
      <c r="N125" s="340">
        <f>L125/C125</f>
        <v>0.9912566542990805</v>
      </c>
    </row>
    <row r="126" spans="1:14" ht="15">
      <c r="A126" s="142" t="s">
        <v>208</v>
      </c>
      <c r="B126" s="145" t="s">
        <v>36</v>
      </c>
      <c r="C126" s="113">
        <v>2169000</v>
      </c>
      <c r="D126" s="113">
        <v>2169000</v>
      </c>
      <c r="E126" s="113"/>
      <c r="F126" s="113"/>
      <c r="G126" s="148"/>
      <c r="H126" s="330"/>
      <c r="I126" s="330"/>
      <c r="J126" s="113">
        <v>2169000</v>
      </c>
      <c r="K126" s="113">
        <v>2169000</v>
      </c>
      <c r="L126" s="113">
        <v>1851000</v>
      </c>
      <c r="M126" s="113">
        <f t="shared" si="34"/>
        <v>318000</v>
      </c>
      <c r="N126" s="340">
        <f>L126/C126</f>
        <v>0.8533886583679114</v>
      </c>
    </row>
    <row r="127" spans="1:14" ht="15" hidden="1">
      <c r="A127" s="142"/>
      <c r="B127" s="150"/>
      <c r="C127" s="113"/>
      <c r="D127" s="113"/>
      <c r="E127" s="113"/>
      <c r="F127" s="113"/>
      <c r="G127" s="148"/>
      <c r="H127" s="330"/>
      <c r="I127" s="330"/>
      <c r="J127" s="113"/>
      <c r="K127" s="113"/>
      <c r="L127" s="113"/>
      <c r="M127" s="113">
        <f t="shared" si="34"/>
        <v>0</v>
      </c>
      <c r="N127" s="340"/>
    </row>
    <row r="128" spans="1:14" ht="15" hidden="1">
      <c r="A128" s="142"/>
      <c r="B128" s="150"/>
      <c r="C128" s="113"/>
      <c r="D128" s="113"/>
      <c r="E128" s="113"/>
      <c r="F128" s="113"/>
      <c r="G128" s="148"/>
      <c r="H128" s="330"/>
      <c r="I128" s="330"/>
      <c r="J128" s="113"/>
      <c r="K128" s="113"/>
      <c r="L128" s="113"/>
      <c r="M128" s="113">
        <f t="shared" si="34"/>
        <v>0</v>
      </c>
      <c r="N128" s="340"/>
    </row>
    <row r="129" spans="1:14" ht="15" hidden="1">
      <c r="A129" s="142"/>
      <c r="B129" s="150"/>
      <c r="C129" s="113"/>
      <c r="D129" s="113"/>
      <c r="E129" s="113"/>
      <c r="F129" s="113"/>
      <c r="G129" s="148"/>
      <c r="H129" s="330"/>
      <c r="I129" s="330"/>
      <c r="J129" s="113"/>
      <c r="K129" s="113"/>
      <c r="L129" s="113"/>
      <c r="M129" s="113">
        <f t="shared" si="34"/>
        <v>0</v>
      </c>
      <c r="N129" s="340"/>
    </row>
    <row r="130" spans="1:14" ht="15" hidden="1">
      <c r="A130" s="142"/>
      <c r="B130" s="150"/>
      <c r="C130" s="113"/>
      <c r="D130" s="113"/>
      <c r="E130" s="113"/>
      <c r="F130" s="113"/>
      <c r="G130" s="148"/>
      <c r="H130" s="330"/>
      <c r="I130" s="330"/>
      <c r="J130" s="113"/>
      <c r="K130" s="113"/>
      <c r="L130" s="113"/>
      <c r="M130" s="113">
        <f t="shared" si="34"/>
        <v>0</v>
      </c>
      <c r="N130" s="340"/>
    </row>
    <row r="131" spans="1:14" ht="15" hidden="1">
      <c r="A131" s="149" t="s">
        <v>3</v>
      </c>
      <c r="B131" s="150"/>
      <c r="C131" s="113">
        <f>D131+E131+F131+G131</f>
        <v>0</v>
      </c>
      <c r="D131" s="113"/>
      <c r="E131" s="113"/>
      <c r="F131" s="113"/>
      <c r="G131" s="148"/>
      <c r="H131" s="330"/>
      <c r="I131" s="330"/>
      <c r="J131" s="113"/>
      <c r="K131" s="113">
        <f>J131</f>
        <v>0</v>
      </c>
      <c r="L131" s="113"/>
      <c r="M131" s="113">
        <f t="shared" si="34"/>
        <v>0</v>
      </c>
      <c r="N131" s="340"/>
    </row>
    <row r="132" spans="1:14" ht="15">
      <c r="A132" s="151" t="s">
        <v>4</v>
      </c>
      <c r="B132" s="139"/>
      <c r="C132" s="140">
        <f>C133+C134+C135+C136</f>
        <v>232000</v>
      </c>
      <c r="D132" s="140">
        <f aca="true" t="shared" si="36" ref="D132:M132">D133+D134+D135+D136</f>
        <v>232000</v>
      </c>
      <c r="E132" s="140">
        <f t="shared" si="36"/>
        <v>300000</v>
      </c>
      <c r="F132" s="140">
        <f t="shared" si="36"/>
        <v>300000</v>
      </c>
      <c r="G132" s="140">
        <f t="shared" si="36"/>
        <v>300000</v>
      </c>
      <c r="H132" s="140">
        <f t="shared" si="36"/>
        <v>300000</v>
      </c>
      <c r="I132" s="140">
        <f t="shared" si="36"/>
        <v>300000</v>
      </c>
      <c r="J132" s="140">
        <f t="shared" si="36"/>
        <v>180000</v>
      </c>
      <c r="K132" s="140">
        <f t="shared" si="36"/>
        <v>180000</v>
      </c>
      <c r="L132" s="140">
        <f t="shared" si="36"/>
        <v>170000</v>
      </c>
      <c r="M132" s="140">
        <f t="shared" si="36"/>
        <v>10000</v>
      </c>
      <c r="N132" s="341">
        <f>L132/C132</f>
        <v>0.7327586206896551</v>
      </c>
    </row>
    <row r="133" spans="1:14" ht="15">
      <c r="A133" s="152" t="s">
        <v>47</v>
      </c>
      <c r="B133" s="145" t="s">
        <v>54</v>
      </c>
      <c r="C133" s="113">
        <v>232000</v>
      </c>
      <c r="D133" s="113">
        <v>232000</v>
      </c>
      <c r="E133" s="113"/>
      <c r="F133" s="113"/>
      <c r="G133" s="148"/>
      <c r="H133" s="330"/>
      <c r="I133" s="330"/>
      <c r="J133" s="113">
        <v>180000</v>
      </c>
      <c r="K133" s="113">
        <v>180000</v>
      </c>
      <c r="L133" s="113">
        <v>170000</v>
      </c>
      <c r="M133" s="113">
        <f t="shared" si="34"/>
        <v>10000</v>
      </c>
      <c r="N133" s="340">
        <f>L133/C133</f>
        <v>0.7327586206896551</v>
      </c>
    </row>
    <row r="134" spans="1:14" ht="15" hidden="1">
      <c r="A134" s="149"/>
      <c r="B134" s="145" t="s">
        <v>37</v>
      </c>
      <c r="C134" s="113"/>
      <c r="D134" s="113"/>
      <c r="E134" s="113">
        <v>300000</v>
      </c>
      <c r="F134" s="113">
        <v>300000</v>
      </c>
      <c r="G134" s="113">
        <v>300000</v>
      </c>
      <c r="H134" s="113">
        <v>300000</v>
      </c>
      <c r="I134" s="113">
        <v>300000</v>
      </c>
      <c r="J134" s="113"/>
      <c r="K134" s="113"/>
      <c r="L134" s="113"/>
      <c r="M134" s="113">
        <f t="shared" si="34"/>
        <v>0</v>
      </c>
      <c r="N134" s="340"/>
    </row>
    <row r="135" spans="1:14" ht="15" hidden="1">
      <c r="A135" s="110"/>
      <c r="B135" s="133" t="s">
        <v>38</v>
      </c>
      <c r="C135" s="111"/>
      <c r="D135" s="111"/>
      <c r="E135" s="111"/>
      <c r="F135" s="111"/>
      <c r="G135" s="112"/>
      <c r="H135" s="330"/>
      <c r="I135" s="330"/>
      <c r="J135" s="111"/>
      <c r="K135" s="111"/>
      <c r="L135" s="111"/>
      <c r="M135" s="113">
        <f t="shared" si="34"/>
        <v>0</v>
      </c>
      <c r="N135" s="340"/>
    </row>
    <row r="136" spans="1:14" ht="15" hidden="1">
      <c r="A136" s="110"/>
      <c r="B136" s="133" t="s">
        <v>36</v>
      </c>
      <c r="C136" s="111"/>
      <c r="D136" s="111"/>
      <c r="E136" s="111"/>
      <c r="F136" s="111"/>
      <c r="G136" s="112"/>
      <c r="H136" s="330"/>
      <c r="I136" s="330"/>
      <c r="J136" s="111"/>
      <c r="K136" s="111"/>
      <c r="L136" s="111"/>
      <c r="M136" s="113">
        <f t="shared" si="34"/>
        <v>0</v>
      </c>
      <c r="N136" s="340"/>
    </row>
    <row r="137" spans="1:14" ht="15">
      <c r="A137" s="153" t="s">
        <v>7</v>
      </c>
      <c r="B137" s="114"/>
      <c r="C137" s="111"/>
      <c r="D137" s="111"/>
      <c r="E137" s="111"/>
      <c r="F137" s="111"/>
      <c r="G137" s="112"/>
      <c r="H137" s="330"/>
      <c r="I137" s="330"/>
      <c r="J137" s="118">
        <f>K137</f>
        <v>-7118</v>
      </c>
      <c r="K137" s="118">
        <f>L137</f>
        <v>-7118</v>
      </c>
      <c r="L137" s="118">
        <v>-7118</v>
      </c>
      <c r="M137" s="111">
        <f t="shared" si="34"/>
        <v>0</v>
      </c>
      <c r="N137" s="332"/>
    </row>
    <row r="138" spans="1:14" ht="15">
      <c r="A138" s="119" t="s">
        <v>8</v>
      </c>
      <c r="B138" s="114"/>
      <c r="C138" s="111"/>
      <c r="D138" s="111"/>
      <c r="E138" s="111"/>
      <c r="F138" s="111"/>
      <c r="G138" s="112"/>
      <c r="H138" s="330"/>
      <c r="I138" s="330"/>
      <c r="J138" s="111"/>
      <c r="K138" s="111"/>
      <c r="L138" s="111"/>
      <c r="M138" s="111"/>
      <c r="N138" s="332"/>
    </row>
    <row r="139" spans="1:14" ht="15">
      <c r="A139" s="154" t="s">
        <v>39</v>
      </c>
      <c r="B139" s="155" t="s">
        <v>48</v>
      </c>
      <c r="C139" s="123">
        <f>D139+E139+F139+G139</f>
        <v>0</v>
      </c>
      <c r="D139" s="123"/>
      <c r="E139" s="123"/>
      <c r="F139" s="123"/>
      <c r="G139" s="136"/>
      <c r="H139" s="330"/>
      <c r="I139" s="330"/>
      <c r="J139" s="123"/>
      <c r="K139" s="123"/>
      <c r="L139" s="123"/>
      <c r="M139" s="123">
        <f>J139-L139</f>
        <v>0</v>
      </c>
      <c r="N139" s="333"/>
    </row>
    <row r="140" spans="1:14" ht="15">
      <c r="A140" s="156" t="s">
        <v>40</v>
      </c>
      <c r="B140" s="155" t="s">
        <v>49</v>
      </c>
      <c r="C140" s="123">
        <f aca="true" t="shared" si="37" ref="C140:C151">D140+E140+F140+G140</f>
        <v>0</v>
      </c>
      <c r="D140" s="123"/>
      <c r="E140" s="123"/>
      <c r="F140" s="123"/>
      <c r="G140" s="136"/>
      <c r="H140" s="330"/>
      <c r="I140" s="330"/>
      <c r="J140" s="123"/>
      <c r="K140" s="123"/>
      <c r="L140" s="123"/>
      <c r="M140" s="123">
        <f aca="true" t="shared" si="38" ref="M140:M152">J140-L140</f>
        <v>0</v>
      </c>
      <c r="N140" s="333"/>
    </row>
    <row r="141" spans="1:14" ht="14.25">
      <c r="A141" s="154" t="s">
        <v>41</v>
      </c>
      <c r="B141" s="155" t="s">
        <v>38</v>
      </c>
      <c r="C141" s="123">
        <f>C135+C117+C116+C112+C111+C125</f>
        <v>12398000</v>
      </c>
      <c r="D141" s="123">
        <f aca="true" t="shared" si="39" ref="D141:M141">D135+D117+D116+D112+D111+D125</f>
        <v>12398000</v>
      </c>
      <c r="E141" s="123">
        <f t="shared" si="39"/>
        <v>0</v>
      </c>
      <c r="F141" s="123">
        <f t="shared" si="39"/>
        <v>0</v>
      </c>
      <c r="G141" s="123">
        <f t="shared" si="39"/>
        <v>0</v>
      </c>
      <c r="H141" s="123">
        <f t="shared" si="39"/>
        <v>0</v>
      </c>
      <c r="I141" s="123">
        <f t="shared" si="39"/>
        <v>0</v>
      </c>
      <c r="J141" s="123">
        <f t="shared" si="39"/>
        <v>12398000</v>
      </c>
      <c r="K141" s="123">
        <f t="shared" si="39"/>
        <v>12398000</v>
      </c>
      <c r="L141" s="123">
        <f t="shared" si="39"/>
        <v>12289600</v>
      </c>
      <c r="M141" s="123">
        <f t="shared" si="39"/>
        <v>108400</v>
      </c>
      <c r="N141" s="333">
        <f>L141/C141</f>
        <v>0.9912566542990805</v>
      </c>
    </row>
    <row r="142" spans="1:14" ht="15">
      <c r="A142" s="156" t="s">
        <v>42</v>
      </c>
      <c r="B142" s="155" t="s">
        <v>50</v>
      </c>
      <c r="C142" s="123">
        <f t="shared" si="37"/>
        <v>0</v>
      </c>
      <c r="D142" s="123"/>
      <c r="E142" s="123"/>
      <c r="F142" s="123"/>
      <c r="G142" s="136"/>
      <c r="H142" s="330"/>
      <c r="I142" s="330"/>
      <c r="J142" s="123"/>
      <c r="K142" s="123"/>
      <c r="L142" s="123"/>
      <c r="M142" s="123">
        <f t="shared" si="38"/>
        <v>0</v>
      </c>
      <c r="N142" s="333"/>
    </row>
    <row r="143" spans="1:14" ht="14.25">
      <c r="A143" s="156" t="s">
        <v>43</v>
      </c>
      <c r="B143" s="155" t="s">
        <v>36</v>
      </c>
      <c r="C143" s="123">
        <f>C136+C126+C114+C109</f>
        <v>2169000</v>
      </c>
      <c r="D143" s="123">
        <f aca="true" t="shared" si="40" ref="D143:M143">D136+D126+D114+D109</f>
        <v>2169000</v>
      </c>
      <c r="E143" s="123">
        <f t="shared" si="40"/>
        <v>0</v>
      </c>
      <c r="F143" s="123">
        <f t="shared" si="40"/>
        <v>0</v>
      </c>
      <c r="G143" s="123">
        <f t="shared" si="40"/>
        <v>0</v>
      </c>
      <c r="H143" s="123">
        <f t="shared" si="40"/>
        <v>0</v>
      </c>
      <c r="I143" s="123">
        <f t="shared" si="40"/>
        <v>0</v>
      </c>
      <c r="J143" s="123">
        <f t="shared" si="40"/>
        <v>2169000</v>
      </c>
      <c r="K143" s="123">
        <f t="shared" si="40"/>
        <v>2169000</v>
      </c>
      <c r="L143" s="123">
        <f t="shared" si="40"/>
        <v>1851000</v>
      </c>
      <c r="M143" s="123">
        <f t="shared" si="40"/>
        <v>318000</v>
      </c>
      <c r="N143" s="333">
        <f aca="true" t="shared" si="41" ref="N143:N150">L143/C143</f>
        <v>0.8533886583679114</v>
      </c>
    </row>
    <row r="144" spans="1:14" ht="15">
      <c r="A144" s="156" t="s">
        <v>44</v>
      </c>
      <c r="B144" s="155" t="s">
        <v>51</v>
      </c>
      <c r="C144" s="123">
        <f t="shared" si="37"/>
        <v>0</v>
      </c>
      <c r="D144" s="123"/>
      <c r="E144" s="123"/>
      <c r="F144" s="123"/>
      <c r="G144" s="136"/>
      <c r="H144" s="330"/>
      <c r="I144" s="330"/>
      <c r="J144" s="123"/>
      <c r="K144" s="123"/>
      <c r="L144" s="123"/>
      <c r="M144" s="123">
        <f t="shared" si="38"/>
        <v>0</v>
      </c>
      <c r="N144" s="333"/>
    </row>
    <row r="145" spans="1:14" ht="15">
      <c r="A145" s="156" t="s">
        <v>45</v>
      </c>
      <c r="B145" s="155" t="s">
        <v>52</v>
      </c>
      <c r="C145" s="123">
        <f t="shared" si="37"/>
        <v>0</v>
      </c>
      <c r="D145" s="123"/>
      <c r="E145" s="123"/>
      <c r="F145" s="123"/>
      <c r="G145" s="136"/>
      <c r="H145" s="330"/>
      <c r="I145" s="330"/>
      <c r="J145" s="123"/>
      <c r="K145" s="123"/>
      <c r="L145" s="123"/>
      <c r="M145" s="123">
        <f t="shared" si="38"/>
        <v>0</v>
      </c>
      <c r="N145" s="333"/>
    </row>
    <row r="146" spans="1:14" ht="15">
      <c r="A146" s="156" t="s">
        <v>46</v>
      </c>
      <c r="B146" s="155" t="s">
        <v>53</v>
      </c>
      <c r="C146" s="123">
        <f t="shared" si="37"/>
        <v>0</v>
      </c>
      <c r="D146" s="123"/>
      <c r="E146" s="123"/>
      <c r="F146" s="123"/>
      <c r="G146" s="136"/>
      <c r="H146" s="330"/>
      <c r="I146" s="330"/>
      <c r="J146" s="123"/>
      <c r="K146" s="123"/>
      <c r="L146" s="123"/>
      <c r="M146" s="123">
        <f t="shared" si="38"/>
        <v>0</v>
      </c>
      <c r="N146" s="333"/>
    </row>
    <row r="147" spans="1:14" ht="14.25">
      <c r="A147" s="154" t="s">
        <v>47</v>
      </c>
      <c r="B147" s="155" t="s">
        <v>54</v>
      </c>
      <c r="C147" s="123">
        <f>C133+C119</f>
        <v>247000</v>
      </c>
      <c r="D147" s="123">
        <f aca="true" t="shared" si="42" ref="D147:M147">D133+D119</f>
        <v>247000</v>
      </c>
      <c r="E147" s="123">
        <f t="shared" si="42"/>
        <v>0</v>
      </c>
      <c r="F147" s="123">
        <f t="shared" si="42"/>
        <v>0</v>
      </c>
      <c r="G147" s="123">
        <f t="shared" si="42"/>
        <v>0</v>
      </c>
      <c r="H147" s="123">
        <f t="shared" si="42"/>
        <v>0</v>
      </c>
      <c r="I147" s="123">
        <f t="shared" si="42"/>
        <v>0</v>
      </c>
      <c r="J147" s="123">
        <f t="shared" si="42"/>
        <v>183267</v>
      </c>
      <c r="K147" s="123">
        <f t="shared" si="42"/>
        <v>183267</v>
      </c>
      <c r="L147" s="123">
        <f t="shared" si="42"/>
        <v>173267</v>
      </c>
      <c r="M147" s="123">
        <f t="shared" si="42"/>
        <v>10000</v>
      </c>
      <c r="N147" s="333">
        <f t="shared" si="41"/>
        <v>0.7014858299595141</v>
      </c>
    </row>
    <row r="148" spans="1:14" ht="14.25">
      <c r="A148" s="154" t="s">
        <v>55</v>
      </c>
      <c r="B148" s="155" t="s">
        <v>37</v>
      </c>
      <c r="C148" s="123">
        <f>C134+C120+C115+C110</f>
        <v>4929359</v>
      </c>
      <c r="D148" s="123">
        <f aca="true" t="shared" si="43" ref="D148:M148">D134+D120+D115+D110</f>
        <v>4929359</v>
      </c>
      <c r="E148" s="123">
        <f t="shared" si="43"/>
        <v>300000</v>
      </c>
      <c r="F148" s="123">
        <f t="shared" si="43"/>
        <v>300000</v>
      </c>
      <c r="G148" s="123">
        <f t="shared" si="43"/>
        <v>300000</v>
      </c>
      <c r="H148" s="123">
        <f t="shared" si="43"/>
        <v>300000</v>
      </c>
      <c r="I148" s="123">
        <f t="shared" si="43"/>
        <v>300000</v>
      </c>
      <c r="J148" s="123">
        <f t="shared" si="43"/>
        <v>4455314</v>
      </c>
      <c r="K148" s="123">
        <f t="shared" si="43"/>
        <v>4455314</v>
      </c>
      <c r="L148" s="123">
        <f t="shared" si="43"/>
        <v>4351941</v>
      </c>
      <c r="M148" s="123">
        <f t="shared" si="43"/>
        <v>103373</v>
      </c>
      <c r="N148" s="333">
        <f t="shared" si="41"/>
        <v>0.8828614430395514</v>
      </c>
    </row>
    <row r="149" spans="1:14" ht="15">
      <c r="A149" s="154" t="s">
        <v>56</v>
      </c>
      <c r="B149" s="155" t="s">
        <v>60</v>
      </c>
      <c r="C149" s="123">
        <f t="shared" si="37"/>
        <v>0</v>
      </c>
      <c r="D149" s="123"/>
      <c r="E149" s="123"/>
      <c r="F149" s="123"/>
      <c r="G149" s="136"/>
      <c r="H149" s="330"/>
      <c r="I149" s="330"/>
      <c r="J149" s="123"/>
      <c r="K149" s="123"/>
      <c r="L149" s="123"/>
      <c r="M149" s="123">
        <f t="shared" si="38"/>
        <v>0</v>
      </c>
      <c r="N149" s="333"/>
    </row>
    <row r="150" spans="1:14" ht="26.25">
      <c r="A150" s="156" t="s">
        <v>57</v>
      </c>
      <c r="B150" s="155" t="s">
        <v>61</v>
      </c>
      <c r="C150" s="123">
        <f>C118</f>
        <v>7920000</v>
      </c>
      <c r="D150" s="123">
        <f>D118</f>
        <v>7920000</v>
      </c>
      <c r="E150" s="123">
        <f>E118</f>
        <v>0</v>
      </c>
      <c r="F150" s="123">
        <f>F118</f>
        <v>0</v>
      </c>
      <c r="G150" s="136">
        <f>G118</f>
        <v>0</v>
      </c>
      <c r="H150" s="458" t="s">
        <v>116</v>
      </c>
      <c r="I150" s="459"/>
      <c r="J150" s="123">
        <f>J118</f>
        <v>7763222</v>
      </c>
      <c r="K150" s="123">
        <f>K118</f>
        <v>7763222</v>
      </c>
      <c r="L150" s="123">
        <f>L118</f>
        <v>6645657</v>
      </c>
      <c r="M150" s="123">
        <f t="shared" si="38"/>
        <v>1117565</v>
      </c>
      <c r="N150" s="333">
        <f t="shared" si="41"/>
        <v>0.8390981060606061</v>
      </c>
    </row>
    <row r="151" spans="1:14" ht="15">
      <c r="A151" s="154" t="s">
        <v>58</v>
      </c>
      <c r="B151" s="155" t="s">
        <v>62</v>
      </c>
      <c r="C151" s="123">
        <f t="shared" si="37"/>
        <v>0</v>
      </c>
      <c r="D151" s="123"/>
      <c r="E151" s="123"/>
      <c r="F151" s="123"/>
      <c r="G151" s="136"/>
      <c r="H151" s="115" t="s">
        <v>108</v>
      </c>
      <c r="I151" s="120">
        <f>C113+C124+C132</f>
        <v>27194104</v>
      </c>
      <c r="J151" s="123"/>
      <c r="K151" s="123"/>
      <c r="L151" s="123"/>
      <c r="M151" s="123">
        <f t="shared" si="38"/>
        <v>0</v>
      </c>
      <c r="N151" s="333"/>
    </row>
    <row r="152" spans="1:14" ht="14.25">
      <c r="A152" s="157" t="s">
        <v>59</v>
      </c>
      <c r="B152" s="158" t="s">
        <v>63</v>
      </c>
      <c r="C152" s="159">
        <f>C130</f>
        <v>0</v>
      </c>
      <c r="D152" s="159">
        <f aca="true" t="shared" si="44" ref="D152:L152">D130</f>
        <v>0</v>
      </c>
      <c r="E152" s="159">
        <f t="shared" si="44"/>
        <v>0</v>
      </c>
      <c r="F152" s="159">
        <f t="shared" si="44"/>
        <v>0</v>
      </c>
      <c r="G152" s="159">
        <f t="shared" si="44"/>
        <v>0</v>
      </c>
      <c r="H152" s="159">
        <f t="shared" si="44"/>
        <v>0</v>
      </c>
      <c r="I152" s="159">
        <f t="shared" si="44"/>
        <v>0</v>
      </c>
      <c r="J152" s="159">
        <f t="shared" si="44"/>
        <v>0</v>
      </c>
      <c r="K152" s="159">
        <f t="shared" si="44"/>
        <v>0</v>
      </c>
      <c r="L152" s="159">
        <f t="shared" si="44"/>
        <v>0</v>
      </c>
      <c r="M152" s="123">
        <f t="shared" si="38"/>
        <v>0</v>
      </c>
      <c r="N152" s="333"/>
    </row>
    <row r="153" spans="1:14" ht="15" thickBot="1">
      <c r="A153" s="305" t="s">
        <v>7</v>
      </c>
      <c r="B153" s="160"/>
      <c r="C153" s="159"/>
      <c r="D153" s="159"/>
      <c r="E153" s="159"/>
      <c r="F153" s="159"/>
      <c r="G153" s="159"/>
      <c r="H153" s="159"/>
      <c r="I153" s="159"/>
      <c r="J153" s="161">
        <f>J137</f>
        <v>-7118</v>
      </c>
      <c r="K153" s="161">
        <f>K137</f>
        <v>-7118</v>
      </c>
      <c r="L153" s="161">
        <f>L137</f>
        <v>-7118</v>
      </c>
      <c r="M153" s="159"/>
      <c r="N153" s="334"/>
    </row>
    <row r="154" spans="1:14" ht="24.75" customHeight="1" thickBot="1">
      <c r="A154" s="291" t="s">
        <v>64</v>
      </c>
      <c r="B154" s="292" t="s">
        <v>168</v>
      </c>
      <c r="C154" s="293">
        <f>C155+C159+C165+C168+C173+C180</f>
        <v>41553500</v>
      </c>
      <c r="D154" s="293">
        <f aca="true" t="shared" si="45" ref="D154:M154">D155+D159+D165+D168+D173+D180</f>
        <v>41553500</v>
      </c>
      <c r="E154" s="293">
        <f t="shared" si="45"/>
        <v>0</v>
      </c>
      <c r="F154" s="293">
        <f t="shared" si="45"/>
        <v>0</v>
      </c>
      <c r="G154" s="293">
        <f t="shared" si="45"/>
        <v>0</v>
      </c>
      <c r="H154" s="293">
        <f t="shared" si="45"/>
        <v>0</v>
      </c>
      <c r="I154" s="293">
        <f t="shared" si="45"/>
        <v>0</v>
      </c>
      <c r="J154" s="293">
        <f t="shared" si="45"/>
        <v>38783535</v>
      </c>
      <c r="K154" s="293">
        <f t="shared" si="45"/>
        <v>38783535</v>
      </c>
      <c r="L154" s="293">
        <f t="shared" si="45"/>
        <v>37012435</v>
      </c>
      <c r="M154" s="293">
        <f t="shared" si="45"/>
        <v>1771100</v>
      </c>
      <c r="N154" s="294">
        <f aca="true" t="shared" si="46" ref="N154:N161">L154/C154</f>
        <v>0.8907176290805828</v>
      </c>
    </row>
    <row r="155" spans="1:14" ht="15">
      <c r="A155" s="301" t="s">
        <v>159</v>
      </c>
      <c r="B155" s="304"/>
      <c r="C155" s="303">
        <f>C156+C157+C158</f>
        <v>18497500</v>
      </c>
      <c r="D155" s="303">
        <f aca="true" t="shared" si="47" ref="D155:M155">D156+D157+D158</f>
        <v>18497500</v>
      </c>
      <c r="E155" s="303">
        <f t="shared" si="47"/>
        <v>0</v>
      </c>
      <c r="F155" s="303">
        <f t="shared" si="47"/>
        <v>0</v>
      </c>
      <c r="G155" s="303">
        <f t="shared" si="47"/>
        <v>0</v>
      </c>
      <c r="H155" s="303">
        <f t="shared" si="47"/>
        <v>0</v>
      </c>
      <c r="I155" s="303">
        <f t="shared" si="47"/>
        <v>0</v>
      </c>
      <c r="J155" s="303">
        <f t="shared" si="47"/>
        <v>18497500</v>
      </c>
      <c r="K155" s="303">
        <f t="shared" si="47"/>
        <v>18497500</v>
      </c>
      <c r="L155" s="303">
        <f t="shared" si="47"/>
        <v>16774316</v>
      </c>
      <c r="M155" s="303">
        <f t="shared" si="47"/>
        <v>1723184</v>
      </c>
      <c r="N155" s="338">
        <f t="shared" si="46"/>
        <v>0.9068423300446006</v>
      </c>
    </row>
    <row r="156" spans="1:14" ht="15">
      <c r="A156" s="237" t="s">
        <v>252</v>
      </c>
      <c r="B156" s="162" t="s">
        <v>224</v>
      </c>
      <c r="C156" s="113">
        <v>4962500</v>
      </c>
      <c r="D156" s="111">
        <v>4962500</v>
      </c>
      <c r="E156" s="111"/>
      <c r="F156" s="111"/>
      <c r="G156" s="111"/>
      <c r="H156" s="111"/>
      <c r="I156" s="111"/>
      <c r="J156" s="111">
        <v>4962500</v>
      </c>
      <c r="K156" s="111">
        <v>4962500</v>
      </c>
      <c r="L156" s="111">
        <v>4503468</v>
      </c>
      <c r="M156" s="111">
        <f>J156-L156</f>
        <v>459032</v>
      </c>
      <c r="N156" s="332">
        <f t="shared" si="46"/>
        <v>0.9074998488664987</v>
      </c>
    </row>
    <row r="157" spans="1:14" ht="15">
      <c r="A157" s="135" t="s">
        <v>65</v>
      </c>
      <c r="B157" s="162" t="s">
        <v>71</v>
      </c>
      <c r="C157" s="113">
        <v>2981000</v>
      </c>
      <c r="D157" s="111">
        <v>2981000</v>
      </c>
      <c r="E157" s="111"/>
      <c r="F157" s="111"/>
      <c r="G157" s="111"/>
      <c r="H157" s="111"/>
      <c r="I157" s="111"/>
      <c r="J157" s="111">
        <v>2981000</v>
      </c>
      <c r="K157" s="111">
        <v>2981000</v>
      </c>
      <c r="L157" s="111">
        <v>2648423</v>
      </c>
      <c r="M157" s="111">
        <f>J157-L157</f>
        <v>332577</v>
      </c>
      <c r="N157" s="332">
        <f t="shared" si="46"/>
        <v>0.8884344179805435</v>
      </c>
    </row>
    <row r="158" spans="1:14" ht="15">
      <c r="A158" s="135" t="s">
        <v>66</v>
      </c>
      <c r="B158" s="162" t="s">
        <v>181</v>
      </c>
      <c r="C158" s="113">
        <v>10554000</v>
      </c>
      <c r="D158" s="111">
        <v>10554000</v>
      </c>
      <c r="E158" s="111"/>
      <c r="F158" s="111"/>
      <c r="G158" s="111"/>
      <c r="H158" s="111"/>
      <c r="I158" s="111"/>
      <c r="J158" s="111">
        <v>10554000</v>
      </c>
      <c r="K158" s="111">
        <v>10554000</v>
      </c>
      <c r="L158" s="111">
        <v>9622425</v>
      </c>
      <c r="M158" s="111">
        <f>J158-L158</f>
        <v>931575</v>
      </c>
      <c r="N158" s="332">
        <f t="shared" si="46"/>
        <v>0.911732518476407</v>
      </c>
    </row>
    <row r="159" spans="1:14" ht="15">
      <c r="A159" s="138" t="s">
        <v>160</v>
      </c>
      <c r="B159" s="144"/>
      <c r="C159" s="140">
        <f>C160+C161+C162</f>
        <v>1985000</v>
      </c>
      <c r="D159" s="140">
        <f aca="true" t="shared" si="48" ref="D159:M159">D160+D161+D162</f>
        <v>1985000</v>
      </c>
      <c r="E159" s="140">
        <f t="shared" si="48"/>
        <v>0</v>
      </c>
      <c r="F159" s="140">
        <f t="shared" si="48"/>
        <v>0</v>
      </c>
      <c r="G159" s="140">
        <f t="shared" si="48"/>
        <v>0</v>
      </c>
      <c r="H159" s="140">
        <f t="shared" si="48"/>
        <v>0</v>
      </c>
      <c r="I159" s="140">
        <f t="shared" si="48"/>
        <v>0</v>
      </c>
      <c r="J159" s="140">
        <f>J160+J161+J162</f>
        <v>1335096</v>
      </c>
      <c r="K159" s="140">
        <f>K160+K161+K162</f>
        <v>1335096</v>
      </c>
      <c r="L159" s="140">
        <f t="shared" si="48"/>
        <v>1335096</v>
      </c>
      <c r="M159" s="140">
        <f t="shared" si="48"/>
        <v>0</v>
      </c>
      <c r="N159" s="341">
        <f t="shared" si="46"/>
        <v>0.6725924433249371</v>
      </c>
    </row>
    <row r="160" spans="1:14" ht="15">
      <c r="A160" s="237" t="s">
        <v>252</v>
      </c>
      <c r="B160" s="162" t="s">
        <v>224</v>
      </c>
      <c r="C160" s="111">
        <v>1215000</v>
      </c>
      <c r="D160" s="111">
        <v>1215000</v>
      </c>
      <c r="E160" s="111"/>
      <c r="F160" s="111"/>
      <c r="G160" s="111"/>
      <c r="H160" s="111"/>
      <c r="I160" s="111"/>
      <c r="J160" s="111">
        <v>913743</v>
      </c>
      <c r="K160" s="111">
        <v>913743</v>
      </c>
      <c r="L160" s="111">
        <v>913743</v>
      </c>
      <c r="M160" s="111">
        <f>J160-L160</f>
        <v>0</v>
      </c>
      <c r="N160" s="332">
        <f t="shared" si="46"/>
        <v>0.7520518518518519</v>
      </c>
    </row>
    <row r="161" spans="1:14" ht="15">
      <c r="A161" s="135" t="s">
        <v>65</v>
      </c>
      <c r="B161" s="162" t="s">
        <v>71</v>
      </c>
      <c r="C161" s="111">
        <v>770000</v>
      </c>
      <c r="D161" s="111">
        <v>770000</v>
      </c>
      <c r="E161" s="111"/>
      <c r="F161" s="111"/>
      <c r="G161" s="112"/>
      <c r="H161" s="330"/>
      <c r="I161" s="330"/>
      <c r="J161" s="111">
        <v>421353</v>
      </c>
      <c r="K161" s="111">
        <v>421353</v>
      </c>
      <c r="L161" s="111">
        <v>421353</v>
      </c>
      <c r="M161" s="111">
        <f>J161-L161</f>
        <v>0</v>
      </c>
      <c r="N161" s="332">
        <f t="shared" si="46"/>
        <v>0.5472116883116883</v>
      </c>
    </row>
    <row r="162" spans="1:14" ht="15" hidden="1">
      <c r="A162" s="135" t="s">
        <v>207</v>
      </c>
      <c r="B162" s="162" t="s">
        <v>70</v>
      </c>
      <c r="C162" s="111"/>
      <c r="D162" s="111"/>
      <c r="E162" s="111"/>
      <c r="F162" s="111"/>
      <c r="G162" s="112"/>
      <c r="H162" s="330"/>
      <c r="I162" s="330"/>
      <c r="J162" s="111"/>
      <c r="K162" s="111"/>
      <c r="L162" s="111"/>
      <c r="M162" s="111">
        <f>J162-L162</f>
        <v>0</v>
      </c>
      <c r="N162" s="332"/>
    </row>
    <row r="163" spans="1:14" ht="15" hidden="1">
      <c r="A163" s="110" t="s">
        <v>0</v>
      </c>
      <c r="B163" s="133"/>
      <c r="C163" s="111"/>
      <c r="D163" s="111"/>
      <c r="E163" s="111"/>
      <c r="F163" s="111"/>
      <c r="G163" s="112"/>
      <c r="H163" s="330"/>
      <c r="I163" s="330"/>
      <c r="J163" s="111"/>
      <c r="K163" s="111"/>
      <c r="L163" s="111"/>
      <c r="M163" s="111"/>
      <c r="N163" s="332"/>
    </row>
    <row r="164" spans="1:14" ht="15" hidden="1">
      <c r="A164" s="110" t="s">
        <v>1</v>
      </c>
      <c r="B164" s="133"/>
      <c r="C164" s="111"/>
      <c r="D164" s="111"/>
      <c r="E164" s="111"/>
      <c r="F164" s="111"/>
      <c r="G164" s="112"/>
      <c r="H164" s="330"/>
      <c r="I164" s="330"/>
      <c r="J164" s="111"/>
      <c r="K164" s="111"/>
      <c r="L164" s="111"/>
      <c r="M164" s="111"/>
      <c r="N164" s="332"/>
    </row>
    <row r="165" spans="1:14" ht="15" hidden="1">
      <c r="A165" s="138" t="s">
        <v>158</v>
      </c>
      <c r="B165" s="144"/>
      <c r="C165" s="140">
        <f>C166</f>
        <v>0</v>
      </c>
      <c r="D165" s="140">
        <f aca="true" t="shared" si="49" ref="D165:M165">D166</f>
        <v>0</v>
      </c>
      <c r="E165" s="140">
        <f t="shared" si="49"/>
        <v>0</v>
      </c>
      <c r="F165" s="140">
        <f t="shared" si="49"/>
        <v>0</v>
      </c>
      <c r="G165" s="140">
        <f t="shared" si="49"/>
        <v>0</v>
      </c>
      <c r="H165" s="140">
        <f t="shared" si="49"/>
        <v>0</v>
      </c>
      <c r="I165" s="140">
        <f t="shared" si="49"/>
        <v>0</v>
      </c>
      <c r="J165" s="140">
        <f t="shared" si="49"/>
        <v>0</v>
      </c>
      <c r="K165" s="140">
        <f t="shared" si="49"/>
        <v>0</v>
      </c>
      <c r="L165" s="140">
        <f t="shared" si="49"/>
        <v>0</v>
      </c>
      <c r="M165" s="140">
        <f t="shared" si="49"/>
        <v>0</v>
      </c>
      <c r="N165" s="341"/>
    </row>
    <row r="166" spans="1:14" ht="15" hidden="1">
      <c r="A166" s="135" t="s">
        <v>67</v>
      </c>
      <c r="B166" s="133" t="s">
        <v>72</v>
      </c>
      <c r="C166" s="111">
        <v>0</v>
      </c>
      <c r="D166" s="111"/>
      <c r="E166" s="111"/>
      <c r="F166" s="111"/>
      <c r="G166" s="112"/>
      <c r="H166" s="330"/>
      <c r="I166" s="330"/>
      <c r="J166" s="111"/>
      <c r="K166" s="111"/>
      <c r="L166" s="111"/>
      <c r="M166" s="111">
        <f>J166-L166</f>
        <v>0</v>
      </c>
      <c r="N166" s="332"/>
    </row>
    <row r="167" spans="1:14" ht="15" hidden="1">
      <c r="A167" s="110" t="s">
        <v>2</v>
      </c>
      <c r="B167" s="133"/>
      <c r="C167" s="111"/>
      <c r="D167" s="111"/>
      <c r="E167" s="111"/>
      <c r="F167" s="111"/>
      <c r="G167" s="112"/>
      <c r="H167" s="330"/>
      <c r="I167" s="330"/>
      <c r="J167" s="111"/>
      <c r="K167" s="111"/>
      <c r="L167" s="111"/>
      <c r="M167" s="111"/>
      <c r="N167" s="332"/>
    </row>
    <row r="168" spans="1:14" ht="15">
      <c r="A168" s="138" t="s">
        <v>68</v>
      </c>
      <c r="B168" s="144"/>
      <c r="C168" s="140">
        <f>C170+C171+C172+C169</f>
        <v>19129000</v>
      </c>
      <c r="D168" s="140">
        <f aca="true" t="shared" si="50" ref="D168:M168">D170+D171+D172+D169</f>
        <v>19129000</v>
      </c>
      <c r="E168" s="140">
        <f t="shared" si="50"/>
        <v>0</v>
      </c>
      <c r="F168" s="140">
        <f t="shared" si="50"/>
        <v>0</v>
      </c>
      <c r="G168" s="140">
        <f t="shared" si="50"/>
        <v>0</v>
      </c>
      <c r="H168" s="140">
        <f t="shared" si="50"/>
        <v>0</v>
      </c>
      <c r="I168" s="140">
        <f t="shared" si="50"/>
        <v>0</v>
      </c>
      <c r="J168" s="140">
        <f t="shared" si="50"/>
        <v>17479078</v>
      </c>
      <c r="K168" s="140">
        <f t="shared" si="50"/>
        <v>17479078</v>
      </c>
      <c r="L168" s="140">
        <f t="shared" si="50"/>
        <v>17462169</v>
      </c>
      <c r="M168" s="140">
        <f t="shared" si="50"/>
        <v>16909</v>
      </c>
      <c r="N168" s="341">
        <f aca="true" t="shared" si="51" ref="N168:N179">L168/C168</f>
        <v>0.9128636625019604</v>
      </c>
    </row>
    <row r="169" spans="1:14" s="163" customFormat="1" ht="15">
      <c r="A169" s="142" t="s">
        <v>237</v>
      </c>
      <c r="B169" s="145" t="s">
        <v>73</v>
      </c>
      <c r="C169" s="113">
        <v>30000</v>
      </c>
      <c r="D169" s="113">
        <v>30000</v>
      </c>
      <c r="E169" s="113"/>
      <c r="F169" s="113"/>
      <c r="G169" s="113"/>
      <c r="H169" s="113"/>
      <c r="I169" s="113"/>
      <c r="J169" s="113">
        <v>30000</v>
      </c>
      <c r="K169" s="113">
        <v>30000</v>
      </c>
      <c r="L169" s="113">
        <v>17091</v>
      </c>
      <c r="M169" s="113">
        <f>J169-L169</f>
        <v>12909</v>
      </c>
      <c r="N169" s="340">
        <f t="shared" si="51"/>
        <v>0.5697</v>
      </c>
    </row>
    <row r="170" spans="1:14" ht="15">
      <c r="A170" s="135" t="s">
        <v>205</v>
      </c>
      <c r="B170" s="133" t="s">
        <v>73</v>
      </c>
      <c r="C170" s="113">
        <v>20000</v>
      </c>
      <c r="D170" s="113">
        <v>20000</v>
      </c>
      <c r="E170" s="113"/>
      <c r="F170" s="113"/>
      <c r="G170" s="113"/>
      <c r="H170" s="113"/>
      <c r="I170" s="113"/>
      <c r="J170" s="113">
        <f>232+5220+4000</f>
        <v>9452</v>
      </c>
      <c r="K170" s="113">
        <v>9452</v>
      </c>
      <c r="L170" s="113">
        <f>5220+232</f>
        <v>5452</v>
      </c>
      <c r="M170" s="113">
        <f>J170-L170</f>
        <v>4000</v>
      </c>
      <c r="N170" s="340">
        <f t="shared" si="51"/>
        <v>0.2726</v>
      </c>
    </row>
    <row r="171" spans="1:14" ht="15">
      <c r="A171" s="135" t="s">
        <v>206</v>
      </c>
      <c r="B171" s="133" t="s">
        <v>224</v>
      </c>
      <c r="C171" s="113">
        <v>50000</v>
      </c>
      <c r="D171" s="113">
        <v>50000</v>
      </c>
      <c r="E171" s="113"/>
      <c r="F171" s="113"/>
      <c r="G171" s="113"/>
      <c r="H171" s="113"/>
      <c r="I171" s="113"/>
      <c r="J171" s="113">
        <v>29037</v>
      </c>
      <c r="K171" s="113">
        <v>29037</v>
      </c>
      <c r="L171" s="113">
        <v>29037</v>
      </c>
      <c r="M171" s="113">
        <f>J171-L171</f>
        <v>0</v>
      </c>
      <c r="N171" s="340">
        <f t="shared" si="51"/>
        <v>0.58074</v>
      </c>
    </row>
    <row r="172" spans="1:14" ht="15">
      <c r="A172" s="135" t="s">
        <v>69</v>
      </c>
      <c r="B172" s="133" t="s">
        <v>181</v>
      </c>
      <c r="C172" s="111">
        <v>19029000</v>
      </c>
      <c r="D172" s="111">
        <v>19029000</v>
      </c>
      <c r="E172" s="111"/>
      <c r="F172" s="111"/>
      <c r="G172" s="111"/>
      <c r="H172" s="111"/>
      <c r="I172" s="111"/>
      <c r="J172" s="111">
        <v>17410589</v>
      </c>
      <c r="K172" s="111">
        <v>17410589</v>
      </c>
      <c r="L172" s="111">
        <v>17410589</v>
      </c>
      <c r="M172" s="111">
        <f>J172-L172</f>
        <v>0</v>
      </c>
      <c r="N172" s="340">
        <f t="shared" si="51"/>
        <v>0.9149502864049609</v>
      </c>
    </row>
    <row r="173" spans="1:14" ht="15">
      <c r="A173" s="138" t="s">
        <v>4</v>
      </c>
      <c r="B173" s="144"/>
      <c r="C173" s="140">
        <f>C177+C176+C174+C175</f>
        <v>1942000</v>
      </c>
      <c r="D173" s="140">
        <f aca="true" t="shared" si="52" ref="D173:M173">D177+D176+D174+D175</f>
        <v>1942000</v>
      </c>
      <c r="E173" s="140">
        <f t="shared" si="52"/>
        <v>0</v>
      </c>
      <c r="F173" s="140">
        <f t="shared" si="52"/>
        <v>0</v>
      </c>
      <c r="G173" s="140">
        <f t="shared" si="52"/>
        <v>0</v>
      </c>
      <c r="H173" s="140">
        <f t="shared" si="52"/>
        <v>0</v>
      </c>
      <c r="I173" s="140">
        <f t="shared" si="52"/>
        <v>0</v>
      </c>
      <c r="J173" s="140">
        <f t="shared" si="52"/>
        <v>1518566</v>
      </c>
      <c r="K173" s="140">
        <f t="shared" si="52"/>
        <v>1518566</v>
      </c>
      <c r="L173" s="140">
        <f t="shared" si="52"/>
        <v>1487559</v>
      </c>
      <c r="M173" s="140">
        <f t="shared" si="52"/>
        <v>31007</v>
      </c>
      <c r="N173" s="341">
        <f t="shared" si="51"/>
        <v>0.7659933058702368</v>
      </c>
    </row>
    <row r="174" spans="1:14" ht="15">
      <c r="A174" s="237" t="s">
        <v>258</v>
      </c>
      <c r="B174" s="133" t="s">
        <v>224</v>
      </c>
      <c r="C174" s="113">
        <v>1500000</v>
      </c>
      <c r="D174" s="113">
        <v>1500000</v>
      </c>
      <c r="E174" s="113"/>
      <c r="F174" s="113"/>
      <c r="G174" s="113"/>
      <c r="H174" s="113"/>
      <c r="I174" s="113"/>
      <c r="J174" s="113">
        <v>1092565</v>
      </c>
      <c r="K174" s="113">
        <v>1092565</v>
      </c>
      <c r="L174" s="113">
        <v>1092565</v>
      </c>
      <c r="M174" s="111">
        <f>J174-L174</f>
        <v>0</v>
      </c>
      <c r="N174" s="332">
        <f t="shared" si="51"/>
        <v>0.7283766666666667</v>
      </c>
    </row>
    <row r="175" spans="1:14" ht="15">
      <c r="A175" s="237" t="s">
        <v>259</v>
      </c>
      <c r="B175" s="262" t="s">
        <v>224</v>
      </c>
      <c r="C175" s="113">
        <v>38000</v>
      </c>
      <c r="D175" s="113">
        <v>38000</v>
      </c>
      <c r="E175" s="113"/>
      <c r="F175" s="113"/>
      <c r="G175" s="113"/>
      <c r="H175" s="113"/>
      <c r="I175" s="113"/>
      <c r="J175" s="113">
        <v>32311</v>
      </c>
      <c r="K175" s="113">
        <v>32311</v>
      </c>
      <c r="L175" s="113">
        <v>32311</v>
      </c>
      <c r="M175" s="111">
        <f>J175-L175</f>
        <v>0</v>
      </c>
      <c r="N175" s="332">
        <f t="shared" si="51"/>
        <v>0.8502894736842105</v>
      </c>
    </row>
    <row r="176" spans="1:14" ht="15">
      <c r="A176" s="225" t="s">
        <v>249</v>
      </c>
      <c r="B176" s="226" t="s">
        <v>71</v>
      </c>
      <c r="C176" s="113">
        <v>55400</v>
      </c>
      <c r="D176" s="113">
        <v>55400</v>
      </c>
      <c r="E176" s="113"/>
      <c r="F176" s="113"/>
      <c r="G176" s="113"/>
      <c r="H176" s="113"/>
      <c r="I176" s="113"/>
      <c r="J176" s="113">
        <v>45090</v>
      </c>
      <c r="K176" s="113">
        <v>45090</v>
      </c>
      <c r="L176" s="113">
        <v>45090</v>
      </c>
      <c r="M176" s="111">
        <f>J176-L176</f>
        <v>0</v>
      </c>
      <c r="N176" s="332">
        <f t="shared" si="51"/>
        <v>0.813898916967509</v>
      </c>
    </row>
    <row r="177" spans="1:14" ht="15">
      <c r="A177" s="224" t="s">
        <v>66</v>
      </c>
      <c r="B177" s="227" t="s">
        <v>181</v>
      </c>
      <c r="C177" s="111">
        <v>348600</v>
      </c>
      <c r="D177" s="111">
        <v>348600</v>
      </c>
      <c r="E177" s="111"/>
      <c r="F177" s="111"/>
      <c r="G177" s="111"/>
      <c r="H177" s="111"/>
      <c r="I177" s="111"/>
      <c r="J177" s="111">
        <v>348600</v>
      </c>
      <c r="K177" s="111">
        <v>348600</v>
      </c>
      <c r="L177" s="111">
        <v>317593</v>
      </c>
      <c r="M177" s="111">
        <f>J177-L177</f>
        <v>31007</v>
      </c>
      <c r="N177" s="332">
        <f t="shared" si="51"/>
        <v>0.9110527825588066</v>
      </c>
    </row>
    <row r="178" spans="1:14" ht="15" hidden="1">
      <c r="A178" s="110" t="s">
        <v>5</v>
      </c>
      <c r="B178" s="114"/>
      <c r="C178" s="111"/>
      <c r="D178" s="111"/>
      <c r="E178" s="111"/>
      <c r="F178" s="111"/>
      <c r="G178" s="112"/>
      <c r="H178" s="330"/>
      <c r="I178" s="330"/>
      <c r="J178" s="111"/>
      <c r="K178" s="111"/>
      <c r="L178" s="111"/>
      <c r="M178" s="111"/>
      <c r="N178" s="332" t="e">
        <f t="shared" si="51"/>
        <v>#DIV/0!</v>
      </c>
    </row>
    <row r="179" spans="1:14" ht="15" hidden="1">
      <c r="A179" s="110" t="s">
        <v>6</v>
      </c>
      <c r="B179" s="114"/>
      <c r="C179" s="111"/>
      <c r="D179" s="111"/>
      <c r="E179" s="111"/>
      <c r="F179" s="111"/>
      <c r="G179" s="112"/>
      <c r="H179" s="330"/>
      <c r="I179" s="330"/>
      <c r="J179" s="111"/>
      <c r="K179" s="111"/>
      <c r="L179" s="111"/>
      <c r="M179" s="111"/>
      <c r="N179" s="332" t="e">
        <f t="shared" si="51"/>
        <v>#DIV/0!</v>
      </c>
    </row>
    <row r="180" spans="1:14" ht="15">
      <c r="A180" s="117" t="s">
        <v>7</v>
      </c>
      <c r="B180" s="114"/>
      <c r="C180" s="111"/>
      <c r="D180" s="111"/>
      <c r="E180" s="111"/>
      <c r="F180" s="111"/>
      <c r="G180" s="112"/>
      <c r="H180" s="330"/>
      <c r="I180" s="330"/>
      <c r="J180" s="118">
        <f>K180</f>
        <v>-46705</v>
      </c>
      <c r="K180" s="118">
        <f>L180</f>
        <v>-46705</v>
      </c>
      <c r="L180" s="118">
        <v>-46705</v>
      </c>
      <c r="M180" s="111"/>
      <c r="N180" s="332"/>
    </row>
    <row r="181" spans="1:14" ht="15">
      <c r="A181" s="119" t="s">
        <v>8</v>
      </c>
      <c r="B181" s="114"/>
      <c r="C181" s="111"/>
      <c r="D181" s="111"/>
      <c r="E181" s="111"/>
      <c r="F181" s="111"/>
      <c r="G181" s="112"/>
      <c r="H181" s="330"/>
      <c r="I181" s="330"/>
      <c r="J181" s="111"/>
      <c r="K181" s="111"/>
      <c r="L181" s="111"/>
      <c r="M181" s="111"/>
      <c r="N181" s="332"/>
    </row>
    <row r="182" spans="1:14" ht="14.25">
      <c r="A182" s="154" t="s">
        <v>78</v>
      </c>
      <c r="B182" s="164" t="s">
        <v>181</v>
      </c>
      <c r="C182" s="123">
        <f>C172+C158+C177</f>
        <v>29931600</v>
      </c>
      <c r="D182" s="123">
        <f aca="true" t="shared" si="53" ref="D182:M182">D172+D158+D177</f>
        <v>29931600</v>
      </c>
      <c r="E182" s="123">
        <f t="shared" si="53"/>
        <v>0</v>
      </c>
      <c r="F182" s="123">
        <f t="shared" si="53"/>
        <v>0</v>
      </c>
      <c r="G182" s="123">
        <f t="shared" si="53"/>
        <v>0</v>
      </c>
      <c r="H182" s="123">
        <f t="shared" si="53"/>
        <v>0</v>
      </c>
      <c r="I182" s="123">
        <f t="shared" si="53"/>
        <v>0</v>
      </c>
      <c r="J182" s="123">
        <f t="shared" si="53"/>
        <v>28313189</v>
      </c>
      <c r="K182" s="123">
        <f t="shared" si="53"/>
        <v>28313189</v>
      </c>
      <c r="L182" s="123">
        <f t="shared" si="53"/>
        <v>27350607</v>
      </c>
      <c r="M182" s="123">
        <f t="shared" si="53"/>
        <v>962582</v>
      </c>
      <c r="N182" s="333">
        <f>L182/C182</f>
        <v>0.9137702962755082</v>
      </c>
    </row>
    <row r="183" spans="1:14" ht="14.25">
      <c r="A183" s="154" t="s">
        <v>74</v>
      </c>
      <c r="B183" s="164" t="s">
        <v>72</v>
      </c>
      <c r="C183" s="123">
        <f>C166</f>
        <v>0</v>
      </c>
      <c r="D183" s="123">
        <f aca="true" t="shared" si="54" ref="D183:L183">D166</f>
        <v>0</v>
      </c>
      <c r="E183" s="123">
        <f t="shared" si="54"/>
        <v>0</v>
      </c>
      <c r="F183" s="123">
        <f t="shared" si="54"/>
        <v>0</v>
      </c>
      <c r="G183" s="123">
        <f t="shared" si="54"/>
        <v>0</v>
      </c>
      <c r="H183" s="123">
        <f t="shared" si="54"/>
        <v>0</v>
      </c>
      <c r="I183" s="123">
        <f t="shared" si="54"/>
        <v>0</v>
      </c>
      <c r="J183" s="123">
        <f t="shared" si="54"/>
        <v>0</v>
      </c>
      <c r="K183" s="123">
        <f t="shared" si="54"/>
        <v>0</v>
      </c>
      <c r="L183" s="123">
        <f t="shared" si="54"/>
        <v>0</v>
      </c>
      <c r="M183" s="123">
        <f>J183-L183</f>
        <v>0</v>
      </c>
      <c r="N183" s="333"/>
    </row>
    <row r="184" spans="1:14" ht="15">
      <c r="A184" s="154" t="s">
        <v>75</v>
      </c>
      <c r="B184" s="164" t="s">
        <v>71</v>
      </c>
      <c r="C184" s="123">
        <f>C157+C161+C176</f>
        <v>3806400</v>
      </c>
      <c r="D184" s="123">
        <f>D161+D157+D176</f>
        <v>3806400</v>
      </c>
      <c r="E184" s="123">
        <f>E161+E157</f>
        <v>0</v>
      </c>
      <c r="F184" s="123">
        <f>F161+F157</f>
        <v>0</v>
      </c>
      <c r="G184" s="136">
        <f>G161+G157</f>
        <v>0</v>
      </c>
      <c r="H184" s="458" t="s">
        <v>115</v>
      </c>
      <c r="I184" s="459"/>
      <c r="J184" s="123">
        <f>J157+J161+J176</f>
        <v>3447443</v>
      </c>
      <c r="K184" s="123">
        <f>K157+K161+K176</f>
        <v>3447443</v>
      </c>
      <c r="L184" s="123">
        <f>L157+L161+L176</f>
        <v>3114866</v>
      </c>
      <c r="M184" s="123">
        <f>M157+M161+M176</f>
        <v>332577</v>
      </c>
      <c r="N184" s="333">
        <f>L184/C184</f>
        <v>0.8183233501471207</v>
      </c>
    </row>
    <row r="185" spans="1:14" ht="14.25">
      <c r="A185" s="154" t="s">
        <v>76</v>
      </c>
      <c r="B185" s="164" t="s">
        <v>73</v>
      </c>
      <c r="C185" s="123">
        <f aca="true" t="shared" si="55" ref="C185:I185">C170+C169</f>
        <v>50000</v>
      </c>
      <c r="D185" s="123">
        <f t="shared" si="55"/>
        <v>50000</v>
      </c>
      <c r="E185" s="123">
        <f t="shared" si="55"/>
        <v>0</v>
      </c>
      <c r="F185" s="123">
        <f t="shared" si="55"/>
        <v>0</v>
      </c>
      <c r="G185" s="123">
        <f t="shared" si="55"/>
        <v>0</v>
      </c>
      <c r="H185" s="123">
        <f t="shared" si="55"/>
        <v>0</v>
      </c>
      <c r="I185" s="123">
        <f t="shared" si="55"/>
        <v>0</v>
      </c>
      <c r="J185" s="123">
        <f>J170+J169</f>
        <v>39452</v>
      </c>
      <c r="K185" s="123">
        <f>K170+K169</f>
        <v>39452</v>
      </c>
      <c r="L185" s="123">
        <f>L170+L169</f>
        <v>22543</v>
      </c>
      <c r="M185" s="123">
        <f>J185-L185</f>
        <v>16909</v>
      </c>
      <c r="N185" s="333">
        <f>L185/C185</f>
        <v>0.45086</v>
      </c>
    </row>
    <row r="186" spans="1:14" ht="14.25">
      <c r="A186" s="157" t="s">
        <v>77</v>
      </c>
      <c r="B186" s="164" t="s">
        <v>224</v>
      </c>
      <c r="C186" s="159">
        <f>C174+C171+C160+C156+C175</f>
        <v>7765500</v>
      </c>
      <c r="D186" s="159">
        <f aca="true" t="shared" si="56" ref="D186:M186">D174+D171+D160+D156+D175</f>
        <v>7765500</v>
      </c>
      <c r="E186" s="159">
        <f t="shared" si="56"/>
        <v>0</v>
      </c>
      <c r="F186" s="159">
        <f t="shared" si="56"/>
        <v>0</v>
      </c>
      <c r="G186" s="159">
        <f t="shared" si="56"/>
        <v>0</v>
      </c>
      <c r="H186" s="159">
        <f t="shared" si="56"/>
        <v>0</v>
      </c>
      <c r="I186" s="159">
        <f t="shared" si="56"/>
        <v>0</v>
      </c>
      <c r="J186" s="159">
        <f t="shared" si="56"/>
        <v>7030156</v>
      </c>
      <c r="K186" s="159">
        <f t="shared" si="56"/>
        <v>7030156</v>
      </c>
      <c r="L186" s="159">
        <f t="shared" si="56"/>
        <v>6571124</v>
      </c>
      <c r="M186" s="159">
        <f t="shared" si="56"/>
        <v>459032</v>
      </c>
      <c r="N186" s="333">
        <f>L186/C186</f>
        <v>0.846194578584766</v>
      </c>
    </row>
    <row r="187" spans="1:14" ht="15" thickBot="1">
      <c r="A187" s="295" t="s">
        <v>7</v>
      </c>
      <c r="B187" s="165"/>
      <c r="C187" s="159"/>
      <c r="D187" s="159"/>
      <c r="E187" s="159"/>
      <c r="F187" s="159"/>
      <c r="G187" s="159"/>
      <c r="H187" s="159"/>
      <c r="I187" s="159"/>
      <c r="J187" s="161">
        <f>J180</f>
        <v>-46705</v>
      </c>
      <c r="K187" s="161">
        <f>K180</f>
        <v>-46705</v>
      </c>
      <c r="L187" s="161">
        <f>L180</f>
        <v>-46705</v>
      </c>
      <c r="M187" s="159"/>
      <c r="N187" s="334"/>
    </row>
    <row r="188" spans="1:14" ht="24.75" customHeight="1" thickBot="1">
      <c r="A188" s="291" t="s">
        <v>79</v>
      </c>
      <c r="B188" s="292" t="s">
        <v>168</v>
      </c>
      <c r="C188" s="293">
        <f>C190+C195+C200+C202+C203</f>
        <v>26105149</v>
      </c>
      <c r="D188" s="293">
        <f aca="true" t="shared" si="57" ref="D188:M188">D190+D195+D200+D202+D203</f>
        <v>26105149</v>
      </c>
      <c r="E188" s="293">
        <f t="shared" si="57"/>
        <v>0</v>
      </c>
      <c r="F188" s="293">
        <f t="shared" si="57"/>
        <v>0</v>
      </c>
      <c r="G188" s="293">
        <f t="shared" si="57"/>
        <v>0</v>
      </c>
      <c r="H188" s="293">
        <f t="shared" si="57"/>
        <v>0</v>
      </c>
      <c r="I188" s="293">
        <f t="shared" si="57"/>
        <v>0</v>
      </c>
      <c r="J188" s="293">
        <f t="shared" si="57"/>
        <v>20833628</v>
      </c>
      <c r="K188" s="293">
        <f t="shared" si="57"/>
        <v>20833628</v>
      </c>
      <c r="L188" s="293">
        <f t="shared" si="57"/>
        <v>16750852</v>
      </c>
      <c r="M188" s="293">
        <f t="shared" si="57"/>
        <v>1035159</v>
      </c>
      <c r="N188" s="294">
        <f>L188/C188</f>
        <v>0.6416685076189376</v>
      </c>
    </row>
    <row r="189" spans="1:14" ht="15" hidden="1">
      <c r="A189" s="288" t="s">
        <v>156</v>
      </c>
      <c r="B189" s="306"/>
      <c r="C189" s="289">
        <f>D189+E189+F189+G189</f>
        <v>0</v>
      </c>
      <c r="D189" s="289"/>
      <c r="E189" s="289"/>
      <c r="F189" s="289"/>
      <c r="G189" s="290"/>
      <c r="H189" s="330"/>
      <c r="I189" s="330"/>
      <c r="J189" s="289"/>
      <c r="K189" s="289"/>
      <c r="L189" s="289"/>
      <c r="M189" s="289"/>
      <c r="N189" s="331"/>
    </row>
    <row r="190" spans="1:14" ht="15">
      <c r="A190" s="138" t="s">
        <v>157</v>
      </c>
      <c r="B190" s="139"/>
      <c r="C190" s="140">
        <f>C191+C192</f>
        <v>23307149</v>
      </c>
      <c r="D190" s="140">
        <f>D191+D192</f>
        <v>23307149</v>
      </c>
      <c r="E190" s="140">
        <f aca="true" t="shared" si="58" ref="E190:M190">E191+E192</f>
        <v>0</v>
      </c>
      <c r="F190" s="140">
        <f t="shared" si="58"/>
        <v>0</v>
      </c>
      <c r="G190" s="140">
        <f t="shared" si="58"/>
        <v>0</v>
      </c>
      <c r="H190" s="140">
        <f t="shared" si="58"/>
        <v>0</v>
      </c>
      <c r="I190" s="140">
        <f t="shared" si="58"/>
        <v>0</v>
      </c>
      <c r="J190" s="140">
        <f t="shared" si="58"/>
        <v>18054727</v>
      </c>
      <c r="K190" s="140">
        <f t="shared" si="58"/>
        <v>18054727</v>
      </c>
      <c r="L190" s="140">
        <f t="shared" si="58"/>
        <v>14118695</v>
      </c>
      <c r="M190" s="140">
        <f t="shared" si="58"/>
        <v>888415</v>
      </c>
      <c r="N190" s="341">
        <f>L190/C190</f>
        <v>0.6057667113210629</v>
      </c>
    </row>
    <row r="191" spans="1:14" ht="15">
      <c r="A191" s="135" t="s">
        <v>80</v>
      </c>
      <c r="B191" s="133" t="s">
        <v>82</v>
      </c>
      <c r="C191" s="111">
        <v>8200000</v>
      </c>
      <c r="D191" s="111">
        <v>8200000</v>
      </c>
      <c r="E191" s="111"/>
      <c r="F191" s="111"/>
      <c r="G191" s="112"/>
      <c r="H191" s="330"/>
      <c r="I191" s="330"/>
      <c r="J191" s="111">
        <v>7737784</v>
      </c>
      <c r="K191" s="111">
        <v>7737784</v>
      </c>
      <c r="L191" s="113">
        <v>6849369</v>
      </c>
      <c r="M191" s="111">
        <f aca="true" t="shared" si="59" ref="M191:M201">J191-L191</f>
        <v>888415</v>
      </c>
      <c r="N191" s="332">
        <f>L191/C191</f>
        <v>0.8352889024390244</v>
      </c>
    </row>
    <row r="192" spans="1:14" ht="15">
      <c r="A192" s="135" t="s">
        <v>81</v>
      </c>
      <c r="B192" s="133" t="s">
        <v>83</v>
      </c>
      <c r="C192" s="111">
        <v>15107149</v>
      </c>
      <c r="D192" s="111">
        <v>15107149</v>
      </c>
      <c r="E192" s="111"/>
      <c r="F192" s="111"/>
      <c r="G192" s="112"/>
      <c r="H192" s="330"/>
      <c r="I192" s="330"/>
      <c r="J192" s="284">
        <v>10316943</v>
      </c>
      <c r="K192" s="284">
        <v>10316943</v>
      </c>
      <c r="L192" s="236">
        <f>14118695-L191</f>
        <v>7269326</v>
      </c>
      <c r="M192" s="111">
        <v>0</v>
      </c>
      <c r="N192" s="332">
        <f aca="true" t="shared" si="60" ref="N192:N202">L192/C192</f>
        <v>0.4811845041046461</v>
      </c>
    </row>
    <row r="193" spans="1:14" ht="15" hidden="1">
      <c r="A193" s="110" t="s">
        <v>0</v>
      </c>
      <c r="B193" s="133"/>
      <c r="C193" s="111"/>
      <c r="D193" s="111"/>
      <c r="E193" s="111"/>
      <c r="F193" s="111"/>
      <c r="G193" s="112"/>
      <c r="H193" s="330"/>
      <c r="I193" s="330"/>
      <c r="J193" s="111"/>
      <c r="K193" s="111"/>
      <c r="L193" s="111"/>
      <c r="M193" s="111">
        <f t="shared" si="59"/>
        <v>0</v>
      </c>
      <c r="N193" s="332" t="e">
        <f t="shared" si="60"/>
        <v>#DIV/0!</v>
      </c>
    </row>
    <row r="194" spans="1:14" ht="15" hidden="1">
      <c r="A194" s="110" t="s">
        <v>1</v>
      </c>
      <c r="B194" s="133"/>
      <c r="C194" s="111"/>
      <c r="D194" s="111"/>
      <c r="E194" s="111"/>
      <c r="F194" s="111"/>
      <c r="G194" s="112"/>
      <c r="H194" s="330"/>
      <c r="I194" s="330"/>
      <c r="J194" s="111"/>
      <c r="K194" s="111"/>
      <c r="L194" s="111"/>
      <c r="M194" s="111">
        <f t="shared" si="59"/>
        <v>0</v>
      </c>
      <c r="N194" s="332" t="e">
        <f t="shared" si="60"/>
        <v>#DIV/0!</v>
      </c>
    </row>
    <row r="195" spans="1:14" ht="15" hidden="1">
      <c r="A195" s="110" t="s">
        <v>155</v>
      </c>
      <c r="B195" s="133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11">
        <f t="shared" si="59"/>
        <v>0</v>
      </c>
      <c r="N195" s="332" t="e">
        <f t="shared" si="60"/>
        <v>#DIV/0!</v>
      </c>
    </row>
    <row r="196" spans="1:14" ht="15" hidden="1">
      <c r="A196" s="110" t="s">
        <v>194</v>
      </c>
      <c r="B196" s="133" t="s">
        <v>83</v>
      </c>
      <c r="C196" s="113"/>
      <c r="D196" s="113"/>
      <c r="E196" s="113"/>
      <c r="F196" s="113"/>
      <c r="G196" s="146"/>
      <c r="H196" s="147"/>
      <c r="I196" s="147"/>
      <c r="J196" s="113"/>
      <c r="K196" s="113"/>
      <c r="L196" s="113"/>
      <c r="M196" s="111">
        <f t="shared" si="59"/>
        <v>0</v>
      </c>
      <c r="N196" s="332" t="e">
        <f t="shared" si="60"/>
        <v>#DIV/0!</v>
      </c>
    </row>
    <row r="197" spans="1:14" ht="15.75" customHeight="1" hidden="1">
      <c r="A197" s="166" t="s">
        <v>84</v>
      </c>
      <c r="B197" s="133" t="s">
        <v>106</v>
      </c>
      <c r="C197" s="111"/>
      <c r="D197" s="111"/>
      <c r="E197" s="111"/>
      <c r="F197" s="111"/>
      <c r="G197" s="112"/>
      <c r="H197" s="330"/>
      <c r="I197" s="330"/>
      <c r="J197" s="111"/>
      <c r="K197" s="111"/>
      <c r="L197" s="111"/>
      <c r="M197" s="111">
        <f t="shared" si="59"/>
        <v>0</v>
      </c>
      <c r="N197" s="332" t="e">
        <f t="shared" si="60"/>
        <v>#DIV/0!</v>
      </c>
    </row>
    <row r="198" spans="1:14" ht="15" hidden="1">
      <c r="A198" s="110" t="s">
        <v>2</v>
      </c>
      <c r="B198" s="133"/>
      <c r="C198" s="111"/>
      <c r="D198" s="111"/>
      <c r="E198" s="111"/>
      <c r="F198" s="111"/>
      <c r="G198" s="112"/>
      <c r="H198" s="330"/>
      <c r="I198" s="330"/>
      <c r="J198" s="111"/>
      <c r="K198" s="111"/>
      <c r="L198" s="111"/>
      <c r="M198" s="111">
        <f t="shared" si="59"/>
        <v>0</v>
      </c>
      <c r="N198" s="332" t="e">
        <f t="shared" si="60"/>
        <v>#DIV/0!</v>
      </c>
    </row>
    <row r="199" spans="1:14" ht="15" hidden="1">
      <c r="A199" s="110" t="s">
        <v>3</v>
      </c>
      <c r="B199" s="133"/>
      <c r="C199" s="111"/>
      <c r="D199" s="111"/>
      <c r="E199" s="111"/>
      <c r="F199" s="111"/>
      <c r="G199" s="112"/>
      <c r="H199" s="330"/>
      <c r="I199" s="330"/>
      <c r="J199" s="111"/>
      <c r="K199" s="111"/>
      <c r="L199" s="111"/>
      <c r="M199" s="111">
        <f t="shared" si="59"/>
        <v>0</v>
      </c>
      <c r="N199" s="332" t="e">
        <f t="shared" si="60"/>
        <v>#DIV/0!</v>
      </c>
    </row>
    <row r="200" spans="1:14" ht="15" hidden="1">
      <c r="A200" s="110" t="s">
        <v>243</v>
      </c>
      <c r="B200" s="133" t="s">
        <v>83</v>
      </c>
      <c r="C200" s="111"/>
      <c r="D200" s="111"/>
      <c r="E200" s="111"/>
      <c r="F200" s="111"/>
      <c r="G200" s="112"/>
      <c r="H200" s="330"/>
      <c r="I200" s="330"/>
      <c r="J200" s="111"/>
      <c r="K200" s="111"/>
      <c r="L200" s="111"/>
      <c r="M200" s="111">
        <f t="shared" si="59"/>
        <v>0</v>
      </c>
      <c r="N200" s="332" t="e">
        <f t="shared" si="60"/>
        <v>#DIV/0!</v>
      </c>
    </row>
    <row r="201" spans="1:14" ht="15" hidden="1">
      <c r="A201" s="110" t="s">
        <v>5</v>
      </c>
      <c r="B201" s="133"/>
      <c r="C201" s="111"/>
      <c r="D201" s="111"/>
      <c r="E201" s="111"/>
      <c r="F201" s="111"/>
      <c r="G201" s="112"/>
      <c r="H201" s="330"/>
      <c r="I201" s="330"/>
      <c r="J201" s="111"/>
      <c r="K201" s="111"/>
      <c r="L201" s="111"/>
      <c r="M201" s="111">
        <f t="shared" si="59"/>
        <v>0</v>
      </c>
      <c r="N201" s="332" t="e">
        <f t="shared" si="60"/>
        <v>#DIV/0!</v>
      </c>
    </row>
    <row r="202" spans="1:14" ht="15">
      <c r="A202" s="135" t="s">
        <v>107</v>
      </c>
      <c r="B202" s="133" t="s">
        <v>89</v>
      </c>
      <c r="C202" s="111">
        <v>2798000</v>
      </c>
      <c r="D202" s="111">
        <v>2798000</v>
      </c>
      <c r="E202" s="111"/>
      <c r="F202" s="111"/>
      <c r="G202" s="112"/>
      <c r="H202" s="330"/>
      <c r="I202" s="330"/>
      <c r="J202" s="111">
        <v>2798000</v>
      </c>
      <c r="K202" s="111">
        <v>2798000</v>
      </c>
      <c r="L202" s="111">
        <v>2651256</v>
      </c>
      <c r="M202" s="111">
        <f>J202-L202</f>
        <v>146744</v>
      </c>
      <c r="N202" s="332">
        <f t="shared" si="60"/>
        <v>0.947553967119371</v>
      </c>
    </row>
    <row r="203" spans="1:14" ht="15">
      <c r="A203" s="117" t="s">
        <v>7</v>
      </c>
      <c r="B203" s="114"/>
      <c r="C203" s="111"/>
      <c r="D203" s="111"/>
      <c r="E203" s="111"/>
      <c r="F203" s="111"/>
      <c r="G203" s="112"/>
      <c r="H203" s="330"/>
      <c r="I203" s="330"/>
      <c r="J203" s="118">
        <f>K203</f>
        <v>-19099</v>
      </c>
      <c r="K203" s="118">
        <f>L203</f>
        <v>-19099</v>
      </c>
      <c r="L203" s="118">
        <v>-19099</v>
      </c>
      <c r="M203" s="111"/>
      <c r="N203" s="332"/>
    </row>
    <row r="204" spans="1:14" ht="15">
      <c r="A204" s="119" t="s">
        <v>8</v>
      </c>
      <c r="B204" s="114"/>
      <c r="C204" s="111"/>
      <c r="D204" s="111"/>
      <c r="E204" s="111"/>
      <c r="F204" s="111"/>
      <c r="G204" s="112"/>
      <c r="H204" s="330"/>
      <c r="I204" s="330"/>
      <c r="J204" s="111"/>
      <c r="K204" s="111"/>
      <c r="L204" s="111"/>
      <c r="M204" s="111"/>
      <c r="N204" s="332"/>
    </row>
    <row r="205" spans="1:14" ht="14.25">
      <c r="A205" s="156" t="s">
        <v>85</v>
      </c>
      <c r="B205" s="122" t="s">
        <v>106</v>
      </c>
      <c r="C205" s="123">
        <f>C197</f>
        <v>0</v>
      </c>
      <c r="D205" s="123">
        <f aca="true" t="shared" si="61" ref="D205:L205">D197</f>
        <v>0</v>
      </c>
      <c r="E205" s="123">
        <f t="shared" si="61"/>
        <v>0</v>
      </c>
      <c r="F205" s="123">
        <f t="shared" si="61"/>
        <v>0</v>
      </c>
      <c r="G205" s="123">
        <f t="shared" si="61"/>
        <v>0</v>
      </c>
      <c r="H205" s="123">
        <f t="shared" si="61"/>
        <v>0</v>
      </c>
      <c r="I205" s="123">
        <f t="shared" si="61"/>
        <v>0</v>
      </c>
      <c r="J205" s="123">
        <f t="shared" si="61"/>
        <v>0</v>
      </c>
      <c r="K205" s="123">
        <f t="shared" si="61"/>
        <v>0</v>
      </c>
      <c r="L205" s="123">
        <f t="shared" si="61"/>
        <v>0</v>
      </c>
      <c r="M205" s="123">
        <f>J205-L205</f>
        <v>0</v>
      </c>
      <c r="N205" s="333"/>
    </row>
    <row r="206" spans="1:14" ht="15">
      <c r="A206" s="154" t="s">
        <v>86</v>
      </c>
      <c r="B206" s="122" t="s">
        <v>89</v>
      </c>
      <c r="C206" s="123">
        <f>C202</f>
        <v>2798000</v>
      </c>
      <c r="D206" s="123">
        <f>D202</f>
        <v>2798000</v>
      </c>
      <c r="E206" s="123">
        <f>E202</f>
        <v>0</v>
      </c>
      <c r="F206" s="123">
        <f>F202</f>
        <v>0</v>
      </c>
      <c r="G206" s="136">
        <f>G202</f>
        <v>0</v>
      </c>
      <c r="H206" s="459" t="s">
        <v>114</v>
      </c>
      <c r="I206" s="464"/>
      <c r="J206" s="123">
        <f>J202</f>
        <v>2798000</v>
      </c>
      <c r="K206" s="123">
        <f>K202</f>
        <v>2798000</v>
      </c>
      <c r="L206" s="123">
        <f>L202</f>
        <v>2651256</v>
      </c>
      <c r="M206" s="123">
        <f>J206-L206</f>
        <v>146744</v>
      </c>
      <c r="N206" s="333">
        <f>L206/C206</f>
        <v>0.947553967119371</v>
      </c>
    </row>
    <row r="207" spans="1:14" ht="14.25">
      <c r="A207" s="154" t="s">
        <v>87</v>
      </c>
      <c r="B207" s="164" t="s">
        <v>82</v>
      </c>
      <c r="C207" s="123">
        <f>C191</f>
        <v>8200000</v>
      </c>
      <c r="D207" s="123">
        <f aca="true" t="shared" si="62" ref="D207:M207">D191</f>
        <v>8200000</v>
      </c>
      <c r="E207" s="123">
        <f t="shared" si="62"/>
        <v>0</v>
      </c>
      <c r="F207" s="123">
        <f t="shared" si="62"/>
        <v>0</v>
      </c>
      <c r="G207" s="123">
        <f t="shared" si="62"/>
        <v>0</v>
      </c>
      <c r="H207" s="123">
        <f t="shared" si="62"/>
        <v>0</v>
      </c>
      <c r="I207" s="123">
        <f t="shared" si="62"/>
        <v>0</v>
      </c>
      <c r="J207" s="123">
        <f t="shared" si="62"/>
        <v>7737784</v>
      </c>
      <c r="K207" s="123">
        <f t="shared" si="62"/>
        <v>7737784</v>
      </c>
      <c r="L207" s="123">
        <f t="shared" si="62"/>
        <v>6849369</v>
      </c>
      <c r="M207" s="123">
        <f t="shared" si="62"/>
        <v>888415</v>
      </c>
      <c r="N207" s="333">
        <f>L207/C207</f>
        <v>0.8352889024390244</v>
      </c>
    </row>
    <row r="208" spans="1:14" ht="14.25">
      <c r="A208" s="167" t="s">
        <v>88</v>
      </c>
      <c r="B208" s="164" t="s">
        <v>83</v>
      </c>
      <c r="C208" s="123">
        <f>C196+C192</f>
        <v>15107149</v>
      </c>
      <c r="D208" s="123">
        <f aca="true" t="shared" si="63" ref="D208:M208">D196+D192</f>
        <v>15107149</v>
      </c>
      <c r="E208" s="123">
        <f t="shared" si="63"/>
        <v>0</v>
      </c>
      <c r="F208" s="123">
        <f t="shared" si="63"/>
        <v>0</v>
      </c>
      <c r="G208" s="123">
        <f t="shared" si="63"/>
        <v>0</v>
      </c>
      <c r="H208" s="123">
        <f t="shared" si="63"/>
        <v>0</v>
      </c>
      <c r="I208" s="123">
        <f t="shared" si="63"/>
        <v>0</v>
      </c>
      <c r="J208" s="123">
        <f t="shared" si="63"/>
        <v>10316943</v>
      </c>
      <c r="K208" s="123">
        <f t="shared" si="63"/>
        <v>10316943</v>
      </c>
      <c r="L208" s="123">
        <f t="shared" si="63"/>
        <v>7269326</v>
      </c>
      <c r="M208" s="123">
        <f t="shared" si="63"/>
        <v>0</v>
      </c>
      <c r="N208" s="333">
        <f>L208/C208</f>
        <v>0.4811845041046461</v>
      </c>
    </row>
    <row r="209" spans="1:14" ht="15" thickBot="1">
      <c r="A209" s="295" t="s">
        <v>7</v>
      </c>
      <c r="B209" s="307"/>
      <c r="C209" s="159"/>
      <c r="D209" s="159">
        <f aca="true" t="shared" si="64" ref="D209:K209">D203</f>
        <v>0</v>
      </c>
      <c r="E209" s="159">
        <f t="shared" si="64"/>
        <v>0</v>
      </c>
      <c r="F209" s="159">
        <f t="shared" si="64"/>
        <v>0</v>
      </c>
      <c r="G209" s="159">
        <f t="shared" si="64"/>
        <v>0</v>
      </c>
      <c r="H209" s="159">
        <f t="shared" si="64"/>
        <v>0</v>
      </c>
      <c r="I209" s="159">
        <f t="shared" si="64"/>
        <v>0</v>
      </c>
      <c r="J209" s="161">
        <f t="shared" si="64"/>
        <v>-19099</v>
      </c>
      <c r="K209" s="161">
        <f t="shared" si="64"/>
        <v>-19099</v>
      </c>
      <c r="L209" s="161">
        <f>L203</f>
        <v>-19099</v>
      </c>
      <c r="M209" s="159"/>
      <c r="N209" s="334"/>
    </row>
    <row r="210" spans="1:14" ht="24.75" customHeight="1" thickBot="1">
      <c r="A210" s="291" t="s">
        <v>90</v>
      </c>
      <c r="B210" s="292" t="s">
        <v>168</v>
      </c>
      <c r="C210" s="293">
        <f>C212+C221</f>
        <v>7545000</v>
      </c>
      <c r="D210" s="293">
        <f aca="true" t="shared" si="65" ref="D210:M210">D212+D221</f>
        <v>7545000</v>
      </c>
      <c r="E210" s="293">
        <f t="shared" si="65"/>
        <v>4000000</v>
      </c>
      <c r="F210" s="293">
        <f t="shared" si="65"/>
        <v>4000000</v>
      </c>
      <c r="G210" s="293">
        <f t="shared" si="65"/>
        <v>2968000</v>
      </c>
      <c r="H210" s="293" t="e">
        <f t="shared" si="65"/>
        <v>#VALUE!</v>
      </c>
      <c r="I210" s="293">
        <f t="shared" si="65"/>
        <v>0</v>
      </c>
      <c r="J210" s="293">
        <f t="shared" si="65"/>
        <v>6745000</v>
      </c>
      <c r="K210" s="293">
        <f t="shared" si="65"/>
        <v>6745000</v>
      </c>
      <c r="L210" s="293">
        <f t="shared" si="65"/>
        <v>5927105</v>
      </c>
      <c r="M210" s="293">
        <f t="shared" si="65"/>
        <v>817895</v>
      </c>
      <c r="N210" s="294">
        <f>L210/C210</f>
        <v>0.7855672630881378</v>
      </c>
    </row>
    <row r="211" spans="1:14" ht="15" customHeight="1" hidden="1">
      <c r="A211" s="288" t="s">
        <v>156</v>
      </c>
      <c r="B211" s="297"/>
      <c r="C211" s="308">
        <f>D211+E211+F211+G211</f>
        <v>0</v>
      </c>
      <c r="D211" s="309"/>
      <c r="E211" s="309"/>
      <c r="F211" s="309"/>
      <c r="G211" s="310"/>
      <c r="H211" s="330"/>
      <c r="I211" s="330"/>
      <c r="J211" s="309"/>
      <c r="K211" s="309"/>
      <c r="L211" s="309"/>
      <c r="M211" s="309"/>
      <c r="N211" s="331"/>
    </row>
    <row r="212" spans="1:14" ht="15">
      <c r="A212" s="138" t="s">
        <v>157</v>
      </c>
      <c r="B212" s="144" t="s">
        <v>92</v>
      </c>
      <c r="C212" s="140">
        <v>7545000</v>
      </c>
      <c r="D212" s="140">
        <v>7545000</v>
      </c>
      <c r="E212" s="140">
        <v>4000000</v>
      </c>
      <c r="F212" s="140">
        <v>4000000</v>
      </c>
      <c r="G212" s="169">
        <v>2968000</v>
      </c>
      <c r="H212" s="468" t="s">
        <v>113</v>
      </c>
      <c r="I212" s="466"/>
      <c r="J212" s="140">
        <v>6745000</v>
      </c>
      <c r="K212" s="140">
        <v>6745000</v>
      </c>
      <c r="L212" s="140">
        <v>5927105</v>
      </c>
      <c r="M212" s="140">
        <f>J212-L212</f>
        <v>817895</v>
      </c>
      <c r="N212" s="341">
        <f>L212/C212</f>
        <v>0.7855672630881378</v>
      </c>
    </row>
    <row r="213" spans="1:14" ht="15" customHeight="1" hidden="1">
      <c r="A213" s="110" t="s">
        <v>0</v>
      </c>
      <c r="B213" s="114"/>
      <c r="C213" s="113">
        <f aca="true" t="shared" si="66" ref="C213:C220">D213+E213+F213+G213</f>
        <v>0</v>
      </c>
      <c r="D213" s="111"/>
      <c r="E213" s="111"/>
      <c r="F213" s="111"/>
      <c r="G213" s="112"/>
      <c r="H213" s="115" t="s">
        <v>108</v>
      </c>
      <c r="I213" s="120">
        <f>C208+C202+C200</f>
        <v>17905149</v>
      </c>
      <c r="J213" s="111"/>
      <c r="K213" s="111"/>
      <c r="L213" s="111"/>
      <c r="M213" s="111"/>
      <c r="N213" s="332"/>
    </row>
    <row r="214" spans="1:14" ht="15" customHeight="1" hidden="1">
      <c r="A214" s="110" t="s">
        <v>1</v>
      </c>
      <c r="B214" s="114"/>
      <c r="C214" s="113">
        <f t="shared" si="66"/>
        <v>0</v>
      </c>
      <c r="D214" s="111"/>
      <c r="E214" s="111"/>
      <c r="F214" s="111"/>
      <c r="G214" s="112"/>
      <c r="H214" s="115" t="s">
        <v>109</v>
      </c>
      <c r="I214" s="120">
        <f>C214+C213+C212</f>
        <v>7545000</v>
      </c>
      <c r="J214" s="111"/>
      <c r="K214" s="111"/>
      <c r="L214" s="111"/>
      <c r="M214" s="111"/>
      <c r="N214" s="332"/>
    </row>
    <row r="215" spans="1:14" ht="15" customHeight="1" hidden="1">
      <c r="A215" s="110" t="s">
        <v>155</v>
      </c>
      <c r="B215" s="114"/>
      <c r="C215" s="113">
        <f t="shared" si="66"/>
        <v>0</v>
      </c>
      <c r="D215" s="111"/>
      <c r="E215" s="111"/>
      <c r="F215" s="111"/>
      <c r="G215" s="112"/>
      <c r="H215" s="330"/>
      <c r="I215" s="330"/>
      <c r="J215" s="111"/>
      <c r="K215" s="111"/>
      <c r="L215" s="111"/>
      <c r="M215" s="111"/>
      <c r="N215" s="332"/>
    </row>
    <row r="216" spans="1:14" ht="15" customHeight="1" hidden="1">
      <c r="A216" s="110" t="s">
        <v>2</v>
      </c>
      <c r="B216" s="114"/>
      <c r="C216" s="113">
        <f t="shared" si="66"/>
        <v>0</v>
      </c>
      <c r="D216" s="111"/>
      <c r="E216" s="111"/>
      <c r="F216" s="111"/>
      <c r="G216" s="112"/>
      <c r="H216" s="330"/>
      <c r="I216" s="330"/>
      <c r="J216" s="111"/>
      <c r="K216" s="111"/>
      <c r="L216" s="111"/>
      <c r="M216" s="111"/>
      <c r="N216" s="332"/>
    </row>
    <row r="217" spans="1:14" ht="15" customHeight="1" hidden="1">
      <c r="A217" s="110" t="s">
        <v>3</v>
      </c>
      <c r="B217" s="114"/>
      <c r="C217" s="113">
        <f t="shared" si="66"/>
        <v>0</v>
      </c>
      <c r="D217" s="111"/>
      <c r="E217" s="111"/>
      <c r="F217" s="111"/>
      <c r="G217" s="112"/>
      <c r="H217" s="330"/>
      <c r="I217" s="330"/>
      <c r="J217" s="111"/>
      <c r="K217" s="111"/>
      <c r="L217" s="111"/>
      <c r="M217" s="111"/>
      <c r="N217" s="332"/>
    </row>
    <row r="218" spans="1:14" ht="15" customHeight="1" hidden="1">
      <c r="A218" s="110" t="s">
        <v>4</v>
      </c>
      <c r="B218" s="114"/>
      <c r="C218" s="113">
        <f t="shared" si="66"/>
        <v>0</v>
      </c>
      <c r="D218" s="111"/>
      <c r="E218" s="111"/>
      <c r="F218" s="111"/>
      <c r="G218" s="112"/>
      <c r="H218" s="330"/>
      <c r="I218" s="330"/>
      <c r="J218" s="111"/>
      <c r="K218" s="111"/>
      <c r="L218" s="111"/>
      <c r="M218" s="111"/>
      <c r="N218" s="332"/>
    </row>
    <row r="219" spans="1:14" ht="15" hidden="1">
      <c r="A219" s="110" t="s">
        <v>5</v>
      </c>
      <c r="B219" s="114"/>
      <c r="C219" s="113">
        <f t="shared" si="66"/>
        <v>0</v>
      </c>
      <c r="D219" s="111"/>
      <c r="E219" s="111"/>
      <c r="F219" s="111"/>
      <c r="G219" s="112"/>
      <c r="H219" s="330"/>
      <c r="I219" s="330"/>
      <c r="J219" s="111"/>
      <c r="K219" s="111"/>
      <c r="L219" s="111"/>
      <c r="M219" s="111"/>
      <c r="N219" s="332"/>
    </row>
    <row r="220" spans="1:14" ht="15" hidden="1">
      <c r="A220" s="110" t="s">
        <v>6</v>
      </c>
      <c r="B220" s="114"/>
      <c r="C220" s="113">
        <f t="shared" si="66"/>
        <v>0</v>
      </c>
      <c r="D220" s="111"/>
      <c r="E220" s="111"/>
      <c r="F220" s="111"/>
      <c r="G220" s="112"/>
      <c r="H220" s="330"/>
      <c r="I220" s="330"/>
      <c r="J220" s="111"/>
      <c r="K220" s="111"/>
      <c r="L220" s="111"/>
      <c r="M220" s="111"/>
      <c r="N220" s="332"/>
    </row>
    <row r="221" spans="1:14" ht="15">
      <c r="A221" s="117" t="s">
        <v>7</v>
      </c>
      <c r="B221" s="114"/>
      <c r="C221" s="113"/>
      <c r="D221" s="111"/>
      <c r="E221" s="111"/>
      <c r="F221" s="111"/>
      <c r="G221" s="112"/>
      <c r="H221" s="330"/>
      <c r="I221" s="330"/>
      <c r="J221" s="111"/>
      <c r="K221" s="111"/>
      <c r="L221" s="111"/>
      <c r="M221" s="111"/>
      <c r="N221" s="332"/>
    </row>
    <row r="222" spans="1:14" ht="15">
      <c r="A222" s="170" t="s">
        <v>8</v>
      </c>
      <c r="B222" s="114"/>
      <c r="C222" s="111"/>
      <c r="D222" s="111"/>
      <c r="E222" s="111"/>
      <c r="F222" s="111"/>
      <c r="G222" s="112"/>
      <c r="H222" s="115" t="s">
        <v>108</v>
      </c>
      <c r="I222" s="120">
        <f>C212</f>
        <v>7545000</v>
      </c>
      <c r="J222" s="111"/>
      <c r="K222" s="111"/>
      <c r="L222" s="111"/>
      <c r="M222" s="111"/>
      <c r="N222" s="332"/>
    </row>
    <row r="223" spans="1:14" ht="14.25">
      <c r="A223" s="157" t="s">
        <v>91</v>
      </c>
      <c r="B223" s="122" t="s">
        <v>92</v>
      </c>
      <c r="C223" s="123">
        <f>C212</f>
        <v>7545000</v>
      </c>
      <c r="D223" s="123">
        <f>D212</f>
        <v>7545000</v>
      </c>
      <c r="E223" s="123">
        <f aca="true" t="shared" si="67" ref="E223:M223">E212</f>
        <v>4000000</v>
      </c>
      <c r="F223" s="123">
        <f t="shared" si="67"/>
        <v>4000000</v>
      </c>
      <c r="G223" s="123">
        <f t="shared" si="67"/>
        <v>2968000</v>
      </c>
      <c r="H223" s="123" t="str">
        <f t="shared" si="67"/>
        <v>TOTAL 74</v>
      </c>
      <c r="I223" s="123">
        <f t="shared" si="67"/>
        <v>0</v>
      </c>
      <c r="J223" s="123">
        <f t="shared" si="67"/>
        <v>6745000</v>
      </c>
      <c r="K223" s="123">
        <f t="shared" si="67"/>
        <v>6745000</v>
      </c>
      <c r="L223" s="123">
        <f>L212</f>
        <v>5927105</v>
      </c>
      <c r="M223" s="123">
        <f t="shared" si="67"/>
        <v>817895</v>
      </c>
      <c r="N223" s="333">
        <f>L223/C223</f>
        <v>0.7855672630881378</v>
      </c>
    </row>
    <row r="224" spans="1:14" ht="15" thickBot="1">
      <c r="A224" s="295" t="s">
        <v>7</v>
      </c>
      <c r="B224" s="171"/>
      <c r="C224" s="159"/>
      <c r="D224" s="159"/>
      <c r="E224" s="159"/>
      <c r="F224" s="159"/>
      <c r="G224" s="159"/>
      <c r="H224" s="159"/>
      <c r="I224" s="159"/>
      <c r="J224" s="159">
        <f>J221</f>
        <v>0</v>
      </c>
      <c r="K224" s="159">
        <f>K221</f>
        <v>0</v>
      </c>
      <c r="L224" s="159">
        <f>L221</f>
        <v>0</v>
      </c>
      <c r="M224" s="159"/>
      <c r="N224" s="334"/>
    </row>
    <row r="225" spans="1:14" ht="24.75" customHeight="1" thickBot="1">
      <c r="A225" s="291" t="s">
        <v>93</v>
      </c>
      <c r="B225" s="292" t="s">
        <v>168</v>
      </c>
      <c r="C225" s="293">
        <f>C227+C236</f>
        <v>1123000</v>
      </c>
      <c r="D225" s="293">
        <f aca="true" t="shared" si="68" ref="D225:M225">D227+D236</f>
        <v>1123000</v>
      </c>
      <c r="E225" s="293">
        <f t="shared" si="68"/>
        <v>200000</v>
      </c>
      <c r="F225" s="293">
        <f t="shared" si="68"/>
        <v>200000</v>
      </c>
      <c r="G225" s="293">
        <f t="shared" si="68"/>
        <v>0</v>
      </c>
      <c r="H225" s="293" t="e">
        <f t="shared" si="68"/>
        <v>#VALUE!</v>
      </c>
      <c r="I225" s="293">
        <f t="shared" si="68"/>
        <v>0</v>
      </c>
      <c r="J225" s="293">
        <f t="shared" si="68"/>
        <v>863898</v>
      </c>
      <c r="K225" s="293">
        <f t="shared" si="68"/>
        <v>863898</v>
      </c>
      <c r="L225" s="293">
        <f t="shared" si="68"/>
        <v>651175</v>
      </c>
      <c r="M225" s="293">
        <f t="shared" si="68"/>
        <v>212723</v>
      </c>
      <c r="N225" s="294">
        <f>L225/C225</f>
        <v>0.579853072128228</v>
      </c>
    </row>
    <row r="226" spans="1:14" ht="15" hidden="1">
      <c r="A226" s="288" t="s">
        <v>156</v>
      </c>
      <c r="B226" s="297"/>
      <c r="C226" s="309">
        <f>D226+E226+F226+G226</f>
        <v>0</v>
      </c>
      <c r="D226" s="309"/>
      <c r="E226" s="309"/>
      <c r="F226" s="309"/>
      <c r="G226" s="310"/>
      <c r="H226" s="330"/>
      <c r="I226" s="330"/>
      <c r="J226" s="309"/>
      <c r="K226" s="309"/>
      <c r="L226" s="309"/>
      <c r="M226" s="309"/>
      <c r="N226" s="331"/>
    </row>
    <row r="227" spans="1:14" ht="15">
      <c r="A227" s="138" t="s">
        <v>157</v>
      </c>
      <c r="B227" s="144" t="s">
        <v>95</v>
      </c>
      <c r="C227" s="140">
        <v>1123000</v>
      </c>
      <c r="D227" s="140">
        <v>1123000</v>
      </c>
      <c r="E227" s="140">
        <v>200000</v>
      </c>
      <c r="F227" s="140">
        <v>200000</v>
      </c>
      <c r="G227" s="169"/>
      <c r="H227" s="466" t="s">
        <v>112</v>
      </c>
      <c r="I227" s="467"/>
      <c r="J227" s="140">
        <v>863898</v>
      </c>
      <c r="K227" s="140">
        <v>863898</v>
      </c>
      <c r="L227" s="140">
        <v>651175</v>
      </c>
      <c r="M227" s="140">
        <f>J227-L227</f>
        <v>212723</v>
      </c>
      <c r="N227" s="341">
        <f>L227/C227</f>
        <v>0.579853072128228</v>
      </c>
    </row>
    <row r="228" spans="1:14" ht="15" hidden="1">
      <c r="A228" s="110" t="s">
        <v>0</v>
      </c>
      <c r="B228" s="114"/>
      <c r="C228" s="111">
        <f aca="true" t="shared" si="69" ref="C228:C235">D228+E228+F228+G228</f>
        <v>0</v>
      </c>
      <c r="D228" s="111"/>
      <c r="E228" s="111"/>
      <c r="F228" s="111"/>
      <c r="G228" s="112"/>
      <c r="H228" s="115" t="s">
        <v>108</v>
      </c>
      <c r="I228" s="120">
        <f>C223+C217+C215</f>
        <v>7545000</v>
      </c>
      <c r="J228" s="111"/>
      <c r="K228" s="111"/>
      <c r="L228" s="111"/>
      <c r="M228" s="111"/>
      <c r="N228" s="332"/>
    </row>
    <row r="229" spans="1:14" ht="15" hidden="1">
      <c r="A229" s="110" t="s">
        <v>1</v>
      </c>
      <c r="B229" s="114"/>
      <c r="C229" s="111">
        <f t="shared" si="69"/>
        <v>0</v>
      </c>
      <c r="D229" s="111"/>
      <c r="E229" s="111"/>
      <c r="F229" s="111"/>
      <c r="G229" s="112"/>
      <c r="H229" s="115" t="s">
        <v>109</v>
      </c>
      <c r="I229" s="120">
        <f>C229+C228+C227</f>
        <v>1123000</v>
      </c>
      <c r="J229" s="111"/>
      <c r="K229" s="111"/>
      <c r="L229" s="111"/>
      <c r="M229" s="111"/>
      <c r="N229" s="332"/>
    </row>
    <row r="230" spans="1:14" ht="15" hidden="1">
      <c r="A230" s="110" t="s">
        <v>155</v>
      </c>
      <c r="B230" s="114"/>
      <c r="C230" s="111">
        <f t="shared" si="69"/>
        <v>0</v>
      </c>
      <c r="D230" s="111"/>
      <c r="E230" s="111"/>
      <c r="F230" s="111"/>
      <c r="G230" s="112"/>
      <c r="H230" s="330"/>
      <c r="I230" s="330"/>
      <c r="J230" s="111"/>
      <c r="K230" s="111"/>
      <c r="L230" s="111"/>
      <c r="M230" s="111"/>
      <c r="N230" s="332"/>
    </row>
    <row r="231" spans="1:14" ht="15" hidden="1">
      <c r="A231" s="110" t="s">
        <v>2</v>
      </c>
      <c r="B231" s="114"/>
      <c r="C231" s="111">
        <f t="shared" si="69"/>
        <v>0</v>
      </c>
      <c r="D231" s="111"/>
      <c r="E231" s="111"/>
      <c r="F231" s="111"/>
      <c r="G231" s="112"/>
      <c r="H231" s="330"/>
      <c r="I231" s="330"/>
      <c r="J231" s="111"/>
      <c r="K231" s="111"/>
      <c r="L231" s="111"/>
      <c r="M231" s="111"/>
      <c r="N231" s="332"/>
    </row>
    <row r="232" spans="1:14" ht="15" hidden="1">
      <c r="A232" s="110" t="s">
        <v>3</v>
      </c>
      <c r="B232" s="114"/>
      <c r="C232" s="111">
        <f t="shared" si="69"/>
        <v>0</v>
      </c>
      <c r="D232" s="111"/>
      <c r="E232" s="111"/>
      <c r="F232" s="111"/>
      <c r="G232" s="112"/>
      <c r="H232" s="330"/>
      <c r="I232" s="330"/>
      <c r="J232" s="111"/>
      <c r="K232" s="111"/>
      <c r="L232" s="111"/>
      <c r="M232" s="111"/>
      <c r="N232" s="332"/>
    </row>
    <row r="233" spans="1:14" ht="15" hidden="1">
      <c r="A233" s="110" t="s">
        <v>4</v>
      </c>
      <c r="B233" s="114"/>
      <c r="C233" s="111">
        <f t="shared" si="69"/>
        <v>0</v>
      </c>
      <c r="D233" s="111"/>
      <c r="E233" s="111"/>
      <c r="F233" s="111"/>
      <c r="G233" s="112"/>
      <c r="H233" s="330"/>
      <c r="I233" s="330"/>
      <c r="J233" s="111"/>
      <c r="K233" s="111"/>
      <c r="L233" s="111"/>
      <c r="M233" s="111"/>
      <c r="N233" s="332"/>
    </row>
    <row r="234" spans="1:14" ht="15" hidden="1">
      <c r="A234" s="110" t="s">
        <v>5</v>
      </c>
      <c r="B234" s="114"/>
      <c r="C234" s="111">
        <f t="shared" si="69"/>
        <v>0</v>
      </c>
      <c r="D234" s="111"/>
      <c r="E234" s="111"/>
      <c r="F234" s="111"/>
      <c r="G234" s="112"/>
      <c r="H234" s="330"/>
      <c r="I234" s="330"/>
      <c r="J234" s="111"/>
      <c r="K234" s="111"/>
      <c r="L234" s="111"/>
      <c r="M234" s="111"/>
      <c r="N234" s="332"/>
    </row>
    <row r="235" spans="1:14" ht="15" hidden="1">
      <c r="A235" s="110" t="s">
        <v>6</v>
      </c>
      <c r="B235" s="114"/>
      <c r="C235" s="111">
        <f t="shared" si="69"/>
        <v>0</v>
      </c>
      <c r="D235" s="111"/>
      <c r="E235" s="111"/>
      <c r="F235" s="111"/>
      <c r="G235" s="112"/>
      <c r="H235" s="330"/>
      <c r="I235" s="330"/>
      <c r="J235" s="111"/>
      <c r="K235" s="111"/>
      <c r="L235" s="111"/>
      <c r="M235" s="111"/>
      <c r="N235" s="332"/>
    </row>
    <row r="236" spans="1:14" ht="15">
      <c r="A236" s="117" t="s">
        <v>7</v>
      </c>
      <c r="B236" s="114"/>
      <c r="C236" s="111"/>
      <c r="D236" s="111"/>
      <c r="E236" s="111"/>
      <c r="F236" s="111"/>
      <c r="G236" s="112"/>
      <c r="H236" s="330"/>
      <c r="I236" s="330"/>
      <c r="J236" s="111"/>
      <c r="K236" s="111"/>
      <c r="L236" s="111"/>
      <c r="M236" s="111"/>
      <c r="N236" s="332"/>
    </row>
    <row r="237" spans="1:14" ht="15">
      <c r="A237" s="110" t="s">
        <v>8</v>
      </c>
      <c r="B237" s="114"/>
      <c r="C237" s="111"/>
      <c r="D237" s="111"/>
      <c r="E237" s="111"/>
      <c r="F237" s="111"/>
      <c r="G237" s="112"/>
      <c r="H237" s="115" t="s">
        <v>108</v>
      </c>
      <c r="I237" s="120">
        <f>C227</f>
        <v>1123000</v>
      </c>
      <c r="J237" s="111"/>
      <c r="K237" s="111"/>
      <c r="L237" s="111"/>
      <c r="M237" s="111"/>
      <c r="N237" s="332"/>
    </row>
    <row r="238" spans="1:14" ht="14.25">
      <c r="A238" s="157" t="s">
        <v>94</v>
      </c>
      <c r="B238" s="122" t="s">
        <v>95</v>
      </c>
      <c r="C238" s="123">
        <f>C227</f>
        <v>1123000</v>
      </c>
      <c r="D238" s="123">
        <f>D227</f>
        <v>1123000</v>
      </c>
      <c r="E238" s="123">
        <f aca="true" t="shared" si="70" ref="E238:K238">E227</f>
        <v>200000</v>
      </c>
      <c r="F238" s="123">
        <f t="shared" si="70"/>
        <v>200000</v>
      </c>
      <c r="G238" s="123">
        <f t="shared" si="70"/>
        <v>0</v>
      </c>
      <c r="H238" s="123" t="str">
        <f t="shared" si="70"/>
        <v>TOTAL 83</v>
      </c>
      <c r="I238" s="123">
        <f t="shared" si="70"/>
        <v>0</v>
      </c>
      <c r="J238" s="123">
        <f t="shared" si="70"/>
        <v>863898</v>
      </c>
      <c r="K238" s="123">
        <f t="shared" si="70"/>
        <v>863898</v>
      </c>
      <c r="L238" s="123">
        <f>L227</f>
        <v>651175</v>
      </c>
      <c r="M238" s="123">
        <f>M236+M235+M234+M233+M232+M231+M230+M229+M228+M227+M226</f>
        <v>212723</v>
      </c>
      <c r="N238" s="333">
        <f>L238/C238</f>
        <v>0.579853072128228</v>
      </c>
    </row>
    <row r="239" spans="1:14" ht="15" thickBot="1">
      <c r="A239" s="295" t="s">
        <v>7</v>
      </c>
      <c r="B239" s="171"/>
      <c r="C239" s="159"/>
      <c r="D239" s="159"/>
      <c r="E239" s="159"/>
      <c r="F239" s="159"/>
      <c r="G239" s="159"/>
      <c r="H239" s="159"/>
      <c r="I239" s="159"/>
      <c r="J239" s="159">
        <f>J236</f>
        <v>0</v>
      </c>
      <c r="K239" s="159">
        <f>K236</f>
        <v>0</v>
      </c>
      <c r="L239" s="159">
        <f>L236</f>
        <v>0</v>
      </c>
      <c r="M239" s="159"/>
      <c r="N239" s="334"/>
    </row>
    <row r="240" spans="1:14" ht="24.75" customHeight="1" thickBot="1">
      <c r="A240" s="291" t="s">
        <v>96</v>
      </c>
      <c r="B240" s="292" t="s">
        <v>168</v>
      </c>
      <c r="C240" s="293">
        <f>C242+C244+C250+C251</f>
        <v>50591297</v>
      </c>
      <c r="D240" s="293">
        <f aca="true" t="shared" si="71" ref="D240:M240">D242+D244+D250+D251</f>
        <v>50591297</v>
      </c>
      <c r="E240" s="293">
        <f t="shared" si="71"/>
        <v>0</v>
      </c>
      <c r="F240" s="293">
        <f t="shared" si="71"/>
        <v>0</v>
      </c>
      <c r="G240" s="293">
        <f t="shared" si="71"/>
        <v>0</v>
      </c>
      <c r="H240" s="293">
        <f t="shared" si="71"/>
        <v>0</v>
      </c>
      <c r="I240" s="293">
        <f t="shared" si="71"/>
        <v>0</v>
      </c>
      <c r="J240" s="293">
        <f t="shared" si="71"/>
        <v>49904148</v>
      </c>
      <c r="K240" s="293">
        <f t="shared" si="71"/>
        <v>49904148</v>
      </c>
      <c r="L240" s="293">
        <f t="shared" si="71"/>
        <v>33087769</v>
      </c>
      <c r="M240" s="293">
        <f t="shared" si="71"/>
        <v>16816379</v>
      </c>
      <c r="N240" s="294">
        <f>L240/C240</f>
        <v>0.654020967282179</v>
      </c>
    </row>
    <row r="241" spans="1:14" ht="15" hidden="1">
      <c r="A241" s="288" t="s">
        <v>156</v>
      </c>
      <c r="B241" s="297"/>
      <c r="C241" s="309">
        <f>D241+E241+F241+G241</f>
        <v>0</v>
      </c>
      <c r="D241" s="309"/>
      <c r="E241" s="309"/>
      <c r="F241" s="309"/>
      <c r="G241" s="310"/>
      <c r="H241" s="330"/>
      <c r="I241" s="330"/>
      <c r="J241" s="309"/>
      <c r="K241" s="309"/>
      <c r="L241" s="309"/>
      <c r="M241" s="309"/>
      <c r="N241" s="331"/>
    </row>
    <row r="242" spans="1:14" ht="15">
      <c r="A242" s="138" t="s">
        <v>157</v>
      </c>
      <c r="B242" s="144" t="s">
        <v>101</v>
      </c>
      <c r="C242" s="140">
        <v>23550000</v>
      </c>
      <c r="D242" s="140">
        <v>23550000</v>
      </c>
      <c r="E242" s="140"/>
      <c r="F242" s="140"/>
      <c r="G242" s="169"/>
      <c r="H242" s="342"/>
      <c r="I242" s="342"/>
      <c r="J242" s="140">
        <v>22862851</v>
      </c>
      <c r="K242" s="140">
        <v>22862851</v>
      </c>
      <c r="L242" s="140">
        <v>12262851</v>
      </c>
      <c r="M242" s="140">
        <f>J242-L242</f>
        <v>10600000</v>
      </c>
      <c r="N242" s="341">
        <f>L242/C242</f>
        <v>0.5207155414012739</v>
      </c>
    </row>
    <row r="243" spans="1:14" ht="15" hidden="1">
      <c r="A243" s="138" t="s">
        <v>0</v>
      </c>
      <c r="B243" s="144"/>
      <c r="C243" s="140"/>
      <c r="D243" s="140"/>
      <c r="E243" s="140"/>
      <c r="F243" s="140"/>
      <c r="G243" s="169"/>
      <c r="H243" s="342"/>
      <c r="I243" s="342"/>
      <c r="J243" s="140"/>
      <c r="K243" s="140"/>
      <c r="L243" s="140"/>
      <c r="M243" s="140">
        <f aca="true" t="shared" si="72" ref="M243:M250">J243-L243</f>
        <v>0</v>
      </c>
      <c r="N243" s="341" t="e">
        <f aca="true" t="shared" si="73" ref="N243:N250">L243/C243</f>
        <v>#DIV/0!</v>
      </c>
    </row>
    <row r="244" spans="1:14" ht="15">
      <c r="A244" s="138" t="s">
        <v>1</v>
      </c>
      <c r="B244" s="144" t="s">
        <v>100</v>
      </c>
      <c r="C244" s="140">
        <v>17139297</v>
      </c>
      <c r="D244" s="140">
        <v>17139297</v>
      </c>
      <c r="E244" s="140"/>
      <c r="F244" s="140"/>
      <c r="G244" s="169"/>
      <c r="H244" s="342"/>
      <c r="I244" s="342"/>
      <c r="J244" s="140">
        <v>17139297</v>
      </c>
      <c r="K244" s="140">
        <v>17139297</v>
      </c>
      <c r="L244" s="140">
        <v>12449918</v>
      </c>
      <c r="M244" s="140">
        <f t="shared" si="72"/>
        <v>4689379</v>
      </c>
      <c r="N244" s="341">
        <f t="shared" si="73"/>
        <v>0.7263960709707055</v>
      </c>
    </row>
    <row r="245" spans="1:14" ht="15" hidden="1">
      <c r="A245" s="138" t="s">
        <v>155</v>
      </c>
      <c r="B245" s="144"/>
      <c r="C245" s="140"/>
      <c r="D245" s="140"/>
      <c r="E245" s="140"/>
      <c r="F245" s="140"/>
      <c r="G245" s="169"/>
      <c r="H245" s="342"/>
      <c r="I245" s="342"/>
      <c r="J245" s="140"/>
      <c r="K245" s="140"/>
      <c r="L245" s="140"/>
      <c r="M245" s="140">
        <f t="shared" si="72"/>
        <v>0</v>
      </c>
      <c r="N245" s="341" t="e">
        <f t="shared" si="73"/>
        <v>#DIV/0!</v>
      </c>
    </row>
    <row r="246" spans="1:14" ht="15" hidden="1">
      <c r="A246" s="138" t="s">
        <v>2</v>
      </c>
      <c r="B246" s="144"/>
      <c r="C246" s="140"/>
      <c r="D246" s="140"/>
      <c r="E246" s="140"/>
      <c r="F246" s="140"/>
      <c r="G246" s="169"/>
      <c r="H246" s="342"/>
      <c r="I246" s="342"/>
      <c r="J246" s="140"/>
      <c r="K246" s="140"/>
      <c r="L246" s="140"/>
      <c r="M246" s="140">
        <f t="shared" si="72"/>
        <v>0</v>
      </c>
      <c r="N246" s="341" t="e">
        <f t="shared" si="73"/>
        <v>#DIV/0!</v>
      </c>
    </row>
    <row r="247" spans="1:14" ht="15" hidden="1">
      <c r="A247" s="138" t="s">
        <v>3</v>
      </c>
      <c r="B247" s="144"/>
      <c r="C247" s="140"/>
      <c r="D247" s="140"/>
      <c r="E247" s="140"/>
      <c r="F247" s="140"/>
      <c r="G247" s="169"/>
      <c r="H247" s="342"/>
      <c r="I247" s="342"/>
      <c r="J247" s="140"/>
      <c r="K247" s="140"/>
      <c r="L247" s="140"/>
      <c r="M247" s="140">
        <f t="shared" si="72"/>
        <v>0</v>
      </c>
      <c r="N247" s="341" t="e">
        <f t="shared" si="73"/>
        <v>#DIV/0!</v>
      </c>
    </row>
    <row r="248" spans="1:14" ht="15" hidden="1">
      <c r="A248" s="138" t="s">
        <v>4</v>
      </c>
      <c r="B248" s="144"/>
      <c r="C248" s="140"/>
      <c r="D248" s="140"/>
      <c r="E248" s="140"/>
      <c r="F248" s="140"/>
      <c r="G248" s="169"/>
      <c r="H248" s="342"/>
      <c r="I248" s="342"/>
      <c r="J248" s="140"/>
      <c r="K248" s="140"/>
      <c r="L248" s="140"/>
      <c r="M248" s="140">
        <f t="shared" si="72"/>
        <v>0</v>
      </c>
      <c r="N248" s="341" t="e">
        <f t="shared" si="73"/>
        <v>#DIV/0!</v>
      </c>
    </row>
    <row r="249" spans="1:14" ht="15" hidden="1">
      <c r="A249" s="138" t="s">
        <v>5</v>
      </c>
      <c r="B249" s="144"/>
      <c r="C249" s="140"/>
      <c r="D249" s="140"/>
      <c r="E249" s="140"/>
      <c r="F249" s="140"/>
      <c r="G249" s="169"/>
      <c r="H249" s="342"/>
      <c r="I249" s="342"/>
      <c r="J249" s="140"/>
      <c r="K249" s="140"/>
      <c r="L249" s="140"/>
      <c r="M249" s="140">
        <f t="shared" si="72"/>
        <v>0</v>
      </c>
      <c r="N249" s="341" t="e">
        <f t="shared" si="73"/>
        <v>#DIV/0!</v>
      </c>
    </row>
    <row r="250" spans="1:14" ht="15">
      <c r="A250" s="138" t="s">
        <v>6</v>
      </c>
      <c r="B250" s="144" t="s">
        <v>101</v>
      </c>
      <c r="C250" s="140">
        <v>9902000</v>
      </c>
      <c r="D250" s="140">
        <v>9902000</v>
      </c>
      <c r="E250" s="140"/>
      <c r="F250" s="140"/>
      <c r="G250" s="169"/>
      <c r="H250" s="342"/>
      <c r="I250" s="342"/>
      <c r="J250" s="140">
        <v>9902000</v>
      </c>
      <c r="K250" s="140">
        <v>9902000</v>
      </c>
      <c r="L250" s="140">
        <v>8375000</v>
      </c>
      <c r="M250" s="140">
        <f t="shared" si="72"/>
        <v>1527000</v>
      </c>
      <c r="N250" s="341">
        <f t="shared" si="73"/>
        <v>0.845788729549586</v>
      </c>
    </row>
    <row r="251" spans="1:17" ht="15">
      <c r="A251" s="117" t="s">
        <v>7</v>
      </c>
      <c r="B251" s="114"/>
      <c r="C251" s="111"/>
      <c r="D251" s="111"/>
      <c r="E251" s="111"/>
      <c r="F251" s="111"/>
      <c r="G251" s="112"/>
      <c r="H251" s="330"/>
      <c r="I251" s="330"/>
      <c r="J251" s="118">
        <f>L251</f>
        <v>0</v>
      </c>
      <c r="K251" s="118">
        <f>L251</f>
        <v>0</v>
      </c>
      <c r="L251" s="118"/>
      <c r="M251" s="111"/>
      <c r="N251" s="332"/>
      <c r="Q251" s="183"/>
    </row>
    <row r="252" spans="1:14" ht="15">
      <c r="A252" s="119" t="s">
        <v>8</v>
      </c>
      <c r="B252" s="114"/>
      <c r="C252" s="111"/>
      <c r="D252" s="111"/>
      <c r="E252" s="111"/>
      <c r="F252" s="111"/>
      <c r="G252" s="112"/>
      <c r="H252" s="330"/>
      <c r="I252" s="330"/>
      <c r="J252" s="111"/>
      <c r="K252" s="111"/>
      <c r="L252" s="111"/>
      <c r="M252" s="111"/>
      <c r="N252" s="332"/>
    </row>
    <row r="253" spans="1:14" ht="15">
      <c r="A253" s="154" t="s">
        <v>97</v>
      </c>
      <c r="B253" s="122" t="s">
        <v>100</v>
      </c>
      <c r="C253" s="123">
        <f>C244</f>
        <v>17139297</v>
      </c>
      <c r="D253" s="123">
        <f>D244</f>
        <v>17139297</v>
      </c>
      <c r="E253" s="123">
        <f>E244</f>
        <v>0</v>
      </c>
      <c r="F253" s="123">
        <f>F244</f>
        <v>0</v>
      </c>
      <c r="G253" s="136">
        <f>G244</f>
        <v>0</v>
      </c>
      <c r="H253" s="459" t="s">
        <v>111</v>
      </c>
      <c r="I253" s="464"/>
      <c r="J253" s="123">
        <f>J244</f>
        <v>17139297</v>
      </c>
      <c r="K253" s="123">
        <f>K244</f>
        <v>17139297</v>
      </c>
      <c r="L253" s="123">
        <f>L244</f>
        <v>12449918</v>
      </c>
      <c r="M253" s="123">
        <f>M244</f>
        <v>4689379</v>
      </c>
      <c r="N253" s="333">
        <f>L253/C253</f>
        <v>0.7263960709707055</v>
      </c>
    </row>
    <row r="254" spans="1:14" ht="14.25">
      <c r="A254" s="154" t="s">
        <v>98</v>
      </c>
      <c r="B254" s="122" t="s">
        <v>101</v>
      </c>
      <c r="C254" s="123">
        <f>C242+C250</f>
        <v>33452000</v>
      </c>
      <c r="D254" s="123">
        <f>D242+D250</f>
        <v>33452000</v>
      </c>
      <c r="E254" s="123">
        <f aca="true" t="shared" si="74" ref="E254:M254">E242+E250</f>
        <v>0</v>
      </c>
      <c r="F254" s="123">
        <f t="shared" si="74"/>
        <v>0</v>
      </c>
      <c r="G254" s="123">
        <f t="shared" si="74"/>
        <v>0</v>
      </c>
      <c r="H254" s="123">
        <f t="shared" si="74"/>
        <v>0</v>
      </c>
      <c r="I254" s="123">
        <f t="shared" si="74"/>
        <v>0</v>
      </c>
      <c r="J254" s="123">
        <f t="shared" si="74"/>
        <v>32764851</v>
      </c>
      <c r="K254" s="123">
        <f t="shared" si="74"/>
        <v>32764851</v>
      </c>
      <c r="L254" s="123">
        <f t="shared" si="74"/>
        <v>20637851</v>
      </c>
      <c r="M254" s="123">
        <f t="shared" si="74"/>
        <v>12127000</v>
      </c>
      <c r="N254" s="333">
        <f>L254/C254</f>
        <v>0.6169392263541791</v>
      </c>
    </row>
    <row r="255" spans="1:14" ht="15.75" thickBot="1">
      <c r="A255" s="157" t="s">
        <v>99</v>
      </c>
      <c r="B255" s="171" t="s">
        <v>102</v>
      </c>
      <c r="C255" s="159">
        <f>D255+E255+F255+G255</f>
        <v>0</v>
      </c>
      <c r="D255" s="159"/>
      <c r="E255" s="159"/>
      <c r="F255" s="159"/>
      <c r="G255" s="172"/>
      <c r="H255" s="173" t="s">
        <v>109</v>
      </c>
      <c r="I255" s="174">
        <f>C255+C254+C253</f>
        <v>50591297</v>
      </c>
      <c r="J255" s="159"/>
      <c r="K255" s="159"/>
      <c r="L255" s="159"/>
      <c r="M255" s="159"/>
      <c r="N255" s="334"/>
    </row>
    <row r="256" spans="1:16" ht="15.75" thickBot="1">
      <c r="A256" s="175" t="s">
        <v>7</v>
      </c>
      <c r="B256" s="176"/>
      <c r="C256" s="177"/>
      <c r="D256" s="177"/>
      <c r="E256" s="177"/>
      <c r="F256" s="177"/>
      <c r="G256" s="178"/>
      <c r="H256" s="179"/>
      <c r="I256" s="180"/>
      <c r="J256" s="181">
        <f>J251</f>
        <v>0</v>
      </c>
      <c r="K256" s="181">
        <f>K251</f>
        <v>0</v>
      </c>
      <c r="L256" s="181">
        <f>L251</f>
        <v>0</v>
      </c>
      <c r="M256" s="182"/>
      <c r="N256" s="238"/>
      <c r="P256" s="183"/>
    </row>
    <row r="257" spans="1:13" ht="24.75" customHeight="1" hidden="1">
      <c r="A257" s="108" t="s">
        <v>103</v>
      </c>
      <c r="B257" s="109" t="s">
        <v>168</v>
      </c>
      <c r="C257" s="184">
        <f>C265+C268</f>
        <v>0</v>
      </c>
      <c r="D257" s="184">
        <f aca="true" t="shared" si="75" ref="D257:M257">D265+D268</f>
        <v>0</v>
      </c>
      <c r="E257" s="184">
        <f t="shared" si="75"/>
        <v>6300</v>
      </c>
      <c r="F257" s="184">
        <f t="shared" si="75"/>
        <v>6300</v>
      </c>
      <c r="G257" s="184">
        <f t="shared" si="75"/>
        <v>20600</v>
      </c>
      <c r="H257" s="184" t="e">
        <f t="shared" si="75"/>
        <v>#VALUE!</v>
      </c>
      <c r="I257" s="184">
        <f t="shared" si="75"/>
        <v>0</v>
      </c>
      <c r="J257" s="184">
        <f t="shared" si="75"/>
        <v>0</v>
      </c>
      <c r="K257" s="184">
        <f t="shared" si="75"/>
        <v>0</v>
      </c>
      <c r="L257" s="184">
        <f t="shared" si="75"/>
        <v>0</v>
      </c>
      <c r="M257" s="184">
        <f t="shared" si="75"/>
        <v>0</v>
      </c>
    </row>
    <row r="258" spans="1:13" ht="15" customHeight="1" hidden="1">
      <c r="A258" s="110" t="s">
        <v>156</v>
      </c>
      <c r="B258" s="128"/>
      <c r="C258" s="168">
        <f>D258+E258+F258+G258</f>
        <v>0</v>
      </c>
      <c r="D258" s="185"/>
      <c r="E258" s="185"/>
      <c r="F258" s="185"/>
      <c r="G258" s="186"/>
      <c r="H258" s="187" t="s">
        <v>108</v>
      </c>
      <c r="I258" s="188">
        <f>C253</f>
        <v>17139297</v>
      </c>
      <c r="J258" s="185"/>
      <c r="K258" s="185"/>
      <c r="L258" s="185"/>
      <c r="M258" s="185"/>
    </row>
    <row r="259" spans="1:13" ht="15" customHeight="1" hidden="1">
      <c r="A259" s="110" t="s">
        <v>157</v>
      </c>
      <c r="B259" s="128"/>
      <c r="C259" s="168">
        <f aca="true" t="shared" si="76" ref="C259:C267">D259+E259+F259+G259</f>
        <v>0</v>
      </c>
      <c r="D259" s="185"/>
      <c r="E259" s="185"/>
      <c r="F259" s="185"/>
      <c r="G259" s="186"/>
      <c r="H259" s="187" t="s">
        <v>109</v>
      </c>
      <c r="I259" s="188">
        <f>C259</f>
        <v>0</v>
      </c>
      <c r="J259" s="185"/>
      <c r="K259" s="185"/>
      <c r="L259" s="185"/>
      <c r="M259" s="185"/>
    </row>
    <row r="260" spans="1:13" ht="15" hidden="1">
      <c r="A260" s="110" t="s">
        <v>0</v>
      </c>
      <c r="B260" s="128"/>
      <c r="C260" s="168">
        <f t="shared" si="76"/>
        <v>0</v>
      </c>
      <c r="D260" s="185"/>
      <c r="E260" s="185"/>
      <c r="F260" s="185"/>
      <c r="G260" s="186"/>
      <c r="J260" s="185"/>
      <c r="K260" s="185"/>
      <c r="L260" s="185"/>
      <c r="M260" s="185"/>
    </row>
    <row r="261" spans="1:13" ht="15" hidden="1">
      <c r="A261" s="110" t="s">
        <v>1</v>
      </c>
      <c r="B261" s="128"/>
      <c r="C261" s="168">
        <f t="shared" si="76"/>
        <v>0</v>
      </c>
      <c r="D261" s="185"/>
      <c r="E261" s="185"/>
      <c r="F261" s="185"/>
      <c r="G261" s="186"/>
      <c r="J261" s="185"/>
      <c r="K261" s="185"/>
      <c r="L261" s="185"/>
      <c r="M261" s="185"/>
    </row>
    <row r="262" spans="1:13" ht="15" hidden="1">
      <c r="A262" s="110" t="s">
        <v>155</v>
      </c>
      <c r="B262" s="128"/>
      <c r="C262" s="168">
        <f t="shared" si="76"/>
        <v>0</v>
      </c>
      <c r="D262" s="185"/>
      <c r="E262" s="185"/>
      <c r="F262" s="185"/>
      <c r="G262" s="186"/>
      <c r="J262" s="185"/>
      <c r="K262" s="185"/>
      <c r="L262" s="185"/>
      <c r="M262" s="185"/>
    </row>
    <row r="263" spans="1:13" ht="15" hidden="1">
      <c r="A263" s="110" t="s">
        <v>2</v>
      </c>
      <c r="B263" s="128"/>
      <c r="C263" s="168">
        <f t="shared" si="76"/>
        <v>0</v>
      </c>
      <c r="D263" s="185"/>
      <c r="E263" s="185"/>
      <c r="F263" s="185"/>
      <c r="G263" s="186"/>
      <c r="J263" s="185"/>
      <c r="K263" s="185"/>
      <c r="L263" s="185"/>
      <c r="M263" s="185"/>
    </row>
    <row r="264" spans="1:13" ht="15" hidden="1">
      <c r="A264" s="110" t="s">
        <v>3</v>
      </c>
      <c r="B264" s="128"/>
      <c r="C264" s="168">
        <f t="shared" si="76"/>
        <v>0</v>
      </c>
      <c r="D264" s="185"/>
      <c r="E264" s="185"/>
      <c r="F264" s="185"/>
      <c r="G264" s="186"/>
      <c r="J264" s="185"/>
      <c r="K264" s="185"/>
      <c r="L264" s="185"/>
      <c r="M264" s="185"/>
    </row>
    <row r="265" spans="1:13" ht="15" hidden="1">
      <c r="A265" s="110" t="s">
        <v>4</v>
      </c>
      <c r="B265" s="114"/>
      <c r="C265" s="111"/>
      <c r="D265" s="189"/>
      <c r="E265" s="189">
        <v>6300</v>
      </c>
      <c r="F265" s="189">
        <v>6300</v>
      </c>
      <c r="G265" s="190">
        <v>20600</v>
      </c>
      <c r="H265" s="462" t="s">
        <v>110</v>
      </c>
      <c r="I265" s="463"/>
      <c r="J265" s="189"/>
      <c r="K265" s="189"/>
      <c r="L265" s="189"/>
      <c r="M265" s="189">
        <f>J265-L265</f>
        <v>0</v>
      </c>
    </row>
    <row r="266" spans="1:13" ht="15" hidden="1">
      <c r="A266" s="110" t="s">
        <v>5</v>
      </c>
      <c r="B266" s="114"/>
      <c r="C266" s="111">
        <f t="shared" si="76"/>
        <v>0</v>
      </c>
      <c r="D266" s="189"/>
      <c r="E266" s="189"/>
      <c r="F266" s="189"/>
      <c r="G266" s="190"/>
      <c r="H266" s="191"/>
      <c r="I266" s="192"/>
      <c r="J266" s="189"/>
      <c r="K266" s="189"/>
      <c r="L266" s="189"/>
      <c r="M266" s="189"/>
    </row>
    <row r="267" spans="1:13" ht="15" hidden="1">
      <c r="A267" s="110" t="s">
        <v>6</v>
      </c>
      <c r="B267" s="114"/>
      <c r="C267" s="111">
        <f t="shared" si="76"/>
        <v>0</v>
      </c>
      <c r="D267" s="189"/>
      <c r="E267" s="189"/>
      <c r="F267" s="189"/>
      <c r="G267" s="190"/>
      <c r="H267" s="191"/>
      <c r="I267" s="192"/>
      <c r="J267" s="189"/>
      <c r="K267" s="189"/>
      <c r="L267" s="189"/>
      <c r="M267" s="189"/>
    </row>
    <row r="268" spans="1:13" ht="15" hidden="1">
      <c r="A268" s="117" t="s">
        <v>7</v>
      </c>
      <c r="B268" s="114"/>
      <c r="C268" s="111"/>
      <c r="D268" s="189"/>
      <c r="E268" s="189"/>
      <c r="F268" s="189"/>
      <c r="G268" s="190"/>
      <c r="H268" s="191"/>
      <c r="I268" s="192"/>
      <c r="J268" s="189"/>
      <c r="K268" s="189"/>
      <c r="L268" s="189"/>
      <c r="M268" s="189"/>
    </row>
    <row r="269" spans="1:13" ht="12.75" hidden="1">
      <c r="A269" s="119" t="s">
        <v>8</v>
      </c>
      <c r="B269" s="114"/>
      <c r="C269" s="189"/>
      <c r="D269" s="189"/>
      <c r="E269" s="189"/>
      <c r="F269" s="189"/>
      <c r="G269" s="190"/>
      <c r="H269" s="191" t="s">
        <v>108</v>
      </c>
      <c r="I269" s="193">
        <f>C265</f>
        <v>0</v>
      </c>
      <c r="J269" s="189"/>
      <c r="K269" s="189"/>
      <c r="L269" s="189"/>
      <c r="M269" s="189"/>
    </row>
    <row r="270" spans="1:13" ht="15" hidden="1" thickBot="1">
      <c r="A270" s="194" t="s">
        <v>104</v>
      </c>
      <c r="B270" s="122" t="s">
        <v>105</v>
      </c>
      <c r="C270" s="123"/>
      <c r="D270" s="195">
        <f>D265</f>
        <v>0</v>
      </c>
      <c r="E270" s="195">
        <f aca="true" t="shared" si="77" ref="E270:M270">E265</f>
        <v>6300</v>
      </c>
      <c r="F270" s="195">
        <f t="shared" si="77"/>
        <v>6300</v>
      </c>
      <c r="G270" s="195">
        <f t="shared" si="77"/>
        <v>20600</v>
      </c>
      <c r="H270" s="195" t="str">
        <f t="shared" si="77"/>
        <v>TOTAL 87</v>
      </c>
      <c r="I270" s="195">
        <f t="shared" si="77"/>
        <v>0</v>
      </c>
      <c r="J270" s="195">
        <f t="shared" si="77"/>
        <v>0</v>
      </c>
      <c r="K270" s="195">
        <f t="shared" si="77"/>
        <v>0</v>
      </c>
      <c r="L270" s="195">
        <f t="shared" si="77"/>
        <v>0</v>
      </c>
      <c r="M270" s="195">
        <f t="shared" si="77"/>
        <v>0</v>
      </c>
    </row>
    <row r="271" spans="1:13" ht="14.25" hidden="1">
      <c r="A271" s="117" t="s">
        <v>7</v>
      </c>
      <c r="B271" s="122"/>
      <c r="C271" s="123"/>
      <c r="D271" s="195"/>
      <c r="E271" s="195"/>
      <c r="F271" s="195"/>
      <c r="G271" s="195"/>
      <c r="H271" s="195"/>
      <c r="I271" s="195"/>
      <c r="J271" s="195">
        <f>J268</f>
        <v>0</v>
      </c>
      <c r="K271" s="195">
        <f>K268</f>
        <v>0</v>
      </c>
      <c r="L271" s="195">
        <f>L268</f>
        <v>0</v>
      </c>
      <c r="M271" s="195"/>
    </row>
    <row r="272" ht="13.5" thickBot="1"/>
    <row r="273" spans="1:14" ht="34.5" thickBot="1">
      <c r="A273" s="436" t="s">
        <v>172</v>
      </c>
      <c r="B273" s="437"/>
      <c r="C273" s="344" t="s">
        <v>162</v>
      </c>
      <c r="D273" s="344" t="s">
        <v>163</v>
      </c>
      <c r="E273" s="345"/>
      <c r="F273" s="345"/>
      <c r="G273" s="345"/>
      <c r="H273" s="345"/>
      <c r="I273" s="345"/>
      <c r="J273" s="344" t="s">
        <v>164</v>
      </c>
      <c r="K273" s="344" t="s">
        <v>165</v>
      </c>
      <c r="L273" s="344" t="s">
        <v>166</v>
      </c>
      <c r="M273" s="346" t="s">
        <v>167</v>
      </c>
      <c r="N273" s="347" t="s">
        <v>255</v>
      </c>
    </row>
    <row r="274" spans="1:16" ht="19.5" customHeight="1">
      <c r="A274" s="438" t="s">
        <v>156</v>
      </c>
      <c r="B274" s="439"/>
      <c r="C274" s="196">
        <f>C11+C26+C49+C68+C90+C108+C155</f>
        <v>60018755</v>
      </c>
      <c r="D274" s="196">
        <f aca="true" t="shared" si="78" ref="D274:M274">D155+D108+D90+D68+D49+D26+D11</f>
        <v>60018755</v>
      </c>
      <c r="E274" s="196">
        <f t="shared" si="78"/>
        <v>800000</v>
      </c>
      <c r="F274" s="196">
        <f t="shared" si="78"/>
        <v>800000</v>
      </c>
      <c r="G274" s="196">
        <f t="shared" si="78"/>
        <v>800000</v>
      </c>
      <c r="H274" s="196">
        <f t="shared" si="78"/>
        <v>800000</v>
      </c>
      <c r="I274" s="196">
        <f t="shared" si="78"/>
        <v>800000</v>
      </c>
      <c r="J274" s="196">
        <f t="shared" si="78"/>
        <v>59974141</v>
      </c>
      <c r="K274" s="196">
        <f t="shared" si="78"/>
        <v>59974141</v>
      </c>
      <c r="L274" s="196">
        <f t="shared" si="78"/>
        <v>53780320</v>
      </c>
      <c r="M274" s="197">
        <f t="shared" si="78"/>
        <v>6193821</v>
      </c>
      <c r="N274" s="402">
        <f>L274/C274</f>
        <v>0.8960585736908405</v>
      </c>
      <c r="P274" s="183"/>
    </row>
    <row r="275" spans="1:16" ht="19.5" customHeight="1">
      <c r="A275" s="432" t="s">
        <v>157</v>
      </c>
      <c r="B275" s="433"/>
      <c r="C275" s="199">
        <f>C242+C227+C212+C192+C191+C159+C113+C91+C69+C50+C46+C29+C12</f>
        <v>94783005</v>
      </c>
      <c r="D275" s="199">
        <f aca="true" t="shared" si="79" ref="D275:M275">D242+D227+D212+D190+D159+D113+D91+D69+D50+D46+D29+D12</f>
        <v>94783005</v>
      </c>
      <c r="E275" s="199">
        <f t="shared" si="79"/>
        <v>4942700</v>
      </c>
      <c r="F275" s="199">
        <f t="shared" si="79"/>
        <v>4922700</v>
      </c>
      <c r="G275" s="199">
        <f t="shared" si="79"/>
        <v>3493800</v>
      </c>
      <c r="H275" s="199" t="e">
        <f t="shared" si="79"/>
        <v>#VALUE!</v>
      </c>
      <c r="I275" s="199">
        <f t="shared" si="79"/>
        <v>3309000</v>
      </c>
      <c r="J275" s="199">
        <f t="shared" si="79"/>
        <v>81863046</v>
      </c>
      <c r="K275" s="199">
        <f t="shared" si="79"/>
        <v>81863046</v>
      </c>
      <c r="L275" s="199">
        <f t="shared" si="79"/>
        <v>64385725</v>
      </c>
      <c r="M275" s="200">
        <f t="shared" si="79"/>
        <v>14429704</v>
      </c>
      <c r="N275" s="402">
        <f aca="true" t="shared" si="80" ref="N275:N284">L275/C275</f>
        <v>0.6792960932183992</v>
      </c>
      <c r="P275" s="183"/>
    </row>
    <row r="276" spans="1:16" ht="19.5" customHeight="1">
      <c r="A276" s="432" t="s">
        <v>0</v>
      </c>
      <c r="B276" s="433"/>
      <c r="C276" s="199">
        <f>C45</f>
        <v>3238000</v>
      </c>
      <c r="D276" s="199">
        <f aca="true" t="shared" si="81" ref="D276:M276">D45</f>
        <v>3238000</v>
      </c>
      <c r="E276" s="199">
        <f t="shared" si="81"/>
        <v>2730000</v>
      </c>
      <c r="F276" s="199">
        <f t="shared" si="81"/>
        <v>620000</v>
      </c>
      <c r="G276" s="199">
        <f t="shared" si="81"/>
        <v>1310000</v>
      </c>
      <c r="H276" s="199" t="str">
        <f t="shared" si="81"/>
        <v>TOTAL 55</v>
      </c>
      <c r="I276" s="199">
        <f t="shared" si="81"/>
        <v>0</v>
      </c>
      <c r="J276" s="199">
        <f t="shared" si="81"/>
        <v>3238000</v>
      </c>
      <c r="K276" s="199">
        <f t="shared" si="81"/>
        <v>3238000</v>
      </c>
      <c r="L276" s="199">
        <f t="shared" si="81"/>
        <v>2563454</v>
      </c>
      <c r="M276" s="200">
        <f t="shared" si="81"/>
        <v>674546</v>
      </c>
      <c r="N276" s="402">
        <f t="shared" si="80"/>
        <v>0.7916781964175417</v>
      </c>
      <c r="P276" s="183"/>
    </row>
    <row r="277" spans="1:16" ht="19.5" customHeight="1">
      <c r="A277" s="432" t="s">
        <v>1</v>
      </c>
      <c r="B277" s="433"/>
      <c r="C277" s="199">
        <f>C244</f>
        <v>17139297</v>
      </c>
      <c r="D277" s="199">
        <f aca="true" t="shared" si="82" ref="D277:M277">D244</f>
        <v>17139297</v>
      </c>
      <c r="E277" s="199">
        <f t="shared" si="82"/>
        <v>0</v>
      </c>
      <c r="F277" s="199">
        <f t="shared" si="82"/>
        <v>0</v>
      </c>
      <c r="G277" s="199">
        <f t="shared" si="82"/>
        <v>0</v>
      </c>
      <c r="H277" s="199">
        <f t="shared" si="82"/>
        <v>0</v>
      </c>
      <c r="I277" s="199">
        <f t="shared" si="82"/>
        <v>0</v>
      </c>
      <c r="J277" s="199">
        <f t="shared" si="82"/>
        <v>17139297</v>
      </c>
      <c r="K277" s="199">
        <f t="shared" si="82"/>
        <v>17139297</v>
      </c>
      <c r="L277" s="199">
        <f t="shared" si="82"/>
        <v>12449918</v>
      </c>
      <c r="M277" s="200">
        <f t="shared" si="82"/>
        <v>4689379</v>
      </c>
      <c r="N277" s="402">
        <f t="shared" si="80"/>
        <v>0.7263960709707055</v>
      </c>
      <c r="P277" s="183"/>
    </row>
    <row r="278" spans="1:16" ht="19.5" customHeight="1">
      <c r="A278" s="440" t="s">
        <v>233</v>
      </c>
      <c r="B278" s="441"/>
      <c r="C278" s="199">
        <f>C30</f>
        <v>10000</v>
      </c>
      <c r="D278" s="199">
        <f aca="true" t="shared" si="83" ref="D278:M278">D30</f>
        <v>10000</v>
      </c>
      <c r="E278" s="199">
        <f t="shared" si="83"/>
        <v>0</v>
      </c>
      <c r="F278" s="199">
        <f t="shared" si="83"/>
        <v>0</v>
      </c>
      <c r="G278" s="199">
        <f t="shared" si="83"/>
        <v>0</v>
      </c>
      <c r="H278" s="199">
        <f t="shared" si="83"/>
        <v>0</v>
      </c>
      <c r="I278" s="199">
        <f t="shared" si="83"/>
        <v>0</v>
      </c>
      <c r="J278" s="199">
        <f t="shared" si="83"/>
        <v>0</v>
      </c>
      <c r="K278" s="199">
        <f t="shared" si="83"/>
        <v>0</v>
      </c>
      <c r="L278" s="199">
        <f t="shared" si="83"/>
        <v>0</v>
      </c>
      <c r="M278" s="200">
        <f t="shared" si="83"/>
        <v>0</v>
      </c>
      <c r="N278" s="402"/>
      <c r="P278" s="183"/>
    </row>
    <row r="279" spans="1:16" ht="19.5" customHeight="1">
      <c r="A279" s="432" t="s">
        <v>155</v>
      </c>
      <c r="B279" s="433"/>
      <c r="C279" s="199">
        <f>C195+C165+C124+C16</f>
        <v>14567000</v>
      </c>
      <c r="D279" s="199">
        <f aca="true" t="shared" si="84" ref="D279:M279">D195+D165+D124+D16</f>
        <v>14567000</v>
      </c>
      <c r="E279" s="199">
        <f t="shared" si="84"/>
        <v>0</v>
      </c>
      <c r="F279" s="199">
        <f t="shared" si="84"/>
        <v>0</v>
      </c>
      <c r="G279" s="199">
        <f t="shared" si="84"/>
        <v>0</v>
      </c>
      <c r="H279" s="199">
        <f t="shared" si="84"/>
        <v>0</v>
      </c>
      <c r="I279" s="199">
        <f t="shared" si="84"/>
        <v>0</v>
      </c>
      <c r="J279" s="199">
        <f t="shared" si="84"/>
        <v>14567000</v>
      </c>
      <c r="K279" s="199">
        <f t="shared" si="84"/>
        <v>14567000</v>
      </c>
      <c r="L279" s="199">
        <f t="shared" si="84"/>
        <v>14140600</v>
      </c>
      <c r="M279" s="200">
        <f t="shared" si="84"/>
        <v>426400</v>
      </c>
      <c r="N279" s="402">
        <f t="shared" si="80"/>
        <v>0.9707283586187959</v>
      </c>
      <c r="P279" s="183"/>
    </row>
    <row r="280" spans="1:16" ht="19.5" customHeight="1">
      <c r="A280" s="432" t="s">
        <v>2</v>
      </c>
      <c r="B280" s="433"/>
      <c r="C280" s="199">
        <f>C73</f>
        <v>246000</v>
      </c>
      <c r="D280" s="199">
        <f aca="true" t="shared" si="85" ref="D280:M280">D73</f>
        <v>246000</v>
      </c>
      <c r="E280" s="199">
        <f t="shared" si="85"/>
        <v>0</v>
      </c>
      <c r="F280" s="199">
        <f t="shared" si="85"/>
        <v>0</v>
      </c>
      <c r="G280" s="199">
        <f t="shared" si="85"/>
        <v>0</v>
      </c>
      <c r="H280" s="199">
        <f t="shared" si="85"/>
        <v>0</v>
      </c>
      <c r="I280" s="199">
        <f t="shared" si="85"/>
        <v>0</v>
      </c>
      <c r="J280" s="199">
        <f t="shared" si="85"/>
        <v>246000</v>
      </c>
      <c r="K280" s="199">
        <f t="shared" si="85"/>
        <v>246000</v>
      </c>
      <c r="L280" s="199">
        <f t="shared" si="85"/>
        <v>246000</v>
      </c>
      <c r="M280" s="200">
        <f t="shared" si="85"/>
        <v>0</v>
      </c>
      <c r="N280" s="402">
        <f t="shared" si="80"/>
        <v>1</v>
      </c>
      <c r="P280" s="183"/>
    </row>
    <row r="281" spans="1:16" ht="19.5" customHeight="1">
      <c r="A281" s="432" t="s">
        <v>3</v>
      </c>
      <c r="B281" s="433"/>
      <c r="C281" s="199">
        <f>C168+C74</f>
        <v>19775500</v>
      </c>
      <c r="D281" s="199">
        <f aca="true" t="shared" si="86" ref="D281:M281">D168+D74</f>
        <v>19775500</v>
      </c>
      <c r="E281" s="199">
        <f t="shared" si="86"/>
        <v>0</v>
      </c>
      <c r="F281" s="199">
        <f t="shared" si="86"/>
        <v>0</v>
      </c>
      <c r="G281" s="199">
        <f t="shared" si="86"/>
        <v>0</v>
      </c>
      <c r="H281" s="199">
        <f t="shared" si="86"/>
        <v>0</v>
      </c>
      <c r="I281" s="199">
        <f t="shared" si="86"/>
        <v>0</v>
      </c>
      <c r="J281" s="199">
        <f t="shared" si="86"/>
        <v>17931151</v>
      </c>
      <c r="K281" s="199">
        <f t="shared" si="86"/>
        <v>17931151</v>
      </c>
      <c r="L281" s="199">
        <f t="shared" si="86"/>
        <v>17914242</v>
      </c>
      <c r="M281" s="200">
        <f t="shared" si="86"/>
        <v>16909</v>
      </c>
      <c r="N281" s="402">
        <f t="shared" si="80"/>
        <v>0.9058806098455159</v>
      </c>
      <c r="P281" s="183"/>
    </row>
    <row r="282" spans="1:16" ht="19.5" customHeight="1">
      <c r="A282" s="432" t="s">
        <v>4</v>
      </c>
      <c r="B282" s="433"/>
      <c r="C282" s="199">
        <f>C173+C132+C99+C75+C35+C18</f>
        <v>4389000</v>
      </c>
      <c r="D282" s="199">
        <f aca="true" t="shared" si="87" ref="D282:M282">D173+D132+D75+D35+D18+D99</f>
        <v>4389000</v>
      </c>
      <c r="E282" s="199">
        <f t="shared" si="87"/>
        <v>300000</v>
      </c>
      <c r="F282" s="199">
        <f t="shared" si="87"/>
        <v>300000</v>
      </c>
      <c r="G282" s="199">
        <f t="shared" si="87"/>
        <v>300000</v>
      </c>
      <c r="H282" s="199">
        <f t="shared" si="87"/>
        <v>300000</v>
      </c>
      <c r="I282" s="199">
        <f t="shared" si="87"/>
        <v>300000</v>
      </c>
      <c r="J282" s="199">
        <f t="shared" si="87"/>
        <v>3036276</v>
      </c>
      <c r="K282" s="199">
        <f t="shared" si="87"/>
        <v>3036276</v>
      </c>
      <c r="L282" s="199">
        <f t="shared" si="87"/>
        <v>2956855</v>
      </c>
      <c r="M282" s="200">
        <f t="shared" si="87"/>
        <v>79421</v>
      </c>
      <c r="N282" s="402">
        <f t="shared" si="80"/>
        <v>0.6736967418546366</v>
      </c>
      <c r="P282" s="183"/>
    </row>
    <row r="283" spans="1:16" ht="19.5" customHeight="1">
      <c r="A283" s="432" t="s">
        <v>5</v>
      </c>
      <c r="B283" s="433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200"/>
      <c r="N283" s="402"/>
      <c r="P283" s="183"/>
    </row>
    <row r="284" spans="1:19" ht="19.5" customHeight="1">
      <c r="A284" s="432" t="s">
        <v>6</v>
      </c>
      <c r="B284" s="433"/>
      <c r="C284" s="199">
        <f>C250+C202</f>
        <v>12700000</v>
      </c>
      <c r="D284" s="199">
        <f aca="true" t="shared" si="88" ref="D284:M284">D250+D202</f>
        <v>12700000</v>
      </c>
      <c r="E284" s="199">
        <f t="shared" si="88"/>
        <v>0</v>
      </c>
      <c r="F284" s="199">
        <f t="shared" si="88"/>
        <v>0</v>
      </c>
      <c r="G284" s="199">
        <f t="shared" si="88"/>
        <v>0</v>
      </c>
      <c r="H284" s="199">
        <f t="shared" si="88"/>
        <v>0</v>
      </c>
      <c r="I284" s="199">
        <f t="shared" si="88"/>
        <v>0</v>
      </c>
      <c r="J284" s="199">
        <f t="shared" si="88"/>
        <v>12700000</v>
      </c>
      <c r="K284" s="199">
        <f t="shared" si="88"/>
        <v>12700000</v>
      </c>
      <c r="L284" s="199">
        <f t="shared" si="88"/>
        <v>11026256</v>
      </c>
      <c r="M284" s="200">
        <f t="shared" si="88"/>
        <v>1673744</v>
      </c>
      <c r="N284" s="402">
        <f t="shared" si="80"/>
        <v>0.8682091338582677</v>
      </c>
      <c r="P284" s="183"/>
      <c r="Q284" s="183"/>
      <c r="R284" s="183"/>
      <c r="S284" s="183"/>
    </row>
    <row r="285" spans="1:14" ht="19.5" customHeight="1" thickBot="1">
      <c r="A285" s="428" t="s">
        <v>7</v>
      </c>
      <c r="B285" s="429"/>
      <c r="C285" s="348">
        <f>C268+C251+C236+C221+C203+C180+C137+C102+C78+C61+C38+C21</f>
        <v>0</v>
      </c>
      <c r="D285" s="348">
        <f aca="true" t="shared" si="89" ref="D285:M285">D268+D251+D236+D221+D203+D180+D137+D102+D78+D61+D38+D21</f>
        <v>0</v>
      </c>
      <c r="E285" s="348">
        <f t="shared" si="89"/>
        <v>0</v>
      </c>
      <c r="F285" s="348">
        <f t="shared" si="89"/>
        <v>0</v>
      </c>
      <c r="G285" s="348">
        <f t="shared" si="89"/>
        <v>0</v>
      </c>
      <c r="H285" s="348">
        <f t="shared" si="89"/>
        <v>0</v>
      </c>
      <c r="I285" s="348">
        <f t="shared" si="89"/>
        <v>0</v>
      </c>
      <c r="J285" s="348">
        <f>J251+J221+J203+J180+J137+J78+J61+J21</f>
        <v>-240890</v>
      </c>
      <c r="K285" s="348">
        <f>K251+K221+K203+K180+K137+K78+K61+K21</f>
        <v>-240890</v>
      </c>
      <c r="L285" s="348">
        <f>L251+L221+L203+L180+L137+L78+L61+L21</f>
        <v>-240890</v>
      </c>
      <c r="M285" s="349">
        <f t="shared" si="89"/>
        <v>0</v>
      </c>
      <c r="N285" s="350"/>
    </row>
    <row r="286" ht="13.5" thickBot="1">
      <c r="N286" s="239"/>
    </row>
    <row r="287" spans="1:16" ht="30" customHeight="1" thickBot="1">
      <c r="A287" s="430" t="s">
        <v>154</v>
      </c>
      <c r="B287" s="431"/>
      <c r="C287" s="326">
        <f>C274+C275+C276+C277+C279+C280+C281+C282+C283+C284+C285+C278</f>
        <v>226866557</v>
      </c>
      <c r="D287" s="326">
        <f aca="true" t="shared" si="90" ref="D287:M287">D274+D275+D276+D277+D279+D280+D281+D282+D283+D284+D285+D278</f>
        <v>226866557</v>
      </c>
      <c r="E287" s="326">
        <f t="shared" si="90"/>
        <v>196507000</v>
      </c>
      <c r="F287" s="326">
        <f t="shared" si="90"/>
        <v>196507000</v>
      </c>
      <c r="G287" s="326">
        <f t="shared" si="90"/>
        <v>196507000</v>
      </c>
      <c r="H287" s="326">
        <f t="shared" si="90"/>
        <v>196507000</v>
      </c>
      <c r="I287" s="326">
        <f t="shared" si="90"/>
        <v>196507000</v>
      </c>
      <c r="J287" s="326">
        <f t="shared" si="90"/>
        <v>210454021</v>
      </c>
      <c r="K287" s="326">
        <f t="shared" si="90"/>
        <v>210454021</v>
      </c>
      <c r="L287" s="326">
        <f t="shared" si="90"/>
        <v>179222480</v>
      </c>
      <c r="M287" s="326">
        <f t="shared" si="90"/>
        <v>28183924</v>
      </c>
      <c r="N287" s="327">
        <f>L287/C287</f>
        <v>0.7899907433249406</v>
      </c>
      <c r="P287" s="183"/>
    </row>
    <row r="289" ht="12.75">
      <c r="A289" s="201" t="s">
        <v>175</v>
      </c>
    </row>
    <row r="290" spans="1:11" ht="12.75">
      <c r="A290" s="202" t="s">
        <v>201</v>
      </c>
      <c r="C290" s="203" t="s">
        <v>176</v>
      </c>
      <c r="D290" s="203"/>
      <c r="E290" s="203"/>
      <c r="F290" s="203"/>
      <c r="G290" s="203"/>
      <c r="H290" s="203"/>
      <c r="I290" s="203"/>
      <c r="J290" s="203"/>
      <c r="K290" s="203" t="s">
        <v>244</v>
      </c>
    </row>
    <row r="291" spans="1:16" ht="12.75">
      <c r="A291" s="204" t="s">
        <v>241</v>
      </c>
      <c r="C291" s="106" t="s">
        <v>177</v>
      </c>
      <c r="K291" s="106" t="s">
        <v>240</v>
      </c>
      <c r="P291" s="183"/>
    </row>
    <row r="294" spans="2:13" ht="12.75" hidden="1">
      <c r="B294" s="426" t="s">
        <v>220</v>
      </c>
      <c r="C294" s="205">
        <f>C254+C253+C238+C223+C208+C207+C206+C186+C185+C184+C183+C182+C150+C148+C147+C143+C141+C104+C86+C85+C84+C83+C82+C81+C80+C64+C63+C46+C45+C41+C23</f>
        <v>225454567</v>
      </c>
      <c r="D294" s="205">
        <f aca="true" t="shared" si="91" ref="D294:I294">D254+D253+D238+D223+D208+D207+D206+D186+D185+D184+D183+D182+D150+D148+D147+D143+D141+D104+D86+D85+D84+D83+D82+D81+D80+D64+D63+D46+D45+D41+D23</f>
        <v>225454567</v>
      </c>
      <c r="E294" s="205">
        <f t="shared" si="91"/>
        <v>8770700</v>
      </c>
      <c r="F294" s="205">
        <f t="shared" si="91"/>
        <v>6640700</v>
      </c>
      <c r="G294" s="205">
        <f t="shared" si="91"/>
        <v>5903800</v>
      </c>
      <c r="H294" s="205" t="e">
        <f t="shared" si="91"/>
        <v>#VALUE!</v>
      </c>
      <c r="I294" s="205">
        <f t="shared" si="91"/>
        <v>3609000</v>
      </c>
      <c r="J294" s="205">
        <f>J256+J254+J253+J239+J238+J223+J209+J187+J208+J207+J206+J186+J185+J184+J183+J182+J153+J150+J148+J147+J143+J141+J104+J86+J85+J84+J83+J82+J81+J80+J66+J64+J63+J45+J41+J24+J23</f>
        <v>208997381</v>
      </c>
      <c r="K294" s="205">
        <f>K256+K254+K253+K239+K238+K223+K209+K187+K208+K207+K206+K186+K185+K184+K183+K182+K153+K150+K148+K147+K143+K141+K104+K86+K85+K84+K83+K82+K81+K80+K66+K64+K63+K45+K41+K24+K23</f>
        <v>208997381</v>
      </c>
      <c r="L294" s="205">
        <f>L256+L254+L253+L239+L238+L223+L209+L187+L208+L207+L206+L186+L185+L184+L183+L182+L153+L150+L148+L147+L143+L141+L104+L86+L85+L84+L83+L82+L81+L80+L66+L64+L63+L45+L41+L24+L23</f>
        <v>177836840</v>
      </c>
      <c r="M294" s="205">
        <f>M256+M254+M253+M239+M238+M223+M209+M187+M208+M207+M206+M186+M185+M184+M183+M182+M153+M150+M148+M147+M143+M141+M104+M86+M85+M84+M83+M82+M81+M80+M66+M64+M63+M45+M41+M24+M23</f>
        <v>28112924</v>
      </c>
    </row>
    <row r="295" ht="12.75" hidden="1">
      <c r="B295" s="427"/>
    </row>
    <row r="296" spans="2:15" ht="12.75" hidden="1">
      <c r="B296" s="106" t="s">
        <v>229</v>
      </c>
      <c r="C296" s="183">
        <f>C287-C294</f>
        <v>1411990</v>
      </c>
      <c r="D296" s="183">
        <f aca="true" t="shared" si="92" ref="D296:M296">D287-D294</f>
        <v>1411990</v>
      </c>
      <c r="E296" s="183">
        <f t="shared" si="92"/>
        <v>0</v>
      </c>
      <c r="F296" s="183">
        <f t="shared" si="92"/>
        <v>0</v>
      </c>
      <c r="G296" s="183">
        <f t="shared" si="92"/>
        <v>0</v>
      </c>
      <c r="H296" s="183">
        <f t="shared" si="92"/>
        <v>0</v>
      </c>
      <c r="I296" s="183">
        <f t="shared" si="92"/>
        <v>0</v>
      </c>
      <c r="J296" s="183">
        <f t="shared" si="92"/>
        <v>1456640</v>
      </c>
      <c r="K296" s="183">
        <f t="shared" si="92"/>
        <v>1456640</v>
      </c>
      <c r="L296" s="183">
        <f t="shared" si="92"/>
        <v>1385640</v>
      </c>
      <c r="M296" s="183">
        <f t="shared" si="92"/>
        <v>71000</v>
      </c>
      <c r="O296" s="183"/>
    </row>
    <row r="299" spans="5:9" ht="12.75" hidden="1">
      <c r="E299" s="444" t="s">
        <v>120</v>
      </c>
      <c r="F299" s="445"/>
      <c r="G299" s="446"/>
      <c r="H299" s="450">
        <f>I270+I255+I238+I223++I208+I186+I152+I104+I83+I65+I46+I41+I23</f>
        <v>63423297</v>
      </c>
      <c r="I299" s="451"/>
    </row>
    <row r="300" spans="5:9" ht="13.5" hidden="1" thickBot="1">
      <c r="E300" s="447"/>
      <c r="F300" s="448"/>
      <c r="G300" s="449"/>
      <c r="H300" s="452"/>
      <c r="I300" s="453"/>
    </row>
    <row r="301" ht="12.75" hidden="1"/>
    <row r="302" spans="1:2" ht="16.5" hidden="1" thickBot="1">
      <c r="A302" s="198" t="s">
        <v>154</v>
      </c>
      <c r="B302" s="206">
        <f>I270+I255+I238+I223+I208+I186+I152+I104+I83+I65+I46+I41+I23</f>
        <v>63423297</v>
      </c>
    </row>
    <row r="303" spans="1:6" ht="18" hidden="1">
      <c r="A303" s="207" t="s">
        <v>146</v>
      </c>
      <c r="B303" s="208" t="s">
        <v>147</v>
      </c>
      <c r="C303" s="208" t="s">
        <v>148</v>
      </c>
      <c r="D303" s="208" t="s">
        <v>149</v>
      </c>
      <c r="E303" s="208" t="s">
        <v>150</v>
      </c>
      <c r="F303" s="209" t="s">
        <v>151</v>
      </c>
    </row>
    <row r="304" spans="1:6" ht="15.75" hidden="1">
      <c r="A304" s="210" t="s">
        <v>156</v>
      </c>
      <c r="B304" s="206">
        <f>C304+D304+E304+F304</f>
        <v>61949500</v>
      </c>
      <c r="C304" s="211">
        <f>D155+D90+D68+D49+D26+D11</f>
        <v>59549500</v>
      </c>
      <c r="D304" s="211">
        <f>E155+E90+E68+E49+E26+E11</f>
        <v>800000</v>
      </c>
      <c r="E304" s="211">
        <f>F155+F90+F68+F49+F26+F11</f>
        <v>800000</v>
      </c>
      <c r="F304" s="212">
        <f>G155+G90+G68+G49+G26+G11</f>
        <v>800000</v>
      </c>
    </row>
    <row r="305" spans="1:6" ht="15.75" hidden="1">
      <c r="A305" s="210" t="s">
        <v>169</v>
      </c>
      <c r="B305" s="206">
        <f aca="true" t="shared" si="93" ref="B305:B314">C305+D305+E305+F305</f>
        <v>108142205</v>
      </c>
      <c r="C305" s="211">
        <f>D242+D227+D212+D190+D159+D113+D91+D69+D50+D46+D29+D12</f>
        <v>94783005</v>
      </c>
      <c r="D305" s="211">
        <f>E242+E227+E212+E190+E159+E113+E91+E69+E50+E46+E29+E12</f>
        <v>4942700</v>
      </c>
      <c r="E305" s="211">
        <f>F242+F227+F212+F190+F159+F113+F91+F69+F50+F46+F29+F12</f>
        <v>4922700</v>
      </c>
      <c r="F305" s="212">
        <f>G242+G227+G212+G190+G159+G113+G91+G69+G50+G46+G29+G12</f>
        <v>3493800</v>
      </c>
    </row>
    <row r="306" spans="1:6" ht="15.75" hidden="1">
      <c r="A306" s="210" t="s">
        <v>0</v>
      </c>
      <c r="B306" s="206">
        <f t="shared" si="93"/>
        <v>7898000</v>
      </c>
      <c r="C306" s="211">
        <f>D45</f>
        <v>3238000</v>
      </c>
      <c r="D306" s="211">
        <f>E45</f>
        <v>2730000</v>
      </c>
      <c r="E306" s="211">
        <f>F45</f>
        <v>620000</v>
      </c>
      <c r="F306" s="212">
        <f>G45</f>
        <v>1310000</v>
      </c>
    </row>
    <row r="307" spans="1:6" ht="15.75" hidden="1">
      <c r="A307" s="210" t="s">
        <v>1</v>
      </c>
      <c r="B307" s="206">
        <f t="shared" si="93"/>
        <v>17139297</v>
      </c>
      <c r="C307" s="211">
        <f>D244</f>
        <v>17139297</v>
      </c>
      <c r="D307" s="211">
        <f>E244</f>
        <v>0</v>
      </c>
      <c r="E307" s="211">
        <f>F244</f>
        <v>0</v>
      </c>
      <c r="F307" s="212">
        <f>G244</f>
        <v>0</v>
      </c>
    </row>
    <row r="308" spans="1:6" ht="15.75" hidden="1">
      <c r="A308" s="210" t="s">
        <v>155</v>
      </c>
      <c r="B308" s="206">
        <f t="shared" si="93"/>
        <v>14567000</v>
      </c>
      <c r="C308" s="211">
        <f>D195+D165+D124</f>
        <v>14567000</v>
      </c>
      <c r="D308" s="211">
        <f>E195+E165+E124</f>
        <v>0</v>
      </c>
      <c r="E308" s="211">
        <f>F195+F165+F124</f>
        <v>0</v>
      </c>
      <c r="F308" s="212">
        <f>G195+G165+G124</f>
        <v>0</v>
      </c>
    </row>
    <row r="309" spans="1:6" ht="15.75" hidden="1">
      <c r="A309" s="210" t="s">
        <v>2</v>
      </c>
      <c r="B309" s="206">
        <f t="shared" si="93"/>
        <v>0</v>
      </c>
      <c r="C309" s="213"/>
      <c r="D309" s="213"/>
      <c r="E309" s="213"/>
      <c r="F309" s="214"/>
    </row>
    <row r="310" spans="1:6" ht="15.75" hidden="1">
      <c r="A310" s="210" t="s">
        <v>3</v>
      </c>
      <c r="B310" s="206">
        <f t="shared" si="93"/>
        <v>19775500</v>
      </c>
      <c r="C310" s="211">
        <f>D168+D74</f>
        <v>19775500</v>
      </c>
      <c r="D310" s="211">
        <f>E168+E74</f>
        <v>0</v>
      </c>
      <c r="E310" s="211">
        <f>F168+F74</f>
        <v>0</v>
      </c>
      <c r="F310" s="212">
        <f>G168+G74</f>
        <v>0</v>
      </c>
    </row>
    <row r="311" spans="1:6" ht="15.75" hidden="1">
      <c r="A311" s="210" t="s">
        <v>4</v>
      </c>
      <c r="B311" s="206">
        <f t="shared" si="93"/>
        <v>5157200</v>
      </c>
      <c r="C311" s="211">
        <f>D265+D200+D173+D132+D75</f>
        <v>4224000</v>
      </c>
      <c r="D311" s="211">
        <f>E265+E200+E173+E132+E75</f>
        <v>306300</v>
      </c>
      <c r="E311" s="211">
        <f>F265+F200+F173+F132+F75</f>
        <v>306300</v>
      </c>
      <c r="F311" s="212">
        <f>G265+G200+G173+G132+G75</f>
        <v>320600</v>
      </c>
    </row>
    <row r="312" spans="1:6" ht="15.75" hidden="1">
      <c r="A312" s="210" t="s">
        <v>5</v>
      </c>
      <c r="B312" s="206">
        <f t="shared" si="93"/>
        <v>0</v>
      </c>
      <c r="C312" s="213"/>
      <c r="D312" s="213"/>
      <c r="E312" s="213"/>
      <c r="F312" s="214"/>
    </row>
    <row r="313" spans="1:6" ht="15.75" hidden="1">
      <c r="A313" s="210" t="s">
        <v>6</v>
      </c>
      <c r="B313" s="206">
        <f t="shared" si="93"/>
        <v>12700000</v>
      </c>
      <c r="C313" s="211">
        <f>D250+D202</f>
        <v>12700000</v>
      </c>
      <c r="D313" s="211">
        <f>E250+E202</f>
        <v>0</v>
      </c>
      <c r="E313" s="211">
        <f>F250+F202</f>
        <v>0</v>
      </c>
      <c r="F313" s="212">
        <f>G250+G202</f>
        <v>0</v>
      </c>
    </row>
    <row r="314" spans="1:6" ht="15.75" hidden="1">
      <c r="A314" s="210" t="s">
        <v>7</v>
      </c>
      <c r="B314" s="206">
        <f t="shared" si="93"/>
        <v>0</v>
      </c>
      <c r="C314" s="213"/>
      <c r="D314" s="213"/>
      <c r="E314" s="213"/>
      <c r="F314" s="214"/>
    </row>
    <row r="315" spans="1:6" ht="16.5" hidden="1" thickBot="1">
      <c r="A315" s="215" t="s">
        <v>152</v>
      </c>
      <c r="B315" s="216">
        <f>B304+B305+B306+B307+B308+B309+B310+B311+B312+B313+B314</f>
        <v>247328702</v>
      </c>
      <c r="C315" s="216">
        <f>C304+C305+C306+C307+C308+C309+C310+C311+C312+C313+C314</f>
        <v>225976302</v>
      </c>
      <c r="D315" s="216">
        <f>D304+D305+D306+D307+D308+D309+D310+D311+D312+D313+D314</f>
        <v>8779000</v>
      </c>
      <c r="E315" s="216">
        <f>E304+E305+E306+E307+E308+E309+E310+E311+E312+E313+E314</f>
        <v>6649000</v>
      </c>
      <c r="F315" s="217">
        <f>F304+F305+F306+F307+F308+F309+F310+F311+F312+F313+F314</f>
        <v>5924400</v>
      </c>
    </row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</sheetData>
  <sheetProtection/>
  <mergeCells count="37">
    <mergeCell ref="K1:M2"/>
    <mergeCell ref="H150:I150"/>
    <mergeCell ref="H93:I93"/>
    <mergeCell ref="H227:I227"/>
    <mergeCell ref="H212:I212"/>
    <mergeCell ref="H206:I206"/>
    <mergeCell ref="H184:I184"/>
    <mergeCell ref="A3:N5"/>
    <mergeCell ref="A6:N6"/>
    <mergeCell ref="L7:N7"/>
    <mergeCell ref="E299:G300"/>
    <mergeCell ref="H299:I300"/>
    <mergeCell ref="H81:I81"/>
    <mergeCell ref="H12:I12"/>
    <mergeCell ref="H29:I29"/>
    <mergeCell ref="H45:I45"/>
    <mergeCell ref="H63:I63"/>
    <mergeCell ref="H265:I265"/>
    <mergeCell ref="H253:I253"/>
    <mergeCell ref="A8:B8"/>
    <mergeCell ref="A277:B277"/>
    <mergeCell ref="A279:B279"/>
    <mergeCell ref="A280:B280"/>
    <mergeCell ref="A273:B273"/>
    <mergeCell ref="A274:B274"/>
    <mergeCell ref="A275:B275"/>
    <mergeCell ref="A276:B276"/>
    <mergeCell ref="A278:B278"/>
    <mergeCell ref="B11:B18"/>
    <mergeCell ref="A26:A28"/>
    <mergeCell ref="B294:B295"/>
    <mergeCell ref="A285:B285"/>
    <mergeCell ref="A287:B287"/>
    <mergeCell ref="A281:B281"/>
    <mergeCell ref="A282:B282"/>
    <mergeCell ref="A283:B283"/>
    <mergeCell ref="A284:B284"/>
  </mergeCells>
  <printOptions/>
  <pageMargins left="0.56" right="0.17" top="0.49" bottom="1.32" header="0.61" footer="1.21"/>
  <pageSetup fitToHeight="5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66"/>
  <sheetViews>
    <sheetView workbookViewId="0" topLeftCell="A1">
      <selection activeCell="L144" sqref="L144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00390625" style="6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0" customWidth="1"/>
    <col min="17" max="17" width="10.140625" style="0" bestFit="1" customWidth="1"/>
  </cols>
  <sheetData>
    <row r="1" ht="14.25">
      <c r="A1" s="35" t="s">
        <v>202</v>
      </c>
    </row>
    <row r="2" spans="1:11" ht="14.25">
      <c r="A2" s="35" t="s">
        <v>203</v>
      </c>
      <c r="I2" s="495" t="s">
        <v>232</v>
      </c>
      <c r="J2" s="495"/>
      <c r="K2" s="495"/>
    </row>
    <row r="3" spans="1:12" ht="14.25">
      <c r="A3" s="35"/>
      <c r="I3" s="22"/>
      <c r="J3" s="22"/>
      <c r="K3" s="22"/>
      <c r="L3" s="22"/>
    </row>
    <row r="4" spans="1:12" ht="24.75" customHeight="1">
      <c r="A4" s="507" t="s">
        <v>180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ht="24.75" customHeight="1">
      <c r="A5" s="507" t="s">
        <v>275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</row>
    <row r="6" spans="1:12" ht="18.7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5" t="s">
        <v>178</v>
      </c>
      <c r="L6" s="25" t="s">
        <v>178</v>
      </c>
    </row>
    <row r="7" spans="1:12" ht="34.5" customHeight="1">
      <c r="A7" s="513" t="s">
        <v>161</v>
      </c>
      <c r="B7" s="514"/>
      <c r="C7" s="52" t="s">
        <v>162</v>
      </c>
      <c r="D7" s="52" t="s">
        <v>163</v>
      </c>
      <c r="E7" s="53"/>
      <c r="F7" s="53"/>
      <c r="G7" s="53"/>
      <c r="H7" s="52" t="s">
        <v>164</v>
      </c>
      <c r="I7" s="52" t="s">
        <v>165</v>
      </c>
      <c r="J7" s="52" t="s">
        <v>166</v>
      </c>
      <c r="K7" s="54" t="s">
        <v>167</v>
      </c>
      <c r="L7" s="54" t="s">
        <v>256</v>
      </c>
    </row>
    <row r="8" spans="1:12" ht="12.75" customHeight="1" thickBot="1">
      <c r="A8" s="311"/>
      <c r="B8" s="312"/>
      <c r="C8" s="313">
        <v>1</v>
      </c>
      <c r="D8" s="313">
        <v>2</v>
      </c>
      <c r="E8" s="313"/>
      <c r="F8" s="313"/>
      <c r="G8" s="313"/>
      <c r="H8" s="313">
        <v>3</v>
      </c>
      <c r="I8" s="313">
        <v>4</v>
      </c>
      <c r="J8" s="313">
        <v>5</v>
      </c>
      <c r="K8" s="314" t="s">
        <v>170</v>
      </c>
      <c r="L8" s="315" t="s">
        <v>257</v>
      </c>
    </row>
    <row r="9" spans="1:12" ht="24.75" customHeight="1" thickBot="1">
      <c r="A9" s="45" t="s">
        <v>126</v>
      </c>
      <c r="B9" s="46" t="s">
        <v>168</v>
      </c>
      <c r="C9" s="47">
        <f>C10+C11+C12+C13+C14</f>
        <v>2736800</v>
      </c>
      <c r="D9" s="47">
        <f aca="true" t="shared" si="0" ref="D9:K9">D10+D11+D12+D13+D14</f>
        <v>2736800</v>
      </c>
      <c r="E9" s="47">
        <f t="shared" si="0"/>
        <v>700000</v>
      </c>
      <c r="F9" s="47">
        <f t="shared" si="0"/>
        <v>436322</v>
      </c>
      <c r="G9" s="47">
        <f t="shared" si="0"/>
        <v>160000</v>
      </c>
      <c r="H9" s="47">
        <f t="shared" si="0"/>
        <v>1814560</v>
      </c>
      <c r="I9" s="47">
        <f t="shared" si="0"/>
        <v>1814560</v>
      </c>
      <c r="J9" s="47">
        <f t="shared" si="0"/>
        <v>1240816</v>
      </c>
      <c r="K9" s="48">
        <f t="shared" si="0"/>
        <v>573744</v>
      </c>
      <c r="L9" s="320">
        <f>J9/C9</f>
        <v>0.4533820520315697</v>
      </c>
    </row>
    <row r="10" spans="1:12" ht="12.75">
      <c r="A10" s="316" t="s">
        <v>183</v>
      </c>
      <c r="B10" s="39"/>
      <c r="C10" s="61">
        <f>D10+E10+F10+G10</f>
        <v>0</v>
      </c>
      <c r="D10" s="61"/>
      <c r="E10" s="61"/>
      <c r="F10" s="61"/>
      <c r="G10" s="317"/>
      <c r="H10" s="61"/>
      <c r="I10" s="61"/>
      <c r="J10" s="61"/>
      <c r="K10" s="318">
        <f>H10-J10</f>
        <v>0</v>
      </c>
      <c r="L10" s="319"/>
    </row>
    <row r="11" spans="1:12" ht="12.75">
      <c r="A11" s="1" t="s">
        <v>184</v>
      </c>
      <c r="B11" s="39"/>
      <c r="C11" s="9">
        <f>D11+E11+F11+G11</f>
        <v>0</v>
      </c>
      <c r="D11" s="9"/>
      <c r="E11" s="9"/>
      <c r="F11" s="9"/>
      <c r="G11" s="76"/>
      <c r="H11" s="9"/>
      <c r="I11" s="9"/>
      <c r="J11" s="9"/>
      <c r="K11" s="19">
        <f>H11-J11</f>
        <v>0</v>
      </c>
      <c r="L11" s="250"/>
    </row>
    <row r="12" spans="1:12" ht="12.75">
      <c r="A12" s="277" t="s">
        <v>264</v>
      </c>
      <c r="B12" s="278"/>
      <c r="C12" s="264">
        <v>2246800</v>
      </c>
      <c r="D12" s="264">
        <v>2246800</v>
      </c>
      <c r="E12" s="264"/>
      <c r="F12" s="264"/>
      <c r="G12" s="265"/>
      <c r="H12" s="264">
        <f>1476884+55746</f>
        <v>1532630</v>
      </c>
      <c r="I12" s="264">
        <v>1532630</v>
      </c>
      <c r="J12" s="264">
        <v>1156426</v>
      </c>
      <c r="K12" s="266">
        <f>H12-J12</f>
        <v>376204</v>
      </c>
      <c r="L12" s="275">
        <f>J12/C12</f>
        <v>0.5146991276482108</v>
      </c>
    </row>
    <row r="13" spans="1:12" ht="12.75">
      <c r="A13" s="43" t="s">
        <v>188</v>
      </c>
      <c r="B13" s="64" t="s">
        <v>10</v>
      </c>
      <c r="C13" s="44">
        <v>490000</v>
      </c>
      <c r="D13" s="44">
        <v>490000</v>
      </c>
      <c r="E13" s="44">
        <v>700000</v>
      </c>
      <c r="F13" s="44">
        <v>436322</v>
      </c>
      <c r="G13" s="77">
        <v>160000</v>
      </c>
      <c r="H13" s="44">
        <v>281930</v>
      </c>
      <c r="I13" s="44">
        <v>281930</v>
      </c>
      <c r="J13" s="44">
        <v>84390</v>
      </c>
      <c r="K13" s="58">
        <f>H13-J13</f>
        <v>197540</v>
      </c>
      <c r="L13" s="252">
        <f>J13/C13</f>
        <v>0.17222448979591837</v>
      </c>
    </row>
    <row r="14" spans="1:12" ht="13.5" thickBot="1">
      <c r="A14" s="3" t="s">
        <v>187</v>
      </c>
      <c r="B14" s="39"/>
      <c r="C14" s="60"/>
      <c r="D14" s="60"/>
      <c r="E14" s="60"/>
      <c r="F14" s="60"/>
      <c r="G14" s="88"/>
      <c r="H14" s="60"/>
      <c r="I14" s="60"/>
      <c r="J14" s="60"/>
      <c r="K14" s="89">
        <f>H14-J14</f>
        <v>0</v>
      </c>
      <c r="L14" s="253"/>
    </row>
    <row r="15" spans="1:12" ht="13.5" thickBot="1">
      <c r="A15" s="476" t="s">
        <v>127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8"/>
    </row>
    <row r="16" spans="1:12" ht="13.5" thickBot="1">
      <c r="A16" s="92" t="s">
        <v>128</v>
      </c>
      <c r="B16" s="66" t="s">
        <v>10</v>
      </c>
      <c r="C16" s="93">
        <f>C13+C12</f>
        <v>2736800</v>
      </c>
      <c r="D16" s="93">
        <v>2736800</v>
      </c>
      <c r="E16" s="93">
        <f aca="true" t="shared" si="1" ref="E16:K16">E13+E12</f>
        <v>700000</v>
      </c>
      <c r="F16" s="93">
        <f t="shared" si="1"/>
        <v>436322</v>
      </c>
      <c r="G16" s="93">
        <f t="shared" si="1"/>
        <v>160000</v>
      </c>
      <c r="H16" s="93">
        <f t="shared" si="1"/>
        <v>1814560</v>
      </c>
      <c r="I16" s="93">
        <f t="shared" si="1"/>
        <v>1814560</v>
      </c>
      <c r="J16" s="93">
        <f t="shared" si="1"/>
        <v>1240816</v>
      </c>
      <c r="K16" s="93">
        <f t="shared" si="1"/>
        <v>573744</v>
      </c>
      <c r="L16" s="251">
        <f>J16/C16</f>
        <v>0.4533820520315697</v>
      </c>
    </row>
    <row r="17" spans="1:12" ht="13.5" hidden="1" thickBot="1">
      <c r="A17" s="17" t="s">
        <v>130</v>
      </c>
      <c r="B17" s="50" t="s">
        <v>168</v>
      </c>
      <c r="C17" s="26">
        <f>C18+C19+C20+C21+C22</f>
        <v>0</v>
      </c>
      <c r="D17" s="26">
        <f aca="true" t="shared" si="2" ref="D17:K17">D18+D19+D20+D21+D22</f>
        <v>0</v>
      </c>
      <c r="E17" s="26">
        <f t="shared" si="2"/>
        <v>6000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55">
        <f t="shared" si="2"/>
        <v>0</v>
      </c>
      <c r="L17" s="254"/>
    </row>
    <row r="18" spans="1:12" ht="12.75" hidden="1">
      <c r="A18" s="11" t="s">
        <v>183</v>
      </c>
      <c r="B18" s="508" t="s">
        <v>13</v>
      </c>
      <c r="C18" s="12">
        <f>D18+E18+F18+G18</f>
        <v>0</v>
      </c>
      <c r="D18" s="12"/>
      <c r="E18" s="12"/>
      <c r="F18" s="12"/>
      <c r="G18" s="78"/>
      <c r="H18" s="9"/>
      <c r="I18" s="9"/>
      <c r="J18" s="9"/>
      <c r="K18" s="19">
        <f>H18-J18</f>
        <v>0</v>
      </c>
      <c r="L18" s="250"/>
    </row>
    <row r="19" spans="1:12" ht="12.75" hidden="1">
      <c r="A19" s="1" t="s">
        <v>184</v>
      </c>
      <c r="B19" s="509"/>
      <c r="C19" s="9">
        <f>D19+E19+F19+G19</f>
        <v>0</v>
      </c>
      <c r="D19" s="9"/>
      <c r="E19" s="9"/>
      <c r="F19" s="9"/>
      <c r="G19" s="76"/>
      <c r="H19" s="9"/>
      <c r="I19" s="9"/>
      <c r="J19" s="9"/>
      <c r="K19" s="19">
        <f>H19-J19</f>
        <v>0</v>
      </c>
      <c r="L19" s="250"/>
    </row>
    <row r="20" spans="1:12" ht="12.75" hidden="1">
      <c r="A20" s="1" t="s">
        <v>185</v>
      </c>
      <c r="B20" s="509"/>
      <c r="C20" s="9">
        <f>D20+E20+F20+G20</f>
        <v>0</v>
      </c>
      <c r="D20" s="9"/>
      <c r="E20" s="9"/>
      <c r="F20" s="9"/>
      <c r="G20" s="76"/>
      <c r="H20" s="9"/>
      <c r="I20" s="9"/>
      <c r="J20" s="9"/>
      <c r="K20" s="19">
        <f>H20-J20</f>
        <v>0</v>
      </c>
      <c r="L20" s="250"/>
    </row>
    <row r="21" spans="1:12" ht="12.75" hidden="1">
      <c r="A21" s="43" t="s">
        <v>186</v>
      </c>
      <c r="B21" s="509"/>
      <c r="C21" s="44">
        <v>0</v>
      </c>
      <c r="D21" s="44">
        <v>0</v>
      </c>
      <c r="E21" s="44">
        <v>6000</v>
      </c>
      <c r="F21" s="44"/>
      <c r="G21" s="77"/>
      <c r="H21" s="44">
        <v>0</v>
      </c>
      <c r="I21" s="44">
        <v>0</v>
      </c>
      <c r="J21" s="44">
        <v>0</v>
      </c>
      <c r="K21" s="58">
        <f>H21-J21</f>
        <v>0</v>
      </c>
      <c r="L21" s="252"/>
    </row>
    <row r="22" spans="1:12" ht="13.5" hidden="1" thickBot="1">
      <c r="A22" s="3" t="s">
        <v>187</v>
      </c>
      <c r="B22" s="509"/>
      <c r="C22" s="60"/>
      <c r="D22" s="60"/>
      <c r="E22" s="60"/>
      <c r="F22" s="60"/>
      <c r="G22" s="88"/>
      <c r="H22" s="60"/>
      <c r="I22" s="60"/>
      <c r="J22" s="60"/>
      <c r="K22" s="89">
        <f>H22-J22</f>
        <v>0</v>
      </c>
      <c r="L22" s="253"/>
    </row>
    <row r="23" spans="1:12" ht="13.5" thickBot="1">
      <c r="A23" s="484" t="s">
        <v>127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6"/>
    </row>
    <row r="24" spans="1:12" ht="13.5" thickBot="1">
      <c r="A24" s="90" t="s">
        <v>129</v>
      </c>
      <c r="B24" s="39" t="s">
        <v>13</v>
      </c>
      <c r="C24" s="91">
        <f>C21</f>
        <v>0</v>
      </c>
      <c r="D24" s="91">
        <f aca="true" t="shared" si="3" ref="D24:K24">D21</f>
        <v>0</v>
      </c>
      <c r="E24" s="91">
        <f t="shared" si="3"/>
        <v>6000</v>
      </c>
      <c r="F24" s="91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0</v>
      </c>
      <c r="K24" s="99">
        <f t="shared" si="3"/>
        <v>0</v>
      </c>
      <c r="L24" s="255"/>
    </row>
    <row r="25" spans="1:12" ht="24.75" customHeight="1" thickBot="1">
      <c r="A25" s="45" t="s">
        <v>131</v>
      </c>
      <c r="B25" s="46" t="s">
        <v>168</v>
      </c>
      <c r="C25" s="47">
        <f>C28+C29</f>
        <v>533900</v>
      </c>
      <c r="D25" s="47">
        <f aca="true" t="shared" si="4" ref="D25:K25">D28+D29</f>
        <v>533900</v>
      </c>
      <c r="E25" s="47">
        <f t="shared" si="4"/>
        <v>0</v>
      </c>
      <c r="F25" s="47">
        <f t="shared" si="4"/>
        <v>0</v>
      </c>
      <c r="G25" s="47">
        <f t="shared" si="4"/>
        <v>0</v>
      </c>
      <c r="H25" s="47">
        <f t="shared" si="4"/>
        <v>277222</v>
      </c>
      <c r="I25" s="47">
        <f t="shared" si="4"/>
        <v>277222</v>
      </c>
      <c r="J25" s="47">
        <f t="shared" si="4"/>
        <v>268217</v>
      </c>
      <c r="K25" s="48">
        <f t="shared" si="4"/>
        <v>9005</v>
      </c>
      <c r="L25" s="320">
        <f>J25/C25</f>
        <v>0.5023731035774489</v>
      </c>
    </row>
    <row r="26" spans="1:12" ht="12.75">
      <c r="A26" s="316" t="s">
        <v>183</v>
      </c>
      <c r="B26" s="39"/>
      <c r="C26" s="61">
        <f>D26+E26+F26+G26</f>
        <v>0</v>
      </c>
      <c r="D26" s="61"/>
      <c r="E26" s="61"/>
      <c r="F26" s="61"/>
      <c r="G26" s="317"/>
      <c r="H26" s="61"/>
      <c r="I26" s="61"/>
      <c r="J26" s="61"/>
      <c r="K26" s="318">
        <f>H26-J26</f>
        <v>0</v>
      </c>
      <c r="L26" s="319"/>
    </row>
    <row r="27" spans="1:12" ht="12.75">
      <c r="A27" s="1" t="s">
        <v>184</v>
      </c>
      <c r="B27" s="39"/>
      <c r="C27" s="60">
        <f>D27+E27+F27+G27</f>
        <v>0</v>
      </c>
      <c r="D27" s="9"/>
      <c r="E27" s="9"/>
      <c r="F27" s="9"/>
      <c r="G27" s="76"/>
      <c r="H27" s="9"/>
      <c r="I27" s="9"/>
      <c r="J27" s="9"/>
      <c r="K27" s="19">
        <f>H27-J27</f>
        <v>0</v>
      </c>
      <c r="L27" s="250"/>
    </row>
    <row r="28" spans="1:12" ht="12.75">
      <c r="A28" s="277" t="s">
        <v>264</v>
      </c>
      <c r="B28" s="49" t="s">
        <v>23</v>
      </c>
      <c r="C28" s="10">
        <v>252300</v>
      </c>
      <c r="D28" s="10">
        <v>252300</v>
      </c>
      <c r="E28" s="10"/>
      <c r="F28" s="10"/>
      <c r="G28" s="79"/>
      <c r="H28" s="10">
        <v>9025</v>
      </c>
      <c r="I28" s="10">
        <v>9025</v>
      </c>
      <c r="J28" s="10">
        <v>7873</v>
      </c>
      <c r="K28" s="56">
        <f>H28-J28</f>
        <v>1152</v>
      </c>
      <c r="L28" s="256">
        <f>J28/C28</f>
        <v>0.031204914783987316</v>
      </c>
    </row>
    <row r="29" spans="1:12" ht="12.75">
      <c r="A29" s="482" t="s">
        <v>227</v>
      </c>
      <c r="B29" s="62"/>
      <c r="C29" s="63">
        <f>C30+C31+C32</f>
        <v>281600</v>
      </c>
      <c r="D29" s="63">
        <f aca="true" t="shared" si="5" ref="D29:K29">D30+D31+D32</f>
        <v>281600</v>
      </c>
      <c r="E29" s="63">
        <f t="shared" si="5"/>
        <v>0</v>
      </c>
      <c r="F29" s="63">
        <f t="shared" si="5"/>
        <v>0</v>
      </c>
      <c r="G29" s="63">
        <f t="shared" si="5"/>
        <v>0</v>
      </c>
      <c r="H29" s="63">
        <f t="shared" si="5"/>
        <v>268197</v>
      </c>
      <c r="I29" s="63">
        <f t="shared" si="5"/>
        <v>268197</v>
      </c>
      <c r="J29" s="63">
        <f t="shared" si="5"/>
        <v>260344</v>
      </c>
      <c r="K29" s="75">
        <f t="shared" si="5"/>
        <v>7853</v>
      </c>
      <c r="L29" s="257">
        <f>J29/C29</f>
        <v>0.9245170454545455</v>
      </c>
    </row>
    <row r="30" spans="1:12" ht="12.75">
      <c r="A30" s="483"/>
      <c r="B30" s="51" t="s">
        <v>21</v>
      </c>
      <c r="C30" s="61">
        <v>251600</v>
      </c>
      <c r="D30" s="61">
        <v>251600</v>
      </c>
      <c r="E30" s="9"/>
      <c r="F30" s="9"/>
      <c r="G30" s="76"/>
      <c r="H30" s="9">
        <v>243215</v>
      </c>
      <c r="I30" s="9">
        <v>243215</v>
      </c>
      <c r="J30" s="9">
        <v>243215</v>
      </c>
      <c r="K30" s="19">
        <f>H30-J30</f>
        <v>0</v>
      </c>
      <c r="L30" s="250">
        <f>J30/C30</f>
        <v>0.9666732909379968</v>
      </c>
    </row>
    <row r="31" spans="1:12" ht="12.75">
      <c r="A31" s="483"/>
      <c r="B31" s="51" t="s">
        <v>22</v>
      </c>
      <c r="C31" s="61">
        <v>20000</v>
      </c>
      <c r="D31" s="9">
        <v>20000</v>
      </c>
      <c r="E31" s="9"/>
      <c r="F31" s="9"/>
      <c r="G31" s="76"/>
      <c r="H31" s="9">
        <v>17129</v>
      </c>
      <c r="I31" s="9">
        <v>17129</v>
      </c>
      <c r="J31" s="9">
        <v>17129</v>
      </c>
      <c r="K31" s="19">
        <f>H31-J31</f>
        <v>0</v>
      </c>
      <c r="L31" s="250">
        <f>J31/C31</f>
        <v>0.85645</v>
      </c>
    </row>
    <row r="32" spans="1:12" ht="12.75">
      <c r="A32" s="483"/>
      <c r="B32" s="51" t="s">
        <v>23</v>
      </c>
      <c r="C32" s="61">
        <v>10000</v>
      </c>
      <c r="D32" s="9">
        <v>10000</v>
      </c>
      <c r="E32" s="9"/>
      <c r="F32" s="9"/>
      <c r="G32" s="76"/>
      <c r="H32" s="9">
        <v>7853</v>
      </c>
      <c r="I32" s="9">
        <v>7853</v>
      </c>
      <c r="J32" s="9"/>
      <c r="K32" s="19">
        <f>H32-J32</f>
        <v>7853</v>
      </c>
      <c r="L32" s="250"/>
    </row>
    <row r="33" spans="1:12" ht="12.75">
      <c r="A33" s="515"/>
      <c r="B33" s="51"/>
      <c r="C33" s="61"/>
      <c r="D33" s="9"/>
      <c r="E33" s="9"/>
      <c r="F33" s="9"/>
      <c r="G33" s="76"/>
      <c r="H33" s="9"/>
      <c r="I33" s="9"/>
      <c r="J33" s="9"/>
      <c r="K33" s="19">
        <f>H33-J33</f>
        <v>0</v>
      </c>
      <c r="L33" s="250"/>
    </row>
    <row r="34" spans="1:12" ht="13.5" thickBot="1">
      <c r="A34" s="3" t="s">
        <v>187</v>
      </c>
      <c r="B34" s="39"/>
      <c r="C34" s="60"/>
      <c r="D34" s="60"/>
      <c r="E34" s="60"/>
      <c r="F34" s="60"/>
      <c r="G34" s="88"/>
      <c r="H34" s="60"/>
      <c r="I34" s="60"/>
      <c r="J34" s="60"/>
      <c r="K34" s="89"/>
      <c r="L34" s="253"/>
    </row>
    <row r="35" spans="1:12" ht="13.5" thickBot="1">
      <c r="A35" s="476" t="s">
        <v>127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8"/>
    </row>
    <row r="36" spans="1:12" ht="12.75">
      <c r="A36" s="95"/>
      <c r="B36" s="66" t="s">
        <v>168</v>
      </c>
      <c r="C36" s="93"/>
      <c r="D36" s="93"/>
      <c r="E36" s="93"/>
      <c r="F36" s="93"/>
      <c r="G36" s="96"/>
      <c r="H36" s="93"/>
      <c r="I36" s="93"/>
      <c r="J36" s="93"/>
      <c r="K36" s="94"/>
      <c r="L36" s="94"/>
    </row>
    <row r="37" spans="1:12" ht="12.75">
      <c r="A37" s="5" t="s">
        <v>17</v>
      </c>
      <c r="B37" s="49" t="s">
        <v>21</v>
      </c>
      <c r="C37" s="10">
        <f>C30</f>
        <v>251600</v>
      </c>
      <c r="D37" s="10">
        <f aca="true" t="shared" si="6" ref="D37:K37">D30</f>
        <v>251600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243215</v>
      </c>
      <c r="I37" s="10">
        <f t="shared" si="6"/>
        <v>243215</v>
      </c>
      <c r="J37" s="10">
        <f t="shared" si="6"/>
        <v>243215</v>
      </c>
      <c r="K37" s="56">
        <f t="shared" si="6"/>
        <v>0</v>
      </c>
      <c r="L37" s="256">
        <f>J37/C37</f>
        <v>0.9666732909379968</v>
      </c>
    </row>
    <row r="38" spans="1:12" ht="12.75">
      <c r="A38" s="5" t="s">
        <v>19</v>
      </c>
      <c r="B38" s="49" t="s">
        <v>22</v>
      </c>
      <c r="C38" s="10">
        <f>C31</f>
        <v>20000</v>
      </c>
      <c r="D38" s="10">
        <f aca="true" t="shared" si="7" ref="D38:K38">D31</f>
        <v>20000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17129</v>
      </c>
      <c r="I38" s="10">
        <f t="shared" si="7"/>
        <v>17129</v>
      </c>
      <c r="J38" s="10">
        <f t="shared" si="7"/>
        <v>17129</v>
      </c>
      <c r="K38" s="56">
        <f t="shared" si="7"/>
        <v>0</v>
      </c>
      <c r="L38" s="256">
        <f>J38/C38</f>
        <v>0.85645</v>
      </c>
    </row>
    <row r="39" spans="1:12" ht="13.5" thickBot="1">
      <c r="A39" s="4" t="s">
        <v>20</v>
      </c>
      <c r="B39" s="321" t="s">
        <v>23</v>
      </c>
      <c r="C39" s="14">
        <f>C28+C32</f>
        <v>262300</v>
      </c>
      <c r="D39" s="14">
        <f aca="true" t="shared" si="8" ref="D39:K39">D28+D32</f>
        <v>262300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16878</v>
      </c>
      <c r="I39" s="14">
        <f t="shared" si="8"/>
        <v>16878</v>
      </c>
      <c r="J39" s="14">
        <f t="shared" si="8"/>
        <v>7873</v>
      </c>
      <c r="K39" s="57">
        <f t="shared" si="8"/>
        <v>9005</v>
      </c>
      <c r="L39" s="256">
        <f>J39/C39</f>
        <v>0.03001524971406786</v>
      </c>
    </row>
    <row r="40" spans="1:12" ht="24.75" customHeight="1" thickBot="1">
      <c r="A40" s="45" t="s">
        <v>132</v>
      </c>
      <c r="B40" s="46" t="s">
        <v>168</v>
      </c>
      <c r="C40" s="47">
        <f aca="true" t="shared" si="9" ref="C40:K40">C43+C47</f>
        <v>6655605</v>
      </c>
      <c r="D40" s="47">
        <f t="shared" si="9"/>
        <v>6655605</v>
      </c>
      <c r="E40" s="47">
        <f t="shared" si="9"/>
        <v>0</v>
      </c>
      <c r="F40" s="47">
        <f t="shared" si="9"/>
        <v>0</v>
      </c>
      <c r="G40" s="47">
        <f t="shared" si="9"/>
        <v>0</v>
      </c>
      <c r="H40" s="47">
        <f t="shared" si="9"/>
        <v>5091900</v>
      </c>
      <c r="I40" s="47">
        <f t="shared" si="9"/>
        <v>5091900</v>
      </c>
      <c r="J40" s="47">
        <f t="shared" si="9"/>
        <v>3258626</v>
      </c>
      <c r="K40" s="48">
        <f t="shared" si="9"/>
        <v>1833274</v>
      </c>
      <c r="L40" s="320">
        <f>J40/C40</f>
        <v>0.4896062792187938</v>
      </c>
    </row>
    <row r="41" spans="1:12" ht="12.75">
      <c r="A41" s="316" t="s">
        <v>183</v>
      </c>
      <c r="B41" s="74"/>
      <c r="C41" s="61">
        <f>D41+E41+F41+G41</f>
        <v>0</v>
      </c>
      <c r="D41" s="61"/>
      <c r="E41" s="61"/>
      <c r="F41" s="61"/>
      <c r="G41" s="317"/>
      <c r="H41" s="61"/>
      <c r="I41" s="61"/>
      <c r="J41" s="61"/>
      <c r="K41" s="318">
        <f>H41-J41</f>
        <v>0</v>
      </c>
      <c r="L41" s="318">
        <f>I41-K41</f>
        <v>0</v>
      </c>
    </row>
    <row r="42" spans="1:12" ht="12.75">
      <c r="A42" s="1" t="s">
        <v>184</v>
      </c>
      <c r="B42" s="68"/>
      <c r="C42" s="9">
        <f>D42+E42+F42+G42</f>
        <v>0</v>
      </c>
      <c r="D42" s="9"/>
      <c r="E42" s="9"/>
      <c r="F42" s="9"/>
      <c r="G42" s="76"/>
      <c r="H42" s="9"/>
      <c r="I42" s="9"/>
      <c r="J42" s="9"/>
      <c r="K42" s="19">
        <f>H42-J42</f>
        <v>0</v>
      </c>
      <c r="L42" s="19">
        <f>I42-K42</f>
        <v>0</v>
      </c>
    </row>
    <row r="43" spans="1:12" ht="12.75">
      <c r="A43" s="472" t="s">
        <v>245</v>
      </c>
      <c r="B43" s="41" t="s">
        <v>168</v>
      </c>
      <c r="C43" s="10">
        <v>1574500</v>
      </c>
      <c r="D43" s="10">
        <v>1574500</v>
      </c>
      <c r="E43" s="10">
        <f>E44+E46+E45</f>
        <v>0</v>
      </c>
      <c r="F43" s="10">
        <f>F44+F46+F45</f>
        <v>0</v>
      </c>
      <c r="G43" s="10">
        <f>G44+G46+G45</f>
        <v>0</v>
      </c>
      <c r="H43" s="10">
        <v>1443495</v>
      </c>
      <c r="I43" s="10">
        <v>1443495</v>
      </c>
      <c r="J43" s="10">
        <v>745247</v>
      </c>
      <c r="K43" s="10">
        <f>H43-J43</f>
        <v>698248</v>
      </c>
      <c r="L43" s="409">
        <f aca="true" t="shared" si="10" ref="L43:L48">J43/C43</f>
        <v>0.4733229596697364</v>
      </c>
    </row>
    <row r="44" spans="1:12" ht="24.75" customHeight="1" hidden="1">
      <c r="A44" s="473"/>
      <c r="B44" s="36" t="s">
        <v>31</v>
      </c>
      <c r="C44" s="9">
        <v>3506400</v>
      </c>
      <c r="D44" s="9">
        <f>3506400-301675</f>
        <v>3204725</v>
      </c>
      <c r="E44" s="9"/>
      <c r="F44" s="9"/>
      <c r="G44" s="76"/>
      <c r="H44" s="9"/>
      <c r="I44" s="9"/>
      <c r="J44" s="9"/>
      <c r="K44" s="19">
        <f>H44-J44</f>
        <v>0</v>
      </c>
      <c r="L44" s="250">
        <f t="shared" si="10"/>
        <v>0</v>
      </c>
    </row>
    <row r="45" spans="1:12" ht="24.75" customHeight="1" hidden="1">
      <c r="A45" s="473"/>
      <c r="B45" s="36" t="s">
        <v>215</v>
      </c>
      <c r="C45" s="9">
        <v>63000</v>
      </c>
      <c r="D45" s="9">
        <v>63000</v>
      </c>
      <c r="E45" s="9"/>
      <c r="F45" s="9"/>
      <c r="G45" s="76"/>
      <c r="H45" s="9"/>
      <c r="I45" s="9"/>
      <c r="J45" s="9"/>
      <c r="K45" s="19"/>
      <c r="L45" s="250">
        <f t="shared" si="10"/>
        <v>0</v>
      </c>
    </row>
    <row r="46" spans="1:12" ht="24.75" customHeight="1" hidden="1">
      <c r="A46" s="474"/>
      <c r="B46" s="36" t="s">
        <v>32</v>
      </c>
      <c r="C46" s="9">
        <v>161800</v>
      </c>
      <c r="D46" s="9">
        <v>161800</v>
      </c>
      <c r="E46" s="9"/>
      <c r="F46" s="9"/>
      <c r="G46" s="76"/>
      <c r="H46" s="9"/>
      <c r="I46" s="9"/>
      <c r="J46" s="9"/>
      <c r="K46" s="19"/>
      <c r="L46" s="250">
        <f t="shared" si="10"/>
        <v>0</v>
      </c>
    </row>
    <row r="47" spans="1:12" ht="12.75">
      <c r="A47" s="510" t="s">
        <v>228</v>
      </c>
      <c r="B47" s="67"/>
      <c r="C47" s="44">
        <v>5081105</v>
      </c>
      <c r="D47" s="44">
        <v>5081105</v>
      </c>
      <c r="E47" s="44">
        <f>E48+E50+E51+E52+E49</f>
        <v>0</v>
      </c>
      <c r="F47" s="44">
        <f>F48+F50+F51+F52+F49</f>
        <v>0</v>
      </c>
      <c r="G47" s="44">
        <f>G48+G50+G51+G52+G49</f>
        <v>0</v>
      </c>
      <c r="H47" s="44">
        <v>3648405</v>
      </c>
      <c r="I47" s="44">
        <v>3648405</v>
      </c>
      <c r="J47" s="44">
        <v>2513379</v>
      </c>
      <c r="K47" s="44">
        <f>H47-J47</f>
        <v>1135026</v>
      </c>
      <c r="L47" s="252">
        <f t="shared" si="10"/>
        <v>0.49465204911136457</v>
      </c>
    </row>
    <row r="48" spans="1:12" ht="12.75" hidden="1">
      <c r="A48" s="511"/>
      <c r="B48" s="85" t="s">
        <v>31</v>
      </c>
      <c r="C48" s="32">
        <v>380957</v>
      </c>
      <c r="D48" s="32">
        <v>380957</v>
      </c>
      <c r="E48" s="32"/>
      <c r="F48" s="32"/>
      <c r="G48" s="86"/>
      <c r="H48" s="32"/>
      <c r="I48" s="32"/>
      <c r="J48" s="32">
        <v>0</v>
      </c>
      <c r="K48" s="80"/>
      <c r="L48" s="276">
        <f t="shared" si="10"/>
        <v>0</v>
      </c>
    </row>
    <row r="49" spans="1:12" ht="12.75" hidden="1">
      <c r="A49" s="511"/>
      <c r="B49" s="85" t="s">
        <v>215</v>
      </c>
      <c r="C49" s="32"/>
      <c r="D49" s="32"/>
      <c r="E49" s="32"/>
      <c r="F49" s="32"/>
      <c r="G49" s="86"/>
      <c r="H49" s="32"/>
      <c r="I49" s="32"/>
      <c r="J49" s="32">
        <v>0</v>
      </c>
      <c r="K49" s="80"/>
      <c r="L49" s="276"/>
    </row>
    <row r="50" spans="1:12" ht="12.75" hidden="1">
      <c r="A50" s="511"/>
      <c r="B50" s="68" t="s">
        <v>195</v>
      </c>
      <c r="C50" s="9">
        <v>878200</v>
      </c>
      <c r="D50" s="9">
        <v>878200</v>
      </c>
      <c r="E50" s="9"/>
      <c r="F50" s="9"/>
      <c r="G50" s="76"/>
      <c r="H50" s="9"/>
      <c r="I50" s="9"/>
      <c r="J50" s="9">
        <v>0</v>
      </c>
      <c r="K50" s="19">
        <f>H50-J50</f>
        <v>0</v>
      </c>
      <c r="L50" s="276">
        <f>J50/C50</f>
        <v>0</v>
      </c>
    </row>
    <row r="51" spans="1:12" ht="12.75" hidden="1">
      <c r="A51" s="511"/>
      <c r="B51" s="68" t="s">
        <v>32</v>
      </c>
      <c r="C51" s="9">
        <v>952729</v>
      </c>
      <c r="D51" s="9">
        <v>952729</v>
      </c>
      <c r="E51" s="9"/>
      <c r="F51" s="9"/>
      <c r="G51" s="76"/>
      <c r="H51" s="9"/>
      <c r="I51" s="9"/>
      <c r="J51" s="9"/>
      <c r="K51" s="19"/>
      <c r="L51" s="276">
        <f>J51/C51</f>
        <v>0</v>
      </c>
    </row>
    <row r="52" spans="1:12" ht="12.75" hidden="1">
      <c r="A52" s="512"/>
      <c r="B52" s="68" t="s">
        <v>33</v>
      </c>
      <c r="C52" s="9">
        <v>3130462</v>
      </c>
      <c r="D52" s="9">
        <f>3130462-19000</f>
        <v>3111462</v>
      </c>
      <c r="E52" s="9"/>
      <c r="F52" s="9"/>
      <c r="G52" s="76"/>
      <c r="H52" s="9"/>
      <c r="I52" s="9"/>
      <c r="J52" s="9">
        <v>0</v>
      </c>
      <c r="K52" s="19">
        <f>H52-J52</f>
        <v>0</v>
      </c>
      <c r="L52" s="276">
        <f>J52/C52</f>
        <v>0</v>
      </c>
    </row>
    <row r="53" spans="1:12" ht="13.5" thickBot="1">
      <c r="A53" s="3" t="s">
        <v>187</v>
      </c>
      <c r="B53" s="69"/>
      <c r="C53" s="60"/>
      <c r="D53" s="60"/>
      <c r="E53" s="60"/>
      <c r="F53" s="60"/>
      <c r="G53" s="88"/>
      <c r="H53" s="60"/>
      <c r="I53" s="60"/>
      <c r="J53" s="60"/>
      <c r="K53" s="89">
        <f>H53-J53</f>
        <v>0</v>
      </c>
      <c r="L53" s="80"/>
    </row>
    <row r="54" spans="1:12" ht="13.5" thickBot="1">
      <c r="A54" s="476" t="s">
        <v>127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8"/>
    </row>
    <row r="55" spans="1:12" ht="12.75">
      <c r="A55" s="92" t="s">
        <v>225</v>
      </c>
      <c r="B55" s="74" t="s">
        <v>31</v>
      </c>
      <c r="C55" s="93">
        <v>1724390</v>
      </c>
      <c r="D55" s="93">
        <v>1724390</v>
      </c>
      <c r="E55" s="93">
        <f>E44+E48</f>
        <v>0</v>
      </c>
      <c r="F55" s="93">
        <f>F44+F48</f>
        <v>0</v>
      </c>
      <c r="G55" s="93">
        <f>G44+G48</f>
        <v>0</v>
      </c>
      <c r="H55" s="93">
        <v>1671206</v>
      </c>
      <c r="I55" s="93">
        <v>1671206</v>
      </c>
      <c r="J55" s="93">
        <v>1021748</v>
      </c>
      <c r="K55" s="93">
        <f>H55-J55</f>
        <v>649458</v>
      </c>
      <c r="L55" s="251">
        <f aca="true" t="shared" si="11" ref="L55:L61">J55/C55</f>
        <v>0.5925272125215294</v>
      </c>
    </row>
    <row r="56" spans="1:12" ht="12.75">
      <c r="A56" s="92" t="s">
        <v>236</v>
      </c>
      <c r="B56" s="74" t="s">
        <v>215</v>
      </c>
      <c r="C56" s="93">
        <v>0</v>
      </c>
      <c r="D56" s="93">
        <v>0</v>
      </c>
      <c r="E56" s="93">
        <f>E49+E45</f>
        <v>0</v>
      </c>
      <c r="F56" s="93">
        <f>F49+F45</f>
        <v>0</v>
      </c>
      <c r="G56" s="93">
        <f>G49+G45</f>
        <v>0</v>
      </c>
      <c r="H56" s="93"/>
      <c r="I56" s="93"/>
      <c r="J56" s="93"/>
      <c r="K56" s="93">
        <f>H56-J56</f>
        <v>0</v>
      </c>
      <c r="L56" s="251"/>
    </row>
    <row r="57" spans="1:12" ht="12.75">
      <c r="A57" s="16" t="s">
        <v>226</v>
      </c>
      <c r="B57" s="68" t="s">
        <v>195</v>
      </c>
      <c r="C57" s="10">
        <v>941200</v>
      </c>
      <c r="D57" s="10">
        <v>941200</v>
      </c>
      <c r="E57" s="10">
        <f>E50</f>
        <v>0</v>
      </c>
      <c r="F57" s="10">
        <f>F50</f>
        <v>0</v>
      </c>
      <c r="G57" s="10">
        <f>G50</f>
        <v>0</v>
      </c>
      <c r="H57" s="10">
        <v>134197</v>
      </c>
      <c r="I57" s="10">
        <v>134197</v>
      </c>
      <c r="J57" s="10">
        <v>134197</v>
      </c>
      <c r="K57" s="93">
        <f>H57-J57</f>
        <v>0</v>
      </c>
      <c r="L57" s="251">
        <f t="shared" si="11"/>
        <v>0.14258074798130047</v>
      </c>
    </row>
    <row r="58" spans="1:12" ht="12.75">
      <c r="A58" s="16" t="s">
        <v>133</v>
      </c>
      <c r="B58" s="68" t="s">
        <v>32</v>
      </c>
      <c r="C58" s="10">
        <v>1150123</v>
      </c>
      <c r="D58" s="10">
        <v>1150123</v>
      </c>
      <c r="E58" s="10">
        <f>E51+E46</f>
        <v>0</v>
      </c>
      <c r="F58" s="10">
        <f>F51+F46</f>
        <v>0</v>
      </c>
      <c r="G58" s="10">
        <f>G51+G46</f>
        <v>0</v>
      </c>
      <c r="H58" s="10">
        <v>463590</v>
      </c>
      <c r="I58" s="10">
        <v>463590</v>
      </c>
      <c r="J58" s="10">
        <v>414800</v>
      </c>
      <c r="K58" s="93">
        <f>H58-J58</f>
        <v>48790</v>
      </c>
      <c r="L58" s="251">
        <f t="shared" si="11"/>
        <v>0.360657077547358</v>
      </c>
    </row>
    <row r="59" spans="1:12" ht="13.5" thickBot="1">
      <c r="A59" s="13" t="s">
        <v>134</v>
      </c>
      <c r="B59" s="69" t="s">
        <v>33</v>
      </c>
      <c r="C59" s="14">
        <v>2839892</v>
      </c>
      <c r="D59" s="14">
        <v>2839892</v>
      </c>
      <c r="E59" s="14">
        <f>E52</f>
        <v>0</v>
      </c>
      <c r="F59" s="14">
        <f>F52</f>
        <v>0</v>
      </c>
      <c r="G59" s="14">
        <f>G52</f>
        <v>0</v>
      </c>
      <c r="H59" s="14">
        <v>2822907</v>
      </c>
      <c r="I59" s="14">
        <v>2822907</v>
      </c>
      <c r="J59" s="14">
        <v>1687881</v>
      </c>
      <c r="K59" s="93">
        <f>H59-J59</f>
        <v>1135026</v>
      </c>
      <c r="L59" s="251">
        <f t="shared" si="11"/>
        <v>0.5943468976989266</v>
      </c>
    </row>
    <row r="60" spans="1:12" s="30" customFormat="1" ht="24.75" customHeight="1" thickBot="1">
      <c r="A60" s="45" t="s">
        <v>135</v>
      </c>
      <c r="B60" s="46" t="s">
        <v>168</v>
      </c>
      <c r="C60" s="47">
        <f>C61+C62+C63+C64+C65</f>
        <v>300000</v>
      </c>
      <c r="D60" s="47">
        <f aca="true" t="shared" si="12" ref="D60:K60">D61+D62+D63+D64+D65</f>
        <v>300000</v>
      </c>
      <c r="E60" s="47">
        <f t="shared" si="12"/>
        <v>400000</v>
      </c>
      <c r="F60" s="47">
        <f t="shared" si="12"/>
        <v>0</v>
      </c>
      <c r="G60" s="47">
        <f t="shared" si="12"/>
        <v>0</v>
      </c>
      <c r="H60" s="47">
        <f t="shared" si="12"/>
        <v>300000</v>
      </c>
      <c r="I60" s="47">
        <f t="shared" si="12"/>
        <v>300000</v>
      </c>
      <c r="J60" s="47">
        <f t="shared" si="12"/>
        <v>258646</v>
      </c>
      <c r="K60" s="48">
        <f t="shared" si="12"/>
        <v>41354</v>
      </c>
      <c r="L60" s="320">
        <f t="shared" si="11"/>
        <v>0.8621533333333333</v>
      </c>
    </row>
    <row r="61" spans="1:12" ht="12.75">
      <c r="A61" s="351" t="s">
        <v>183</v>
      </c>
      <c r="B61" s="352" t="s">
        <v>30</v>
      </c>
      <c r="C61" s="353">
        <v>300000</v>
      </c>
      <c r="D61" s="353">
        <v>300000</v>
      </c>
      <c r="E61" s="353">
        <v>400000</v>
      </c>
      <c r="F61" s="353"/>
      <c r="G61" s="354"/>
      <c r="H61" s="353">
        <v>300000</v>
      </c>
      <c r="I61" s="353">
        <v>300000</v>
      </c>
      <c r="J61" s="353">
        <v>258646</v>
      </c>
      <c r="K61" s="355">
        <f aca="true" t="shared" si="13" ref="K61:L65">H61-J61</f>
        <v>41354</v>
      </c>
      <c r="L61" s="356">
        <f t="shared" si="11"/>
        <v>0.8621533333333333</v>
      </c>
    </row>
    <row r="62" spans="1:12" ht="12.75">
      <c r="A62" s="1" t="s">
        <v>184</v>
      </c>
      <c r="B62" s="51"/>
      <c r="C62" s="9">
        <f>D62+E62+F62+G62</f>
        <v>0</v>
      </c>
      <c r="D62" s="9"/>
      <c r="E62" s="9"/>
      <c r="F62" s="9"/>
      <c r="G62" s="76"/>
      <c r="H62" s="9"/>
      <c r="I62" s="9"/>
      <c r="J62" s="9"/>
      <c r="K62" s="19">
        <f t="shared" si="13"/>
        <v>0</v>
      </c>
      <c r="L62" s="19">
        <f t="shared" si="13"/>
        <v>0</v>
      </c>
    </row>
    <row r="63" spans="1:12" ht="12.75">
      <c r="A63" s="1" t="s">
        <v>185</v>
      </c>
      <c r="B63" s="51"/>
      <c r="C63" s="9">
        <f>D63+E63+F63+G63</f>
        <v>0</v>
      </c>
      <c r="D63" s="9"/>
      <c r="E63" s="9"/>
      <c r="F63" s="9"/>
      <c r="G63" s="76"/>
      <c r="H63" s="9"/>
      <c r="I63" s="9"/>
      <c r="J63" s="9"/>
      <c r="K63" s="19">
        <f t="shared" si="13"/>
        <v>0</v>
      </c>
      <c r="L63" s="19">
        <f t="shared" si="13"/>
        <v>0</v>
      </c>
    </row>
    <row r="64" spans="1:12" ht="12.75">
      <c r="A64" s="1" t="s">
        <v>186</v>
      </c>
      <c r="B64" s="51"/>
      <c r="C64" s="9"/>
      <c r="D64" s="9"/>
      <c r="E64" s="9"/>
      <c r="F64" s="9"/>
      <c r="G64" s="76"/>
      <c r="H64" s="9"/>
      <c r="I64" s="9"/>
      <c r="J64" s="9"/>
      <c r="K64" s="19">
        <f t="shared" si="13"/>
        <v>0</v>
      </c>
      <c r="L64" s="19">
        <f t="shared" si="13"/>
        <v>0</v>
      </c>
    </row>
    <row r="65" spans="1:12" ht="12.75">
      <c r="A65" s="1" t="s">
        <v>187</v>
      </c>
      <c r="B65" s="51"/>
      <c r="C65" s="9"/>
      <c r="D65" s="9"/>
      <c r="E65" s="9"/>
      <c r="F65" s="9"/>
      <c r="G65" s="76"/>
      <c r="H65" s="9"/>
      <c r="I65" s="9"/>
      <c r="J65" s="9"/>
      <c r="K65" s="19">
        <f t="shared" si="13"/>
        <v>0</v>
      </c>
      <c r="L65" s="19">
        <f t="shared" si="13"/>
        <v>0</v>
      </c>
    </row>
    <row r="66" spans="1:12" ht="12.75">
      <c r="A66" s="487" t="s">
        <v>127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9"/>
      <c r="L66" s="343"/>
    </row>
    <row r="67" spans="1:12" ht="13.5" thickBot="1">
      <c r="A67" s="13" t="s">
        <v>29</v>
      </c>
      <c r="B67" s="321" t="s">
        <v>30</v>
      </c>
      <c r="C67" s="14">
        <f>C61+C64</f>
        <v>300000</v>
      </c>
      <c r="D67" s="14">
        <f aca="true" t="shared" si="14" ref="D67:K67">D61+D64</f>
        <v>300000</v>
      </c>
      <c r="E67" s="14">
        <f t="shared" si="14"/>
        <v>400000</v>
      </c>
      <c r="F67" s="14">
        <f t="shared" si="14"/>
        <v>0</v>
      </c>
      <c r="G67" s="14">
        <f t="shared" si="14"/>
        <v>0</v>
      </c>
      <c r="H67" s="14">
        <f t="shared" si="14"/>
        <v>300000</v>
      </c>
      <c r="I67" s="14">
        <f t="shared" si="14"/>
        <v>300000</v>
      </c>
      <c r="J67" s="14">
        <f t="shared" si="14"/>
        <v>258646</v>
      </c>
      <c r="K67" s="57">
        <f t="shared" si="14"/>
        <v>41354</v>
      </c>
      <c r="L67" s="256">
        <f>L61+L64</f>
        <v>0.8621533333333333</v>
      </c>
    </row>
    <row r="68" spans="1:12" ht="24.75" customHeight="1" thickBot="1">
      <c r="A68" s="45" t="s">
        <v>136</v>
      </c>
      <c r="B68" s="46" t="s">
        <v>168</v>
      </c>
      <c r="C68" s="47">
        <f>C69+C72+C75</f>
        <v>5747670</v>
      </c>
      <c r="D68" s="47">
        <f aca="true" t="shared" si="15" ref="D68:K68">D69+D72+D75</f>
        <v>5747670</v>
      </c>
      <c r="E68" s="47">
        <f t="shared" si="15"/>
        <v>1437004</v>
      </c>
      <c r="F68" s="47">
        <f t="shared" si="15"/>
        <v>1437005</v>
      </c>
      <c r="G68" s="47">
        <f t="shared" si="15"/>
        <v>1437004</v>
      </c>
      <c r="H68" s="47">
        <f t="shared" si="15"/>
        <v>4667841</v>
      </c>
      <c r="I68" s="47">
        <f t="shared" si="15"/>
        <v>4667841</v>
      </c>
      <c r="J68" s="47">
        <f t="shared" si="15"/>
        <v>1191019</v>
      </c>
      <c r="K68" s="47">
        <f t="shared" si="15"/>
        <v>3476822</v>
      </c>
      <c r="L68" s="357">
        <f>J68/C68</f>
        <v>0.20721770734923892</v>
      </c>
    </row>
    <row r="69" spans="1:12" ht="12.75">
      <c r="A69" s="316" t="s">
        <v>189</v>
      </c>
      <c r="B69" s="74" t="s">
        <v>38</v>
      </c>
      <c r="C69" s="61"/>
      <c r="D69" s="61"/>
      <c r="E69" s="61"/>
      <c r="F69" s="61"/>
      <c r="G69" s="317"/>
      <c r="H69" s="61"/>
      <c r="I69" s="61"/>
      <c r="J69" s="61"/>
      <c r="K69" s="318">
        <f>H69-J69</f>
        <v>0</v>
      </c>
      <c r="L69" s="250"/>
    </row>
    <row r="70" spans="1:12" ht="12.75">
      <c r="A70" s="1" t="s">
        <v>190</v>
      </c>
      <c r="B70" s="68"/>
      <c r="C70" s="9">
        <f>D70+E70+F70+G70</f>
        <v>0</v>
      </c>
      <c r="D70" s="9"/>
      <c r="E70" s="9"/>
      <c r="F70" s="9"/>
      <c r="G70" s="76"/>
      <c r="H70" s="9"/>
      <c r="I70" s="9"/>
      <c r="J70" s="9"/>
      <c r="K70" s="19">
        <f>H70-J70</f>
        <v>0</v>
      </c>
      <c r="L70" s="250"/>
    </row>
    <row r="71" spans="1:12" ht="12.75">
      <c r="A71" s="1"/>
      <c r="B71" s="68"/>
      <c r="C71" s="9"/>
      <c r="D71" s="9"/>
      <c r="E71" s="9"/>
      <c r="F71" s="9"/>
      <c r="G71" s="76"/>
      <c r="H71" s="9"/>
      <c r="I71" s="9"/>
      <c r="J71" s="9"/>
      <c r="K71" s="19"/>
      <c r="L71" s="276"/>
    </row>
    <row r="72" spans="1:12" ht="12.75">
      <c r="A72" s="472" t="s">
        <v>260</v>
      </c>
      <c r="B72" s="263" t="s">
        <v>168</v>
      </c>
      <c r="C72" s="264">
        <f>C73+C74</f>
        <v>5640670</v>
      </c>
      <c r="D72" s="264">
        <f aca="true" t="shared" si="16" ref="D72:J72">D73+D74</f>
        <v>5640670</v>
      </c>
      <c r="E72" s="264">
        <f t="shared" si="16"/>
        <v>1437004</v>
      </c>
      <c r="F72" s="264">
        <f t="shared" si="16"/>
        <v>1437005</v>
      </c>
      <c r="G72" s="264">
        <f t="shared" si="16"/>
        <v>1437004</v>
      </c>
      <c r="H72" s="264">
        <f t="shared" si="16"/>
        <v>4667741</v>
      </c>
      <c r="I72" s="264">
        <f t="shared" si="16"/>
        <v>4667741</v>
      </c>
      <c r="J72" s="264">
        <f t="shared" si="16"/>
        <v>1190919</v>
      </c>
      <c r="K72" s="264">
        <f>K73+K74</f>
        <v>3476822</v>
      </c>
      <c r="L72" s="275">
        <f>J72/C72</f>
        <v>0.21113076992626761</v>
      </c>
    </row>
    <row r="73" spans="1:12" ht="12.75">
      <c r="A73" s="473"/>
      <c r="B73" s="85" t="s">
        <v>38</v>
      </c>
      <c r="C73" s="32">
        <v>335070</v>
      </c>
      <c r="D73" s="32">
        <v>335070</v>
      </c>
      <c r="E73" s="32"/>
      <c r="F73" s="32"/>
      <c r="G73" s="86"/>
      <c r="H73" s="32">
        <v>36881</v>
      </c>
      <c r="I73" s="32">
        <v>36881</v>
      </c>
      <c r="J73" s="32">
        <f>32246+4635</f>
        <v>36881</v>
      </c>
      <c r="K73" s="80">
        <f>H73-J73</f>
        <v>0</v>
      </c>
      <c r="L73" s="276">
        <f>J73/C73</f>
        <v>0.11006953770853851</v>
      </c>
    </row>
    <row r="74" spans="1:12" ht="12.75">
      <c r="A74" s="474"/>
      <c r="B74" s="85" t="s">
        <v>63</v>
      </c>
      <c r="C74" s="32">
        <v>5305600</v>
      </c>
      <c r="D74" s="32">
        <v>5305600</v>
      </c>
      <c r="E74" s="32">
        <v>1437004</v>
      </c>
      <c r="F74" s="32">
        <v>1437005</v>
      </c>
      <c r="G74" s="86">
        <v>1437004</v>
      </c>
      <c r="H74" s="32">
        <f>844171+247872+500+3538317</f>
        <v>4630860</v>
      </c>
      <c r="I74" s="32">
        <v>4630860</v>
      </c>
      <c r="J74" s="32">
        <f>980905+173133</f>
        <v>1154038</v>
      </c>
      <c r="K74" s="80">
        <f>H74-J74</f>
        <v>3476822</v>
      </c>
      <c r="L74" s="276">
        <f>J74/C74</f>
        <v>0.21751319360675514</v>
      </c>
    </row>
    <row r="75" spans="1:12" ht="12.75">
      <c r="A75" s="490" t="s">
        <v>263</v>
      </c>
      <c r="B75" s="67"/>
      <c r="C75" s="44">
        <f>C76+C77+C78</f>
        <v>107000</v>
      </c>
      <c r="D75" s="44">
        <f aca="true" t="shared" si="17" ref="D75:K75">D76+D77+D78</f>
        <v>107000</v>
      </c>
      <c r="E75" s="44">
        <f t="shared" si="17"/>
        <v>0</v>
      </c>
      <c r="F75" s="44">
        <f t="shared" si="17"/>
        <v>0</v>
      </c>
      <c r="G75" s="44">
        <f t="shared" si="17"/>
        <v>0</v>
      </c>
      <c r="H75" s="44">
        <f t="shared" si="17"/>
        <v>100</v>
      </c>
      <c r="I75" s="44">
        <f t="shared" si="17"/>
        <v>100</v>
      </c>
      <c r="J75" s="44">
        <f t="shared" si="17"/>
        <v>100</v>
      </c>
      <c r="K75" s="44">
        <f t="shared" si="17"/>
        <v>0</v>
      </c>
      <c r="L75" s="252">
        <f>J75/C75</f>
        <v>0.0009345794392523365</v>
      </c>
    </row>
    <row r="76" spans="1:12" ht="12.75">
      <c r="A76" s="491"/>
      <c r="B76" s="68" t="s">
        <v>37</v>
      </c>
      <c r="C76" s="9">
        <v>0</v>
      </c>
      <c r="D76" s="9"/>
      <c r="E76" s="9"/>
      <c r="F76" s="9"/>
      <c r="G76" s="76"/>
      <c r="H76" s="9"/>
      <c r="I76" s="9"/>
      <c r="J76" s="9"/>
      <c r="K76" s="19">
        <f>H76-J76</f>
        <v>0</v>
      </c>
      <c r="L76" s="250"/>
    </row>
    <row r="77" spans="1:12" ht="12.75">
      <c r="A77" s="491"/>
      <c r="B77" s="68" t="s">
        <v>38</v>
      </c>
      <c r="C77" s="9">
        <v>0</v>
      </c>
      <c r="D77" s="9"/>
      <c r="E77" s="9"/>
      <c r="F77" s="9"/>
      <c r="G77" s="76"/>
      <c r="H77" s="9"/>
      <c r="I77" s="9"/>
      <c r="J77" s="9"/>
      <c r="K77" s="19">
        <f>H77-J77</f>
        <v>0</v>
      </c>
      <c r="L77" s="250"/>
    </row>
    <row r="78" spans="1:12" ht="12.75">
      <c r="A78" s="492"/>
      <c r="B78" s="68" t="s">
        <v>63</v>
      </c>
      <c r="C78" s="9">
        <v>107000</v>
      </c>
      <c r="D78" s="9">
        <v>107000</v>
      </c>
      <c r="E78" s="9"/>
      <c r="F78" s="9"/>
      <c r="G78" s="76"/>
      <c r="H78" s="9">
        <v>100</v>
      </c>
      <c r="I78" s="9">
        <v>100</v>
      </c>
      <c r="J78" s="9">
        <v>100</v>
      </c>
      <c r="K78" s="19">
        <f>H78-J78</f>
        <v>0</v>
      </c>
      <c r="L78" s="250">
        <f>J78/C78</f>
        <v>0.0009345794392523365</v>
      </c>
    </row>
    <row r="79" spans="1:12" ht="13.5" thickBot="1">
      <c r="A79" s="3" t="s">
        <v>192</v>
      </c>
      <c r="B79" s="69"/>
      <c r="C79" s="60"/>
      <c r="D79" s="60"/>
      <c r="E79" s="60"/>
      <c r="F79" s="60"/>
      <c r="G79" s="88"/>
      <c r="H79" s="60"/>
      <c r="I79" s="60"/>
      <c r="J79" s="60"/>
      <c r="K79" s="89">
        <f>H79-J79</f>
        <v>0</v>
      </c>
      <c r="L79" s="253"/>
    </row>
    <row r="80" spans="1:12" ht="13.5" thickBot="1">
      <c r="A80" s="484" t="s">
        <v>127</v>
      </c>
      <c r="B80" s="485"/>
      <c r="C80" s="485"/>
      <c r="D80" s="485"/>
      <c r="E80" s="485"/>
      <c r="F80" s="485"/>
      <c r="G80" s="485"/>
      <c r="H80" s="485"/>
      <c r="I80" s="485"/>
      <c r="J80" s="485"/>
      <c r="K80" s="485"/>
      <c r="L80" s="486"/>
    </row>
    <row r="81" spans="1:12" ht="12.75">
      <c r="A81" s="240" t="s">
        <v>41</v>
      </c>
      <c r="B81" s="241" t="s">
        <v>38</v>
      </c>
      <c r="C81" s="93">
        <f>C73</f>
        <v>335070</v>
      </c>
      <c r="D81" s="93">
        <f aca="true" t="shared" si="18" ref="D81:K81">D73</f>
        <v>335070</v>
      </c>
      <c r="E81" s="93">
        <f t="shared" si="18"/>
        <v>0</v>
      </c>
      <c r="F81" s="93">
        <f t="shared" si="18"/>
        <v>0</v>
      </c>
      <c r="G81" s="93">
        <f t="shared" si="18"/>
        <v>0</v>
      </c>
      <c r="H81" s="93">
        <f t="shared" si="18"/>
        <v>36881</v>
      </c>
      <c r="I81" s="93">
        <f t="shared" si="18"/>
        <v>36881</v>
      </c>
      <c r="J81" s="93">
        <f t="shared" si="18"/>
        <v>36881</v>
      </c>
      <c r="K81" s="93">
        <f t="shared" si="18"/>
        <v>0</v>
      </c>
      <c r="L81" s="256">
        <f>J81/C81</f>
        <v>0.11006953770853851</v>
      </c>
    </row>
    <row r="82" spans="1:12" ht="12.75">
      <c r="A82" s="31" t="s">
        <v>55</v>
      </c>
      <c r="B82" s="41" t="s">
        <v>37</v>
      </c>
      <c r="C82" s="10">
        <f>C76</f>
        <v>0</v>
      </c>
      <c r="D82" s="10">
        <f aca="true" t="shared" si="19" ref="D82:K82">D76</f>
        <v>0</v>
      </c>
      <c r="E82" s="10">
        <f t="shared" si="19"/>
        <v>0</v>
      </c>
      <c r="F82" s="10">
        <f t="shared" si="19"/>
        <v>0</v>
      </c>
      <c r="G82" s="10">
        <f t="shared" si="19"/>
        <v>0</v>
      </c>
      <c r="H82" s="10">
        <f t="shared" si="19"/>
        <v>0</v>
      </c>
      <c r="I82" s="10">
        <f t="shared" si="19"/>
        <v>0</v>
      </c>
      <c r="J82" s="10">
        <f t="shared" si="19"/>
        <v>0</v>
      </c>
      <c r="K82" s="56">
        <f t="shared" si="19"/>
        <v>0</v>
      </c>
      <c r="L82" s="256">
        <f>L77</f>
        <v>0</v>
      </c>
    </row>
    <row r="83" spans="1:12" ht="13.5" thickBot="1">
      <c r="A83" s="13" t="s">
        <v>137</v>
      </c>
      <c r="B83" s="70" t="s">
        <v>63</v>
      </c>
      <c r="C83" s="14">
        <f>C78+C74</f>
        <v>5412600</v>
      </c>
      <c r="D83" s="14">
        <f aca="true" t="shared" si="20" ref="D83:K83">D78+D74</f>
        <v>5412600</v>
      </c>
      <c r="E83" s="14">
        <f t="shared" si="20"/>
        <v>1437004</v>
      </c>
      <c r="F83" s="14">
        <f t="shared" si="20"/>
        <v>1437005</v>
      </c>
      <c r="G83" s="14">
        <f t="shared" si="20"/>
        <v>1437004</v>
      </c>
      <c r="H83" s="14">
        <f t="shared" si="20"/>
        <v>4630960</v>
      </c>
      <c r="I83" s="14">
        <f t="shared" si="20"/>
        <v>4630960</v>
      </c>
      <c r="J83" s="14">
        <f t="shared" si="20"/>
        <v>1154138</v>
      </c>
      <c r="K83" s="14">
        <f t="shared" si="20"/>
        <v>3476822</v>
      </c>
      <c r="L83" s="259">
        <f>L78</f>
        <v>0.0009345794392523365</v>
      </c>
    </row>
    <row r="84" spans="1:12" ht="24.75" customHeight="1" thickBot="1">
      <c r="A84" s="322" t="s">
        <v>138</v>
      </c>
      <c r="B84" s="84" t="s">
        <v>168</v>
      </c>
      <c r="C84" s="323">
        <f aca="true" t="shared" si="21" ref="C84:K84">C85+C86+C88+C90+C91</f>
        <v>721704</v>
      </c>
      <c r="D84" s="47">
        <f t="shared" si="21"/>
        <v>721704</v>
      </c>
      <c r="E84" s="47">
        <f t="shared" si="21"/>
        <v>0</v>
      </c>
      <c r="F84" s="47">
        <f t="shared" si="21"/>
        <v>0</v>
      </c>
      <c r="G84" s="47">
        <f t="shared" si="21"/>
        <v>0</v>
      </c>
      <c r="H84" s="47">
        <f t="shared" si="21"/>
        <v>643582</v>
      </c>
      <c r="I84" s="47">
        <f t="shared" si="21"/>
        <v>643582</v>
      </c>
      <c r="J84" s="47">
        <f>J87+J90</f>
        <v>549369</v>
      </c>
      <c r="K84" s="48">
        <f t="shared" si="21"/>
        <v>405637</v>
      </c>
      <c r="L84" s="320">
        <f>J84/C84</f>
        <v>0.7612109673772073</v>
      </c>
    </row>
    <row r="85" spans="1:12" ht="12.75">
      <c r="A85" s="316" t="s">
        <v>189</v>
      </c>
      <c r="B85" s="87"/>
      <c r="C85" s="61">
        <f>D85+E85+F85+G85</f>
        <v>0</v>
      </c>
      <c r="D85" s="61"/>
      <c r="E85" s="61"/>
      <c r="F85" s="61"/>
      <c r="G85" s="317"/>
      <c r="H85" s="61"/>
      <c r="I85" s="61"/>
      <c r="J85" s="61"/>
      <c r="K85" s="318">
        <f>H85-J85</f>
        <v>0</v>
      </c>
      <c r="L85" s="319"/>
    </row>
    <row r="86" spans="1:12" ht="12.75">
      <c r="A86" s="1" t="s">
        <v>190</v>
      </c>
      <c r="B86" s="51"/>
      <c r="C86" s="9">
        <f>D86+E86+F86+G86</f>
        <v>0</v>
      </c>
      <c r="D86" s="9"/>
      <c r="E86" s="9"/>
      <c r="F86" s="9"/>
      <c r="G86" s="76"/>
      <c r="H86" s="9"/>
      <c r="I86" s="9"/>
      <c r="J86" s="9"/>
      <c r="K86" s="19">
        <f>H86-J86</f>
        <v>0</v>
      </c>
      <c r="L86" s="250"/>
    </row>
    <row r="87" spans="1:12" ht="12.75">
      <c r="A87" s="472" t="s">
        <v>260</v>
      </c>
      <c r="B87" s="274" t="s">
        <v>168</v>
      </c>
      <c r="C87" s="264">
        <f>C88+C89</f>
        <v>1113500</v>
      </c>
      <c r="D87" s="264">
        <f aca="true" t="shared" si="22" ref="D87:K87">D88+D89</f>
        <v>1113500</v>
      </c>
      <c r="E87" s="264">
        <f t="shared" si="22"/>
        <v>0</v>
      </c>
      <c r="F87" s="264">
        <f t="shared" si="22"/>
        <v>0</v>
      </c>
      <c r="G87" s="264">
        <f t="shared" si="22"/>
        <v>0</v>
      </c>
      <c r="H87" s="264">
        <f t="shared" si="22"/>
        <v>1081421</v>
      </c>
      <c r="I87" s="264">
        <f t="shared" si="22"/>
        <v>1081421</v>
      </c>
      <c r="J87" s="264">
        <f t="shared" si="22"/>
        <v>479408</v>
      </c>
      <c r="K87" s="264">
        <f t="shared" si="22"/>
        <v>602013</v>
      </c>
      <c r="L87" s="275">
        <f>J87/C87</f>
        <v>0.43054153569824877</v>
      </c>
    </row>
    <row r="88" spans="1:12" ht="12.75">
      <c r="A88" s="473"/>
      <c r="B88" s="49" t="s">
        <v>224</v>
      </c>
      <c r="C88" s="10">
        <v>605700</v>
      </c>
      <c r="D88" s="10">
        <v>605700</v>
      </c>
      <c r="E88" s="10"/>
      <c r="F88" s="10"/>
      <c r="G88" s="79"/>
      <c r="H88" s="10">
        <v>573621</v>
      </c>
      <c r="I88" s="10">
        <v>573621</v>
      </c>
      <c r="J88" s="10">
        <v>167984</v>
      </c>
      <c r="K88" s="56">
        <f>H88-J88</f>
        <v>405637</v>
      </c>
      <c r="L88" s="275">
        <f>J88/C88</f>
        <v>0.2773386164768037</v>
      </c>
    </row>
    <row r="89" spans="1:12" ht="12.75">
      <c r="A89" s="474"/>
      <c r="B89" s="49" t="s">
        <v>262</v>
      </c>
      <c r="C89" s="10">
        <v>507800</v>
      </c>
      <c r="D89" s="10">
        <v>507800</v>
      </c>
      <c r="E89" s="10"/>
      <c r="F89" s="10"/>
      <c r="G89" s="79"/>
      <c r="H89" s="10">
        <v>507800</v>
      </c>
      <c r="I89" s="10">
        <v>507800</v>
      </c>
      <c r="J89" s="10">
        <v>311424</v>
      </c>
      <c r="K89" s="56">
        <f>H89-J89</f>
        <v>196376</v>
      </c>
      <c r="L89" s="275">
        <f>J89/C89</f>
        <v>0.6132808192201654</v>
      </c>
    </row>
    <row r="90" spans="1:12" ht="12.75">
      <c r="A90" s="43" t="s">
        <v>191</v>
      </c>
      <c r="B90" s="64" t="s">
        <v>224</v>
      </c>
      <c r="C90" s="44">
        <v>116004</v>
      </c>
      <c r="D90" s="44">
        <v>116004</v>
      </c>
      <c r="E90" s="44"/>
      <c r="F90" s="44"/>
      <c r="G90" s="77"/>
      <c r="H90" s="44">
        <v>69961</v>
      </c>
      <c r="I90" s="44">
        <v>69961</v>
      </c>
      <c r="J90" s="44">
        <v>69961</v>
      </c>
      <c r="K90" s="58">
        <f>H90-J90</f>
        <v>0</v>
      </c>
      <c r="L90" s="252">
        <f>J90/C90</f>
        <v>0.603091272714734</v>
      </c>
    </row>
    <row r="91" spans="1:12" ht="12.75">
      <c r="A91" s="3" t="s">
        <v>192</v>
      </c>
      <c r="B91" s="65"/>
      <c r="C91" s="60"/>
      <c r="D91" s="60"/>
      <c r="E91" s="60"/>
      <c r="F91" s="60"/>
      <c r="G91" s="88"/>
      <c r="H91" s="60"/>
      <c r="I91" s="60"/>
      <c r="J91" s="60"/>
      <c r="K91" s="89">
        <f>H91-J91</f>
        <v>0</v>
      </c>
      <c r="L91" s="253"/>
    </row>
    <row r="92" spans="1:12" ht="12.75">
      <c r="A92" s="479" t="s">
        <v>127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1"/>
    </row>
    <row r="93" spans="1:12" ht="13.5" thickBot="1">
      <c r="A93" s="242" t="s">
        <v>261</v>
      </c>
      <c r="B93" s="272" t="s">
        <v>262</v>
      </c>
      <c r="C93" s="273">
        <f>C89</f>
        <v>507800</v>
      </c>
      <c r="D93" s="273">
        <f aca="true" t="shared" si="23" ref="D93:J93">D89</f>
        <v>507800</v>
      </c>
      <c r="E93" s="273">
        <f t="shared" si="23"/>
        <v>0</v>
      </c>
      <c r="F93" s="273">
        <f t="shared" si="23"/>
        <v>0</v>
      </c>
      <c r="G93" s="273">
        <f t="shared" si="23"/>
        <v>0</v>
      </c>
      <c r="H93" s="273">
        <f t="shared" si="23"/>
        <v>507800</v>
      </c>
      <c r="I93" s="273">
        <f t="shared" si="23"/>
        <v>507800</v>
      </c>
      <c r="J93" s="273">
        <f t="shared" si="23"/>
        <v>311424</v>
      </c>
      <c r="K93" s="273">
        <f>I93-J93</f>
        <v>196376</v>
      </c>
      <c r="L93" s="275">
        <f>L89+L86</f>
        <v>0.6132808192201654</v>
      </c>
    </row>
    <row r="94" spans="1:12" ht="13.5" thickBot="1">
      <c r="A94" s="324" t="s">
        <v>139</v>
      </c>
      <c r="B94" s="39" t="s">
        <v>224</v>
      </c>
      <c r="C94" s="91">
        <f aca="true" t="shared" si="24" ref="C94:K94">C90+C88</f>
        <v>721704</v>
      </c>
      <c r="D94" s="91">
        <f t="shared" si="24"/>
        <v>721704</v>
      </c>
      <c r="E94" s="91">
        <f t="shared" si="24"/>
        <v>0</v>
      </c>
      <c r="F94" s="91">
        <f t="shared" si="24"/>
        <v>0</v>
      </c>
      <c r="G94" s="91">
        <f t="shared" si="24"/>
        <v>0</v>
      </c>
      <c r="H94" s="91">
        <f t="shared" si="24"/>
        <v>643582</v>
      </c>
      <c r="I94" s="91">
        <f t="shared" si="24"/>
        <v>643582</v>
      </c>
      <c r="J94" s="91">
        <f t="shared" si="24"/>
        <v>237945</v>
      </c>
      <c r="K94" s="99">
        <f t="shared" si="24"/>
        <v>405637</v>
      </c>
      <c r="L94" s="255">
        <f>L90+L88</f>
        <v>0.8804298891915376</v>
      </c>
    </row>
    <row r="95" spans="1:12" ht="24.75" customHeight="1" thickBot="1">
      <c r="A95" s="322" t="s">
        <v>140</v>
      </c>
      <c r="B95" s="84" t="s">
        <v>168</v>
      </c>
      <c r="C95" s="323">
        <f>C98+C103</f>
        <v>10071724</v>
      </c>
      <c r="D95" s="47">
        <f aca="true" t="shared" si="25" ref="D95:K95">D98+D103</f>
        <v>10071724</v>
      </c>
      <c r="E95" s="47">
        <f t="shared" si="25"/>
        <v>500000</v>
      </c>
      <c r="F95" s="47">
        <f t="shared" si="25"/>
        <v>600000</v>
      </c>
      <c r="G95" s="47">
        <f t="shared" si="25"/>
        <v>306000</v>
      </c>
      <c r="H95" s="47">
        <f t="shared" si="25"/>
        <v>8739771</v>
      </c>
      <c r="I95" s="47">
        <f t="shared" si="25"/>
        <v>8739771</v>
      </c>
      <c r="J95" s="47">
        <f t="shared" si="25"/>
        <v>5381267</v>
      </c>
      <c r="K95" s="48">
        <f t="shared" si="25"/>
        <v>3358504</v>
      </c>
      <c r="L95" s="320">
        <f>J95/C95</f>
        <v>0.5342945259421327</v>
      </c>
    </row>
    <row r="96" spans="1:12" ht="12.75">
      <c r="A96" s="316" t="s">
        <v>189</v>
      </c>
      <c r="B96" s="74"/>
      <c r="C96" s="61">
        <f>D96+E96+F96+G96</f>
        <v>0</v>
      </c>
      <c r="D96" s="61"/>
      <c r="E96" s="61"/>
      <c r="F96" s="61"/>
      <c r="G96" s="317"/>
      <c r="H96" s="61"/>
      <c r="I96" s="61"/>
      <c r="J96" s="61"/>
      <c r="K96" s="318">
        <f>H96-J96</f>
        <v>0</v>
      </c>
      <c r="L96" s="325"/>
    </row>
    <row r="97" spans="1:12" ht="12.75">
      <c r="A97" s="1" t="s">
        <v>190</v>
      </c>
      <c r="B97" s="68"/>
      <c r="C97" s="9"/>
      <c r="D97" s="9"/>
      <c r="E97" s="9"/>
      <c r="F97" s="9"/>
      <c r="G97" s="76"/>
      <c r="H97" s="9"/>
      <c r="I97" s="9"/>
      <c r="J97" s="9"/>
      <c r="K97" s="19">
        <f>H97-J97</f>
        <v>0</v>
      </c>
      <c r="L97" s="258"/>
    </row>
    <row r="98" spans="1:12" ht="12.75">
      <c r="A98" s="472" t="s">
        <v>260</v>
      </c>
      <c r="B98" s="41" t="s">
        <v>223</v>
      </c>
      <c r="C98" s="10">
        <f>C99+C101+C102+C100</f>
        <v>2453100</v>
      </c>
      <c r="D98" s="10">
        <f aca="true" t="shared" si="26" ref="D98:J98">D99+D101+D102+D100</f>
        <v>2453100</v>
      </c>
      <c r="E98" s="10">
        <f t="shared" si="26"/>
        <v>0</v>
      </c>
      <c r="F98" s="10">
        <f t="shared" si="26"/>
        <v>0</v>
      </c>
      <c r="G98" s="10">
        <f t="shared" si="26"/>
        <v>0</v>
      </c>
      <c r="H98" s="10">
        <f t="shared" si="26"/>
        <v>2298063</v>
      </c>
      <c r="I98" s="10">
        <f t="shared" si="26"/>
        <v>2298063</v>
      </c>
      <c r="J98" s="10">
        <f t="shared" si="26"/>
        <v>508126</v>
      </c>
      <c r="K98" s="56">
        <f>K99+K101+K102</f>
        <v>1789937</v>
      </c>
      <c r="L98" s="279">
        <f aca="true" t="shared" si="27" ref="L98:L104">J98/C98</f>
        <v>0.20713627654804126</v>
      </c>
    </row>
    <row r="99" spans="1:12" ht="12.75" hidden="1">
      <c r="A99" s="473"/>
      <c r="B99" s="71" t="s">
        <v>89</v>
      </c>
      <c r="C99" s="9"/>
      <c r="D99" s="9"/>
      <c r="E99" s="9"/>
      <c r="F99" s="9"/>
      <c r="G99" s="76"/>
      <c r="H99" s="9"/>
      <c r="I99" s="9"/>
      <c r="J99" s="9"/>
      <c r="K99" s="19">
        <f>H99-J99</f>
        <v>0</v>
      </c>
      <c r="L99" s="280" t="e">
        <f t="shared" si="27"/>
        <v>#DIV/0!</v>
      </c>
    </row>
    <row r="100" spans="1:12" ht="12.75">
      <c r="A100" s="473"/>
      <c r="B100" s="71" t="s">
        <v>89</v>
      </c>
      <c r="C100" s="9">
        <v>3800</v>
      </c>
      <c r="D100" s="9">
        <v>3800</v>
      </c>
      <c r="E100" s="9"/>
      <c r="F100" s="9"/>
      <c r="G100" s="76"/>
      <c r="H100" s="9"/>
      <c r="I100" s="9"/>
      <c r="J100" s="9"/>
      <c r="K100" s="19"/>
      <c r="L100" s="258">
        <f t="shared" si="27"/>
        <v>0</v>
      </c>
    </row>
    <row r="101" spans="1:12" ht="12.75">
      <c r="A101" s="473"/>
      <c r="B101" s="71" t="s">
        <v>106</v>
      </c>
      <c r="C101" s="9">
        <v>28500</v>
      </c>
      <c r="D101" s="9">
        <v>28500</v>
      </c>
      <c r="E101" s="9"/>
      <c r="F101" s="9"/>
      <c r="G101" s="76"/>
      <c r="H101" s="9">
        <f>3677+3677+3677</f>
        <v>11031</v>
      </c>
      <c r="I101" s="9">
        <v>11031</v>
      </c>
      <c r="J101" s="9"/>
      <c r="K101" s="19">
        <f>H101-J101</f>
        <v>11031</v>
      </c>
      <c r="L101" s="258">
        <f t="shared" si="27"/>
        <v>0</v>
      </c>
    </row>
    <row r="102" spans="1:12" ht="13.5" thickBot="1">
      <c r="A102" s="473"/>
      <c r="B102" s="71" t="s">
        <v>83</v>
      </c>
      <c r="C102" s="9">
        <v>2420800</v>
      </c>
      <c r="D102" s="9">
        <v>2420800</v>
      </c>
      <c r="E102" s="9"/>
      <c r="F102" s="9"/>
      <c r="G102" s="76"/>
      <c r="H102" s="9">
        <f>1297380+989652</f>
        <v>2287032</v>
      </c>
      <c r="I102" s="9">
        <v>2287032</v>
      </c>
      <c r="J102" s="9">
        <v>508126</v>
      </c>
      <c r="K102" s="19">
        <f>H102-J102</f>
        <v>1778906</v>
      </c>
      <c r="L102" s="258">
        <f t="shared" si="27"/>
        <v>0.20990003304692664</v>
      </c>
    </row>
    <row r="103" spans="1:12" ht="12.75">
      <c r="A103" s="502" t="s">
        <v>141</v>
      </c>
      <c r="B103" s="269" t="s">
        <v>223</v>
      </c>
      <c r="C103" s="15">
        <f>C104+C105+C106+C107</f>
        <v>7618624</v>
      </c>
      <c r="D103" s="15">
        <f aca="true" t="shared" si="28" ref="D103:K103">D104+D105+D106+D107</f>
        <v>7618624</v>
      </c>
      <c r="E103" s="15">
        <f t="shared" si="28"/>
        <v>500000</v>
      </c>
      <c r="F103" s="15">
        <f t="shared" si="28"/>
        <v>600000</v>
      </c>
      <c r="G103" s="15">
        <f t="shared" si="28"/>
        <v>306000</v>
      </c>
      <c r="H103" s="15">
        <f t="shared" si="28"/>
        <v>6441708</v>
      </c>
      <c r="I103" s="15">
        <f t="shared" si="28"/>
        <v>6441708</v>
      </c>
      <c r="J103" s="15">
        <f t="shared" si="28"/>
        <v>4873141</v>
      </c>
      <c r="K103" s="15">
        <f t="shared" si="28"/>
        <v>1568567</v>
      </c>
      <c r="L103" s="280">
        <f t="shared" si="27"/>
        <v>0.6396353199737905</v>
      </c>
    </row>
    <row r="104" spans="1:12" ht="12.75">
      <c r="A104" s="503"/>
      <c r="B104" s="223" t="s">
        <v>89</v>
      </c>
      <c r="C104" s="33">
        <v>3022341</v>
      </c>
      <c r="D104" s="33">
        <v>3022341</v>
      </c>
      <c r="E104" s="33"/>
      <c r="F104" s="33"/>
      <c r="G104" s="34"/>
      <c r="H104" s="33">
        <v>2637844</v>
      </c>
      <c r="I104" s="33">
        <v>2637844</v>
      </c>
      <c r="J104" s="33">
        <v>2637844</v>
      </c>
      <c r="K104" s="19">
        <f>H104-J104</f>
        <v>0</v>
      </c>
      <c r="L104" s="250">
        <f t="shared" si="27"/>
        <v>0.8727817278063593</v>
      </c>
    </row>
    <row r="105" spans="1:12" ht="12.75">
      <c r="A105" s="503"/>
      <c r="B105" s="270" t="s">
        <v>106</v>
      </c>
      <c r="C105" s="9">
        <v>0</v>
      </c>
      <c r="D105" s="9">
        <v>0</v>
      </c>
      <c r="E105" s="9"/>
      <c r="F105" s="9"/>
      <c r="G105" s="76"/>
      <c r="H105" s="32"/>
      <c r="I105" s="32"/>
      <c r="J105" s="9"/>
      <c r="K105" s="19">
        <f>H105-J105</f>
        <v>0</v>
      </c>
      <c r="L105" s="250"/>
    </row>
    <row r="106" spans="1:12" ht="12.75">
      <c r="A106" s="503"/>
      <c r="B106" s="270" t="s">
        <v>82</v>
      </c>
      <c r="C106" s="9">
        <v>2238823</v>
      </c>
      <c r="D106" s="9">
        <v>2238823</v>
      </c>
      <c r="E106" s="9"/>
      <c r="F106" s="9"/>
      <c r="G106" s="76"/>
      <c r="H106" s="9">
        <v>2168673</v>
      </c>
      <c r="I106" s="9">
        <v>2168673</v>
      </c>
      <c r="J106" s="9">
        <v>1535712</v>
      </c>
      <c r="K106" s="19">
        <f>H106-J106</f>
        <v>632961</v>
      </c>
      <c r="L106" s="250">
        <f>J106/C106</f>
        <v>0.6859461422363448</v>
      </c>
    </row>
    <row r="107" spans="1:12" ht="13.5" thickBot="1">
      <c r="A107" s="504"/>
      <c r="B107" s="270" t="s">
        <v>83</v>
      </c>
      <c r="C107" s="9">
        <v>2357460</v>
      </c>
      <c r="D107" s="9">
        <v>2357460</v>
      </c>
      <c r="E107" s="9">
        <v>500000</v>
      </c>
      <c r="F107" s="9">
        <v>600000</v>
      </c>
      <c r="G107" s="76">
        <v>306000</v>
      </c>
      <c r="H107" s="9">
        <v>1635191</v>
      </c>
      <c r="I107" s="9">
        <v>1635191</v>
      </c>
      <c r="J107" s="9">
        <f>193768+76447+429370</f>
        <v>699585</v>
      </c>
      <c r="K107" s="19">
        <f>H107-J107</f>
        <v>935606</v>
      </c>
      <c r="L107" s="250">
        <f>J107/C107</f>
        <v>0.2967537095009035</v>
      </c>
    </row>
    <row r="108" spans="1:12" ht="13.5" thickBot="1">
      <c r="A108" s="271" t="s">
        <v>187</v>
      </c>
      <c r="B108" s="69"/>
      <c r="C108" s="60"/>
      <c r="D108" s="60"/>
      <c r="E108" s="60"/>
      <c r="F108" s="60"/>
      <c r="G108" s="88"/>
      <c r="H108" s="243"/>
      <c r="I108" s="243"/>
      <c r="J108" s="243"/>
      <c r="K108" s="89"/>
      <c r="L108" s="89"/>
    </row>
    <row r="109" spans="1:12" ht="13.5" thickBot="1">
      <c r="A109" s="476" t="s">
        <v>127</v>
      </c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8"/>
    </row>
    <row r="110" spans="1:12" ht="12.75">
      <c r="A110" s="244" t="s">
        <v>86</v>
      </c>
      <c r="B110" s="81" t="s">
        <v>89</v>
      </c>
      <c r="C110" s="93">
        <f>C104</f>
        <v>3022341</v>
      </c>
      <c r="D110" s="93">
        <f aca="true" t="shared" si="29" ref="D110:K110">D104</f>
        <v>3022341</v>
      </c>
      <c r="E110" s="93">
        <f t="shared" si="29"/>
        <v>0</v>
      </c>
      <c r="F110" s="93">
        <f t="shared" si="29"/>
        <v>0</v>
      </c>
      <c r="G110" s="93">
        <f t="shared" si="29"/>
        <v>0</v>
      </c>
      <c r="H110" s="93">
        <f t="shared" si="29"/>
        <v>2637844</v>
      </c>
      <c r="I110" s="93">
        <f t="shared" si="29"/>
        <v>2637844</v>
      </c>
      <c r="J110" s="93">
        <f t="shared" si="29"/>
        <v>2637844</v>
      </c>
      <c r="K110" s="93">
        <f t="shared" si="29"/>
        <v>0</v>
      </c>
      <c r="L110" s="251">
        <f>J110/C110</f>
        <v>0.8727817278063593</v>
      </c>
    </row>
    <row r="111" spans="1:12" ht="12.75">
      <c r="A111" s="5" t="s">
        <v>85</v>
      </c>
      <c r="B111" s="72" t="s">
        <v>106</v>
      </c>
      <c r="C111" s="10">
        <f>C105+C101</f>
        <v>28500</v>
      </c>
      <c r="D111" s="10">
        <f aca="true" t="shared" si="30" ref="D111:K111">D105+D101</f>
        <v>28500</v>
      </c>
      <c r="E111" s="10">
        <f t="shared" si="30"/>
        <v>0</v>
      </c>
      <c r="F111" s="10">
        <f t="shared" si="30"/>
        <v>0</v>
      </c>
      <c r="G111" s="10">
        <f t="shared" si="30"/>
        <v>0</v>
      </c>
      <c r="H111" s="10">
        <f t="shared" si="30"/>
        <v>11031</v>
      </c>
      <c r="I111" s="10">
        <f t="shared" si="30"/>
        <v>11031</v>
      </c>
      <c r="J111" s="10">
        <f t="shared" si="30"/>
        <v>0</v>
      </c>
      <c r="K111" s="56">
        <f t="shared" si="30"/>
        <v>11031</v>
      </c>
      <c r="L111" s="251">
        <f>J111/C111</f>
        <v>0</v>
      </c>
    </row>
    <row r="112" spans="1:12" ht="12.75">
      <c r="A112" s="5" t="s">
        <v>87</v>
      </c>
      <c r="B112" s="72" t="s">
        <v>82</v>
      </c>
      <c r="C112" s="10">
        <f>C106</f>
        <v>2238823</v>
      </c>
      <c r="D112" s="10">
        <f aca="true" t="shared" si="31" ref="D112:J112">D106</f>
        <v>2238823</v>
      </c>
      <c r="E112" s="10">
        <f t="shared" si="31"/>
        <v>0</v>
      </c>
      <c r="F112" s="10">
        <f t="shared" si="31"/>
        <v>0</v>
      </c>
      <c r="G112" s="10">
        <f t="shared" si="31"/>
        <v>0</v>
      </c>
      <c r="H112" s="10">
        <f t="shared" si="31"/>
        <v>2168673</v>
      </c>
      <c r="I112" s="10">
        <f t="shared" si="31"/>
        <v>2168673</v>
      </c>
      <c r="J112" s="10">
        <f t="shared" si="31"/>
        <v>1535712</v>
      </c>
      <c r="K112" s="56">
        <f>H112-J112</f>
        <v>632961</v>
      </c>
      <c r="L112" s="256">
        <f>J112/C112</f>
        <v>0.6859461422363448</v>
      </c>
    </row>
    <row r="113" spans="1:12" ht="12.75">
      <c r="A113" s="59" t="s">
        <v>142</v>
      </c>
      <c r="B113" s="72" t="s">
        <v>83</v>
      </c>
      <c r="C113" s="10">
        <f>C107+C102</f>
        <v>4778260</v>
      </c>
      <c r="D113" s="10">
        <f aca="true" t="shared" si="32" ref="D113:K113">D107+D102</f>
        <v>4778260</v>
      </c>
      <c r="E113" s="10">
        <f t="shared" si="32"/>
        <v>500000</v>
      </c>
      <c r="F113" s="10">
        <f t="shared" si="32"/>
        <v>600000</v>
      </c>
      <c r="G113" s="10">
        <f t="shared" si="32"/>
        <v>306000</v>
      </c>
      <c r="H113" s="10">
        <f t="shared" si="32"/>
        <v>3922223</v>
      </c>
      <c r="I113" s="10">
        <f t="shared" si="32"/>
        <v>3922223</v>
      </c>
      <c r="J113" s="10">
        <f t="shared" si="32"/>
        <v>1207711</v>
      </c>
      <c r="K113" s="56">
        <f t="shared" si="32"/>
        <v>2714512</v>
      </c>
      <c r="L113" s="256">
        <f>L107+L102</f>
        <v>0.5066537425478301</v>
      </c>
    </row>
    <row r="114" spans="1:12" ht="13.5" thickBot="1">
      <c r="A114" s="42" t="s">
        <v>192</v>
      </c>
      <c r="B114" s="81"/>
      <c r="C114" s="14"/>
      <c r="D114" s="14"/>
      <c r="E114" s="14"/>
      <c r="F114" s="14"/>
      <c r="G114" s="14"/>
      <c r="H114" s="82"/>
      <c r="I114" s="82"/>
      <c r="J114" s="82"/>
      <c r="K114" s="57"/>
      <c r="L114" s="259"/>
    </row>
    <row r="115" spans="1:12" ht="12.75" hidden="1">
      <c r="A115" s="17" t="s">
        <v>196</v>
      </c>
      <c r="B115" s="24" t="s">
        <v>168</v>
      </c>
      <c r="C115" s="26">
        <f>C116</f>
        <v>0</v>
      </c>
      <c r="D115" s="26">
        <f aca="true" t="shared" si="33" ref="D115:K115">D116</f>
        <v>0</v>
      </c>
      <c r="E115" s="26">
        <f t="shared" si="33"/>
        <v>0</v>
      </c>
      <c r="F115" s="26">
        <f t="shared" si="33"/>
        <v>0</v>
      </c>
      <c r="G115" s="26">
        <f t="shared" si="33"/>
        <v>0</v>
      </c>
      <c r="H115" s="26">
        <f t="shared" si="33"/>
        <v>0</v>
      </c>
      <c r="I115" s="26">
        <f t="shared" si="33"/>
        <v>0</v>
      </c>
      <c r="J115" s="26">
        <f t="shared" si="33"/>
        <v>0</v>
      </c>
      <c r="K115" s="26">
        <f t="shared" si="33"/>
        <v>0</v>
      </c>
      <c r="L115" s="254" t="e">
        <f>J115/C115</f>
        <v>#DIV/0!</v>
      </c>
    </row>
    <row r="116" spans="1:12" ht="12.75" hidden="1">
      <c r="A116" s="482" t="s">
        <v>197</v>
      </c>
      <c r="B116" s="221" t="s">
        <v>223</v>
      </c>
      <c r="C116" s="222">
        <f>C117+C118</f>
        <v>0</v>
      </c>
      <c r="D116" s="222">
        <f aca="true" t="shared" si="34" ref="D116:K116">D117+D118</f>
        <v>0</v>
      </c>
      <c r="E116" s="222">
        <f t="shared" si="34"/>
        <v>0</v>
      </c>
      <c r="F116" s="222">
        <f t="shared" si="34"/>
        <v>0</v>
      </c>
      <c r="G116" s="222">
        <f t="shared" si="34"/>
        <v>0</v>
      </c>
      <c r="H116" s="222">
        <f t="shared" si="34"/>
        <v>0</v>
      </c>
      <c r="I116" s="222">
        <f t="shared" si="34"/>
        <v>0</v>
      </c>
      <c r="J116" s="222">
        <f t="shared" si="34"/>
        <v>0</v>
      </c>
      <c r="K116" s="222">
        <f t="shared" si="34"/>
        <v>0</v>
      </c>
      <c r="L116" s="281" t="e">
        <f>J116/C116</f>
        <v>#DIV/0!</v>
      </c>
    </row>
    <row r="117" spans="1:12" ht="12.75" hidden="1">
      <c r="A117" s="483"/>
      <c r="B117" s="218" t="s">
        <v>247</v>
      </c>
      <c r="C117" s="219"/>
      <c r="D117" s="219"/>
      <c r="E117" s="219"/>
      <c r="F117" s="219"/>
      <c r="G117" s="219"/>
      <c r="H117" s="219"/>
      <c r="I117" s="219"/>
      <c r="J117" s="219"/>
      <c r="K117" s="220"/>
      <c r="L117" s="260" t="e">
        <f>J117/C117</f>
        <v>#DIV/0!</v>
      </c>
    </row>
    <row r="118" spans="1:12" ht="13.5" hidden="1" thickBot="1">
      <c r="A118" s="483"/>
      <c r="B118" s="245" t="s">
        <v>222</v>
      </c>
      <c r="C118" s="246"/>
      <c r="D118" s="246"/>
      <c r="E118" s="246"/>
      <c r="F118" s="246"/>
      <c r="G118" s="246"/>
      <c r="H118" s="246"/>
      <c r="I118" s="246"/>
      <c r="J118" s="246"/>
      <c r="K118" s="247">
        <f>I118-J118</f>
        <v>0</v>
      </c>
      <c r="L118" s="261"/>
    </row>
    <row r="119" spans="1:12" ht="13.5" hidden="1" thickBot="1">
      <c r="A119" s="476" t="s">
        <v>127</v>
      </c>
      <c r="B119" s="477"/>
      <c r="C119" s="477"/>
      <c r="D119" s="477"/>
      <c r="E119" s="477"/>
      <c r="F119" s="477"/>
      <c r="G119" s="477"/>
      <c r="H119" s="477"/>
      <c r="I119" s="477"/>
      <c r="J119" s="477"/>
      <c r="K119" s="477"/>
      <c r="L119" s="478"/>
    </row>
    <row r="120" spans="1:12" ht="12.75" hidden="1">
      <c r="A120" s="282" t="s">
        <v>248</v>
      </c>
      <c r="B120" s="248" t="s">
        <v>247</v>
      </c>
      <c r="C120" s="249">
        <f>C117</f>
        <v>0</v>
      </c>
      <c r="D120" s="249">
        <f aca="true" t="shared" si="35" ref="D120:K120">D117</f>
        <v>0</v>
      </c>
      <c r="E120" s="249">
        <f t="shared" si="35"/>
        <v>0</v>
      </c>
      <c r="F120" s="249">
        <f t="shared" si="35"/>
        <v>0</v>
      </c>
      <c r="G120" s="249">
        <f t="shared" si="35"/>
        <v>0</v>
      </c>
      <c r="H120" s="249"/>
      <c r="I120" s="249"/>
      <c r="J120" s="249">
        <f t="shared" si="35"/>
        <v>0</v>
      </c>
      <c r="K120" s="249">
        <f t="shared" si="35"/>
        <v>0</v>
      </c>
      <c r="L120" s="283" t="e">
        <f>J120/C120</f>
        <v>#DIV/0!</v>
      </c>
    </row>
    <row r="121" spans="1:12" ht="12.75" hidden="1">
      <c r="A121" s="59" t="s">
        <v>221</v>
      </c>
      <c r="B121" s="72" t="s">
        <v>222</v>
      </c>
      <c r="C121" s="10">
        <f>C118</f>
        <v>0</v>
      </c>
      <c r="D121" s="10">
        <f aca="true" t="shared" si="36" ref="D121:K121">D118</f>
        <v>0</v>
      </c>
      <c r="E121" s="10">
        <f t="shared" si="36"/>
        <v>0</v>
      </c>
      <c r="F121" s="10">
        <f t="shared" si="36"/>
        <v>0</v>
      </c>
      <c r="G121" s="10">
        <f t="shared" si="36"/>
        <v>0</v>
      </c>
      <c r="H121" s="10">
        <f t="shared" si="36"/>
        <v>0</v>
      </c>
      <c r="I121" s="10">
        <f t="shared" si="36"/>
        <v>0</v>
      </c>
      <c r="J121" s="10">
        <f t="shared" si="36"/>
        <v>0</v>
      </c>
      <c r="K121" s="56">
        <f t="shared" si="36"/>
        <v>0</v>
      </c>
      <c r="L121" s="56">
        <f>L118</f>
        <v>0</v>
      </c>
    </row>
    <row r="122" spans="1:12" ht="12.75" hidden="1">
      <c r="A122" s="3" t="s">
        <v>192</v>
      </c>
      <c r="B122" s="245"/>
      <c r="C122" s="246"/>
      <c r="D122" s="246"/>
      <c r="E122" s="246"/>
      <c r="F122" s="246"/>
      <c r="G122" s="246"/>
      <c r="H122" s="246"/>
      <c r="I122" s="246"/>
      <c r="J122" s="246"/>
      <c r="K122" s="247"/>
      <c r="L122" s="247"/>
    </row>
    <row r="123" spans="1:12" ht="24.75" customHeight="1" thickBot="1">
      <c r="A123" s="45" t="s">
        <v>143</v>
      </c>
      <c r="B123" s="46" t="s">
        <v>168</v>
      </c>
      <c r="C123" s="47">
        <f>C124+C126+C129</f>
        <v>52175980</v>
      </c>
      <c r="D123" s="47">
        <f aca="true" t="shared" si="37" ref="D123:K123">D124+D126+D129</f>
        <v>52175980</v>
      </c>
      <c r="E123" s="47">
        <f t="shared" si="37"/>
        <v>1200000</v>
      </c>
      <c r="F123" s="47">
        <f t="shared" si="37"/>
        <v>1354600</v>
      </c>
      <c r="G123" s="47">
        <f t="shared" si="37"/>
        <v>500000</v>
      </c>
      <c r="H123" s="47">
        <f t="shared" si="37"/>
        <v>49021447</v>
      </c>
      <c r="I123" s="47">
        <f t="shared" si="37"/>
        <v>49021447</v>
      </c>
      <c r="J123" s="47">
        <f t="shared" si="37"/>
        <v>30806723</v>
      </c>
      <c r="K123" s="47">
        <f t="shared" si="37"/>
        <v>18214724</v>
      </c>
      <c r="L123" s="357">
        <f>J123/C123</f>
        <v>0.5904387996162219</v>
      </c>
    </row>
    <row r="124" spans="1:12" ht="12.75">
      <c r="A124" s="403" t="s">
        <v>189</v>
      </c>
      <c r="B124" s="404"/>
      <c r="C124" s="405">
        <v>250000</v>
      </c>
      <c r="D124" s="405">
        <v>250000</v>
      </c>
      <c r="E124" s="405"/>
      <c r="F124" s="405"/>
      <c r="G124" s="406"/>
      <c r="H124" s="405"/>
      <c r="I124" s="405"/>
      <c r="J124" s="405"/>
      <c r="K124" s="407">
        <f>H124-J124</f>
        <v>0</v>
      </c>
      <c r="L124" s="408">
        <f>J124/C124</f>
        <v>0</v>
      </c>
    </row>
    <row r="125" spans="1:12" ht="12.75">
      <c r="A125" s="1" t="s">
        <v>190</v>
      </c>
      <c r="B125" s="68"/>
      <c r="C125" s="9">
        <f>D125+E125+F125+G125</f>
        <v>0</v>
      </c>
      <c r="D125" s="9"/>
      <c r="E125" s="9"/>
      <c r="F125" s="9"/>
      <c r="G125" s="76"/>
      <c r="H125" s="9"/>
      <c r="I125" s="9"/>
      <c r="J125" s="9"/>
      <c r="K125" s="19">
        <f>H125-J125</f>
        <v>0</v>
      </c>
      <c r="L125" s="19">
        <f>I125-K125</f>
        <v>0</v>
      </c>
    </row>
    <row r="126" spans="1:12" ht="12.75">
      <c r="A126" s="472" t="s">
        <v>260</v>
      </c>
      <c r="B126" s="267" t="s">
        <v>168</v>
      </c>
      <c r="C126" s="268">
        <f>SUM(C127:C128)</f>
        <v>29279800</v>
      </c>
      <c r="D126" s="268">
        <f aca="true" t="shared" si="38" ref="D126:K126">SUM(D127:D128)</f>
        <v>29279800</v>
      </c>
      <c r="E126" s="268">
        <f t="shared" si="38"/>
        <v>0</v>
      </c>
      <c r="F126" s="268">
        <f t="shared" si="38"/>
        <v>0</v>
      </c>
      <c r="G126" s="268">
        <f t="shared" si="38"/>
        <v>0</v>
      </c>
      <c r="H126" s="268">
        <f t="shared" si="38"/>
        <v>28379087</v>
      </c>
      <c r="I126" s="268">
        <f t="shared" si="38"/>
        <v>28379087</v>
      </c>
      <c r="J126" s="268">
        <f t="shared" si="38"/>
        <v>23822606</v>
      </c>
      <c r="K126" s="268">
        <f t="shared" si="38"/>
        <v>4556481</v>
      </c>
      <c r="L126" s="279">
        <f aca="true" t="shared" si="39" ref="L126:L133">J126/C126</f>
        <v>0.8136191504040328</v>
      </c>
    </row>
    <row r="127" spans="1:12" ht="12.75">
      <c r="A127" s="473"/>
      <c r="B127" s="68" t="s">
        <v>199</v>
      </c>
      <c r="C127" s="9">
        <v>115000</v>
      </c>
      <c r="D127" s="9">
        <v>115000</v>
      </c>
      <c r="E127" s="9"/>
      <c r="F127" s="9"/>
      <c r="G127" s="76"/>
      <c r="H127" s="9"/>
      <c r="I127" s="9"/>
      <c r="J127" s="9"/>
      <c r="K127" s="19"/>
      <c r="L127" s="258">
        <f t="shared" si="39"/>
        <v>0</v>
      </c>
    </row>
    <row r="128" spans="1:12" ht="12.75">
      <c r="A128" s="474"/>
      <c r="B128" s="68" t="s">
        <v>100</v>
      </c>
      <c r="C128" s="9">
        <v>29164800</v>
      </c>
      <c r="D128" s="9">
        <v>29164800</v>
      </c>
      <c r="E128" s="9"/>
      <c r="F128" s="9"/>
      <c r="G128" s="76"/>
      <c r="H128" s="9">
        <f>28378587+500</f>
        <v>28379087</v>
      </c>
      <c r="I128" s="9">
        <v>28379087</v>
      </c>
      <c r="J128" s="9">
        <v>23822606</v>
      </c>
      <c r="K128" s="19">
        <f>H128-J128</f>
        <v>4556481</v>
      </c>
      <c r="L128" s="258">
        <f t="shared" si="39"/>
        <v>0.8168273398068905</v>
      </c>
    </row>
    <row r="129" spans="1:12" ht="12.75">
      <c r="A129" s="475" t="s">
        <v>124</v>
      </c>
      <c r="B129" s="40" t="s">
        <v>168</v>
      </c>
      <c r="C129" s="15">
        <f>C130+C132+C133+C131</f>
        <v>22646180</v>
      </c>
      <c r="D129" s="15">
        <f aca="true" t="shared" si="40" ref="D129:K129">D130+D132+D133+D131</f>
        <v>22646180</v>
      </c>
      <c r="E129" s="15">
        <f t="shared" si="40"/>
        <v>1200000</v>
      </c>
      <c r="F129" s="15">
        <f t="shared" si="40"/>
        <v>1354600</v>
      </c>
      <c r="G129" s="15">
        <f t="shared" si="40"/>
        <v>500000</v>
      </c>
      <c r="H129" s="15">
        <f t="shared" si="40"/>
        <v>20642360</v>
      </c>
      <c r="I129" s="15">
        <f t="shared" si="40"/>
        <v>20642360</v>
      </c>
      <c r="J129" s="15">
        <f t="shared" si="40"/>
        <v>6984117</v>
      </c>
      <c r="K129" s="15">
        <f t="shared" si="40"/>
        <v>13658243</v>
      </c>
      <c r="L129" s="280">
        <f t="shared" si="39"/>
        <v>0.3084015494003845</v>
      </c>
    </row>
    <row r="130" spans="1:12" ht="12.75">
      <c r="A130" s="475"/>
      <c r="B130" s="73" t="s">
        <v>200</v>
      </c>
      <c r="C130" s="33">
        <v>12600000</v>
      </c>
      <c r="D130" s="33">
        <v>12600000</v>
      </c>
      <c r="E130" s="33"/>
      <c r="F130" s="33"/>
      <c r="G130" s="34"/>
      <c r="H130" s="33">
        <v>12500300</v>
      </c>
      <c r="I130" s="33">
        <v>12500300</v>
      </c>
      <c r="J130" s="33">
        <v>300</v>
      </c>
      <c r="K130" s="19">
        <f>H130-J130</f>
        <v>12500000</v>
      </c>
      <c r="L130" s="250">
        <f t="shared" si="39"/>
        <v>2.380952380952381E-05</v>
      </c>
    </row>
    <row r="131" spans="1:12" ht="12.75">
      <c r="A131" s="475"/>
      <c r="B131" s="73" t="s">
        <v>100</v>
      </c>
      <c r="C131" s="33">
        <v>3000</v>
      </c>
      <c r="D131" s="33">
        <v>3000</v>
      </c>
      <c r="E131" s="33"/>
      <c r="F131" s="33"/>
      <c r="G131" s="34"/>
      <c r="H131" s="33"/>
      <c r="I131" s="33"/>
      <c r="J131" s="33"/>
      <c r="K131" s="19"/>
      <c r="L131" s="250">
        <f t="shared" si="39"/>
        <v>0</v>
      </c>
    </row>
    <row r="132" spans="1:12" ht="12.75">
      <c r="A132" s="475"/>
      <c r="B132" s="71" t="s">
        <v>101</v>
      </c>
      <c r="C132" s="9">
        <v>5344000</v>
      </c>
      <c r="D132" s="9">
        <v>5344000</v>
      </c>
      <c r="E132" s="9">
        <v>1000000</v>
      </c>
      <c r="F132" s="9">
        <v>1000000</v>
      </c>
      <c r="G132" s="76">
        <v>500000</v>
      </c>
      <c r="H132" s="9">
        <v>4976344</v>
      </c>
      <c r="I132" s="9">
        <v>4976344</v>
      </c>
      <c r="J132" s="9">
        <v>4382898</v>
      </c>
      <c r="K132" s="19">
        <f>H132-J132</f>
        <v>593446</v>
      </c>
      <c r="L132" s="250">
        <f t="shared" si="39"/>
        <v>0.8201530688622755</v>
      </c>
    </row>
    <row r="133" spans="1:12" ht="12.75">
      <c r="A133" s="475"/>
      <c r="B133" s="71" t="s">
        <v>102</v>
      </c>
      <c r="C133" s="9">
        <v>4699180</v>
      </c>
      <c r="D133" s="9">
        <v>4699180</v>
      </c>
      <c r="E133" s="9">
        <v>200000</v>
      </c>
      <c r="F133" s="9">
        <v>354600</v>
      </c>
      <c r="G133" s="76"/>
      <c r="H133" s="9">
        <v>3165716</v>
      </c>
      <c r="I133" s="9">
        <v>3165716</v>
      </c>
      <c r="J133" s="9">
        <f>626023+1974896</f>
        <v>2600919</v>
      </c>
      <c r="K133" s="19">
        <f>H133-J133</f>
        <v>564797</v>
      </c>
      <c r="L133" s="250">
        <f t="shared" si="39"/>
        <v>0.5534835864980698</v>
      </c>
    </row>
    <row r="134" spans="1:12" ht="13.5" thickBot="1">
      <c r="A134" s="3" t="s">
        <v>192</v>
      </c>
      <c r="B134" s="69"/>
      <c r="C134" s="60">
        <f>D134+E134+F134+G134</f>
        <v>0</v>
      </c>
      <c r="D134" s="60"/>
      <c r="E134" s="60"/>
      <c r="F134" s="60"/>
      <c r="G134" s="88"/>
      <c r="H134" s="243">
        <f>I134</f>
        <v>-496280</v>
      </c>
      <c r="I134" s="243">
        <f>J134</f>
        <v>-496280</v>
      </c>
      <c r="J134" s="243">
        <v>-496280</v>
      </c>
      <c r="K134" s="89">
        <f>H134-J134</f>
        <v>0</v>
      </c>
      <c r="L134" s="250"/>
    </row>
    <row r="135" spans="1:12" ht="13.5" thickBot="1">
      <c r="A135" s="476" t="s">
        <v>127</v>
      </c>
      <c r="B135" s="477"/>
      <c r="C135" s="477"/>
      <c r="D135" s="477"/>
      <c r="E135" s="477"/>
      <c r="F135" s="477"/>
      <c r="G135" s="477"/>
      <c r="H135" s="477"/>
      <c r="I135" s="477"/>
      <c r="J135" s="477"/>
      <c r="K135" s="477"/>
      <c r="L135" s="478"/>
    </row>
    <row r="136" spans="1:12" ht="12.75">
      <c r="A136" s="244" t="s">
        <v>198</v>
      </c>
      <c r="B136" s="81" t="s">
        <v>199</v>
      </c>
      <c r="C136" s="93">
        <f>C130+C127</f>
        <v>12715000</v>
      </c>
      <c r="D136" s="93">
        <f aca="true" t="shared" si="41" ref="D136:K136">D130+D127</f>
        <v>12715000</v>
      </c>
      <c r="E136" s="93">
        <f t="shared" si="41"/>
        <v>0</v>
      </c>
      <c r="F136" s="93">
        <f t="shared" si="41"/>
        <v>0</v>
      </c>
      <c r="G136" s="93">
        <f t="shared" si="41"/>
        <v>0</v>
      </c>
      <c r="H136" s="93">
        <f t="shared" si="41"/>
        <v>12500300</v>
      </c>
      <c r="I136" s="93">
        <f t="shared" si="41"/>
        <v>12500300</v>
      </c>
      <c r="J136" s="93">
        <f t="shared" si="41"/>
        <v>300</v>
      </c>
      <c r="K136" s="93">
        <f t="shared" si="41"/>
        <v>12500000</v>
      </c>
      <c r="L136" s="251">
        <f>J136/C136</f>
        <v>2.3594180102241448E-05</v>
      </c>
    </row>
    <row r="137" spans="1:12" ht="12.75">
      <c r="A137" s="5" t="s">
        <v>235</v>
      </c>
      <c r="B137" s="72" t="s">
        <v>100</v>
      </c>
      <c r="C137" s="10">
        <f>C131+C128+C124</f>
        <v>29417800</v>
      </c>
      <c r="D137" s="10">
        <f aca="true" t="shared" si="42" ref="D137:J137">D131+D128+D124</f>
        <v>29417800</v>
      </c>
      <c r="E137" s="10">
        <f t="shared" si="42"/>
        <v>0</v>
      </c>
      <c r="F137" s="10">
        <f t="shared" si="42"/>
        <v>0</v>
      </c>
      <c r="G137" s="10">
        <f t="shared" si="42"/>
        <v>0</v>
      </c>
      <c r="H137" s="10">
        <f t="shared" si="42"/>
        <v>28379087</v>
      </c>
      <c r="I137" s="10">
        <f t="shared" si="42"/>
        <v>28379087</v>
      </c>
      <c r="J137" s="10">
        <f t="shared" si="42"/>
        <v>23822606</v>
      </c>
      <c r="K137" s="10">
        <f>K131+K128</f>
        <v>4556481</v>
      </c>
      <c r="L137" s="251">
        <f>J137/C137</f>
        <v>0.8098024325408426</v>
      </c>
    </row>
    <row r="138" spans="1:12" ht="12.75">
      <c r="A138" s="5" t="s">
        <v>144</v>
      </c>
      <c r="B138" s="72" t="s">
        <v>101</v>
      </c>
      <c r="C138" s="10">
        <f>C132</f>
        <v>5344000</v>
      </c>
      <c r="D138" s="10">
        <f aca="true" t="shared" si="43" ref="D138:K138">D132</f>
        <v>5344000</v>
      </c>
      <c r="E138" s="10">
        <f t="shared" si="43"/>
        <v>1000000</v>
      </c>
      <c r="F138" s="10">
        <f t="shared" si="43"/>
        <v>1000000</v>
      </c>
      <c r="G138" s="10">
        <f t="shared" si="43"/>
        <v>500000</v>
      </c>
      <c r="H138" s="10">
        <f t="shared" si="43"/>
        <v>4976344</v>
      </c>
      <c r="I138" s="10">
        <f t="shared" si="43"/>
        <v>4976344</v>
      </c>
      <c r="J138" s="10">
        <f t="shared" si="43"/>
        <v>4382898</v>
      </c>
      <c r="K138" s="56">
        <f t="shared" si="43"/>
        <v>593446</v>
      </c>
      <c r="L138" s="251">
        <f>J138/C138</f>
        <v>0.8201530688622755</v>
      </c>
    </row>
    <row r="139" spans="1:12" ht="12.75">
      <c r="A139" s="4" t="s">
        <v>145</v>
      </c>
      <c r="B139" s="83" t="s">
        <v>102</v>
      </c>
      <c r="C139" s="14">
        <f>C133</f>
        <v>4699180</v>
      </c>
      <c r="D139" s="14">
        <f aca="true" t="shared" si="44" ref="D139:K139">D133</f>
        <v>4699180</v>
      </c>
      <c r="E139" s="14">
        <f t="shared" si="44"/>
        <v>200000</v>
      </c>
      <c r="F139" s="14">
        <f t="shared" si="44"/>
        <v>354600</v>
      </c>
      <c r="G139" s="14">
        <f t="shared" si="44"/>
        <v>0</v>
      </c>
      <c r="H139" s="14">
        <f t="shared" si="44"/>
        <v>3165716</v>
      </c>
      <c r="I139" s="14">
        <f t="shared" si="44"/>
        <v>3165716</v>
      </c>
      <c r="J139" s="14">
        <f t="shared" si="44"/>
        <v>2600919</v>
      </c>
      <c r="K139" s="14">
        <f t="shared" si="44"/>
        <v>564797</v>
      </c>
      <c r="L139" s="251">
        <f>J139/C139</f>
        <v>0.5534835864980698</v>
      </c>
    </row>
    <row r="140" spans="1:12" ht="13.5" thickBot="1">
      <c r="A140" s="100" t="s">
        <v>192</v>
      </c>
      <c r="B140" s="101"/>
      <c r="C140" s="102"/>
      <c r="D140" s="102"/>
      <c r="E140" s="102"/>
      <c r="F140" s="102"/>
      <c r="G140" s="102"/>
      <c r="H140" s="103">
        <f>H134</f>
        <v>-496280</v>
      </c>
      <c r="I140" s="103">
        <f>I134</f>
        <v>-496280</v>
      </c>
      <c r="J140" s="103">
        <f>J134</f>
        <v>-496280</v>
      </c>
      <c r="K140" s="104"/>
      <c r="L140" s="104"/>
    </row>
    <row r="141" spans="3:12" ht="12.75">
      <c r="C141" s="8"/>
      <c r="D141" s="7"/>
      <c r="E141" s="7"/>
      <c r="F141" s="7"/>
      <c r="G141" s="7"/>
      <c r="H141" s="7"/>
      <c r="I141" s="7"/>
      <c r="J141" s="7"/>
      <c r="K141" s="7"/>
      <c r="L141" s="7"/>
    </row>
    <row r="142" spans="3:12" ht="13.5" thickBot="1">
      <c r="C142" s="8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4.5" thickBot="1">
      <c r="A143" s="496" t="s">
        <v>179</v>
      </c>
      <c r="B143" s="497"/>
      <c r="C143" s="368" t="s">
        <v>162</v>
      </c>
      <c r="D143" s="368" t="s">
        <v>163</v>
      </c>
      <c r="E143" s="37"/>
      <c r="F143" s="37"/>
      <c r="G143" s="37"/>
      <c r="H143" s="368" t="s">
        <v>164</v>
      </c>
      <c r="I143" s="368" t="s">
        <v>165</v>
      </c>
      <c r="J143" s="368" t="s">
        <v>166</v>
      </c>
      <c r="K143" s="393" t="s">
        <v>167</v>
      </c>
      <c r="L143" s="368" t="s">
        <v>256</v>
      </c>
    </row>
    <row r="144" spans="1:12" ht="12.75">
      <c r="A144" s="498" t="s">
        <v>121</v>
      </c>
      <c r="B144" s="499"/>
      <c r="C144" s="380">
        <f aca="true" t="shared" si="45" ref="C144:K144">C124+C96+C85+C69+C61+C41+C26+C18+C10</f>
        <v>550000</v>
      </c>
      <c r="D144" s="380">
        <f t="shared" si="45"/>
        <v>550000</v>
      </c>
      <c r="E144" s="371">
        <f t="shared" si="45"/>
        <v>400000</v>
      </c>
      <c r="F144" s="9">
        <f t="shared" si="45"/>
        <v>0</v>
      </c>
      <c r="G144" s="76">
        <f t="shared" si="45"/>
        <v>0</v>
      </c>
      <c r="H144" s="380">
        <f t="shared" si="45"/>
        <v>300000</v>
      </c>
      <c r="I144" s="380">
        <f t="shared" si="45"/>
        <v>300000</v>
      </c>
      <c r="J144" s="380">
        <f t="shared" si="45"/>
        <v>258646</v>
      </c>
      <c r="K144" s="380">
        <f t="shared" si="45"/>
        <v>41354</v>
      </c>
      <c r="L144" s="389">
        <f>J144/C144</f>
        <v>0.47026545454545454</v>
      </c>
    </row>
    <row r="145" spans="1:12" ht="12.75">
      <c r="A145" s="500" t="s">
        <v>122</v>
      </c>
      <c r="B145" s="501"/>
      <c r="C145" s="381">
        <f aca="true" t="shared" si="46" ref="C145:K145">C125+C97+C86+C70+C62+C42+C27+C19+C11</f>
        <v>0</v>
      </c>
      <c r="D145" s="381">
        <f t="shared" si="46"/>
        <v>0</v>
      </c>
      <c r="E145" s="371">
        <f t="shared" si="46"/>
        <v>0</v>
      </c>
      <c r="F145" s="9">
        <f t="shared" si="46"/>
        <v>0</v>
      </c>
      <c r="G145" s="76">
        <f t="shared" si="46"/>
        <v>0</v>
      </c>
      <c r="H145" s="381">
        <f t="shared" si="46"/>
        <v>0</v>
      </c>
      <c r="I145" s="381">
        <f t="shared" si="46"/>
        <v>0</v>
      </c>
      <c r="J145" s="381">
        <f t="shared" si="46"/>
        <v>0</v>
      </c>
      <c r="K145" s="381">
        <f t="shared" si="46"/>
        <v>0</v>
      </c>
      <c r="L145" s="390"/>
    </row>
    <row r="146" spans="1:12" ht="12.75">
      <c r="A146" s="500" t="s">
        <v>123</v>
      </c>
      <c r="B146" s="501"/>
      <c r="C146" s="381"/>
      <c r="D146" s="381"/>
      <c r="E146" s="371"/>
      <c r="F146" s="9"/>
      <c r="G146" s="76"/>
      <c r="H146" s="381"/>
      <c r="I146" s="381"/>
      <c r="J146" s="381"/>
      <c r="K146" s="381"/>
      <c r="L146" s="390"/>
    </row>
    <row r="147" spans="1:12" ht="12.75">
      <c r="A147" s="98"/>
      <c r="B147" s="374" t="s">
        <v>246</v>
      </c>
      <c r="C147" s="381">
        <f>C126+C98+C87+C72+C43+C28+C12</f>
        <v>42560670</v>
      </c>
      <c r="D147" s="381">
        <f aca="true" t="shared" si="47" ref="D147:K147">D126+D98+D87+D72+D43+D28+D12</f>
        <v>42560670</v>
      </c>
      <c r="E147" s="371">
        <f t="shared" si="47"/>
        <v>1437004</v>
      </c>
      <c r="F147" s="9">
        <f t="shared" si="47"/>
        <v>1437005</v>
      </c>
      <c r="G147" s="76">
        <f t="shared" si="47"/>
        <v>1437004</v>
      </c>
      <c r="H147" s="381">
        <f t="shared" si="47"/>
        <v>39411462</v>
      </c>
      <c r="I147" s="381">
        <f t="shared" si="47"/>
        <v>39411462</v>
      </c>
      <c r="J147" s="381">
        <f t="shared" si="47"/>
        <v>27910605</v>
      </c>
      <c r="K147" s="381">
        <f t="shared" si="47"/>
        <v>11500857</v>
      </c>
      <c r="L147" s="390">
        <f>J147/C147</f>
        <v>0.6557839667467641</v>
      </c>
    </row>
    <row r="148" spans="1:17" ht="12.75">
      <c r="A148" s="500" t="s">
        <v>124</v>
      </c>
      <c r="B148" s="501"/>
      <c r="C148" s="381">
        <f>C129+C116+C103+C90+C75+C47+C29+C21+C13</f>
        <v>36340513</v>
      </c>
      <c r="D148" s="381">
        <f aca="true" t="shared" si="48" ref="D148:K148">D129+D116+D103+D90+D75+D47+D29+D21+D13</f>
        <v>36340513</v>
      </c>
      <c r="E148" s="371">
        <f t="shared" si="48"/>
        <v>2406000</v>
      </c>
      <c r="F148" s="9">
        <f t="shared" si="48"/>
        <v>2390922</v>
      </c>
      <c r="G148" s="76">
        <f t="shared" si="48"/>
        <v>966000</v>
      </c>
      <c r="H148" s="381">
        <f t="shared" si="48"/>
        <v>31352661</v>
      </c>
      <c r="I148" s="381">
        <f t="shared" si="48"/>
        <v>31352661</v>
      </c>
      <c r="J148" s="381">
        <f t="shared" si="48"/>
        <v>14785432</v>
      </c>
      <c r="K148" s="381">
        <f t="shared" si="48"/>
        <v>16567229</v>
      </c>
      <c r="L148" s="390">
        <f>J148/C148</f>
        <v>0.4068580980130908</v>
      </c>
      <c r="Q148" s="7"/>
    </row>
    <row r="149" spans="1:12" ht="15" hidden="1">
      <c r="A149" s="27" t="s">
        <v>125</v>
      </c>
      <c r="B149" s="375" t="s">
        <v>147</v>
      </c>
      <c r="C149" s="382" t="s">
        <v>148</v>
      </c>
      <c r="D149" s="382" t="s">
        <v>149</v>
      </c>
      <c r="E149" s="372" t="s">
        <v>150</v>
      </c>
      <c r="F149" s="361" t="s">
        <v>151</v>
      </c>
      <c r="G149" s="387"/>
      <c r="H149" s="385"/>
      <c r="I149" s="385"/>
      <c r="J149" s="385"/>
      <c r="K149" s="385"/>
      <c r="L149" s="391"/>
    </row>
    <row r="150" spans="1:12" ht="15.75" hidden="1">
      <c r="A150" s="18" t="s">
        <v>121</v>
      </c>
      <c r="B150" s="376">
        <f aca="true" t="shared" si="49" ref="B150:B155">C150+D150+E150+F150</f>
        <v>950000</v>
      </c>
      <c r="C150" s="381">
        <f aca="true" t="shared" si="50" ref="C150:F151">D124+D96+D85+D69+D61+D41+D26+D18+D10</f>
        <v>550000</v>
      </c>
      <c r="D150" s="381">
        <f t="shared" si="50"/>
        <v>400000</v>
      </c>
      <c r="E150" s="371">
        <f t="shared" si="50"/>
        <v>0</v>
      </c>
      <c r="F150" s="9">
        <f t="shared" si="50"/>
        <v>0</v>
      </c>
      <c r="G150" s="387"/>
      <c r="H150" s="385"/>
      <c r="I150" s="385"/>
      <c r="J150" s="385"/>
      <c r="K150" s="385"/>
      <c r="L150" s="391"/>
    </row>
    <row r="151" spans="1:12" ht="15.75" hidden="1">
      <c r="A151" s="18" t="s">
        <v>122</v>
      </c>
      <c r="B151" s="376">
        <f t="shared" si="49"/>
        <v>0</v>
      </c>
      <c r="C151" s="381">
        <f t="shared" si="50"/>
        <v>0</v>
      </c>
      <c r="D151" s="381">
        <f t="shared" si="50"/>
        <v>0</v>
      </c>
      <c r="E151" s="371">
        <f t="shared" si="50"/>
        <v>0</v>
      </c>
      <c r="F151" s="9">
        <f t="shared" si="50"/>
        <v>0</v>
      </c>
      <c r="G151" s="387"/>
      <c r="H151" s="385"/>
      <c r="I151" s="385"/>
      <c r="J151" s="385"/>
      <c r="K151" s="385"/>
      <c r="L151" s="391"/>
    </row>
    <row r="152" spans="1:12" ht="15.75" hidden="1">
      <c r="A152" s="18" t="s">
        <v>123</v>
      </c>
      <c r="B152" s="376" t="e">
        <f t="shared" si="49"/>
        <v>#REF!</v>
      </c>
      <c r="C152" s="381" t="e">
        <f>D128+D99+D88+D74+D63+#REF!+D28+D20+D12</f>
        <v>#REF!</v>
      </c>
      <c r="D152" s="381" t="e">
        <f>E128+E99+E88+E74+E63+#REF!+E28+E20+E12</f>
        <v>#REF!</v>
      </c>
      <c r="E152" s="371" t="e">
        <f>F128+F99+F88+F74+F63+#REF!+F28+F20+F12</f>
        <v>#REF!</v>
      </c>
      <c r="F152" s="9" t="e">
        <f>G128+G99+G88+G74+G63+#REF!+G28+G20+G12</f>
        <v>#REF!</v>
      </c>
      <c r="G152" s="387"/>
      <c r="H152" s="385"/>
      <c r="I152" s="385"/>
      <c r="J152" s="385"/>
      <c r="K152" s="385"/>
      <c r="L152" s="391"/>
    </row>
    <row r="153" spans="1:12" ht="15.75" hidden="1">
      <c r="A153" s="18" t="s">
        <v>124</v>
      </c>
      <c r="B153" s="376">
        <f t="shared" si="49"/>
        <v>41821835</v>
      </c>
      <c r="C153" s="381">
        <f>D129+D103+D75+D64+D47+D33+D21+D13+D90</f>
        <v>36058913</v>
      </c>
      <c r="D153" s="381">
        <f>E129+E103+E75+E64+E47+E33+E21+E13+E90</f>
        <v>2406000</v>
      </c>
      <c r="E153" s="371">
        <f>F129+F103+F75+F64+F47+F33+F21+F13+F90</f>
        <v>2390922</v>
      </c>
      <c r="F153" s="9">
        <f>G129+G103+G75+G64+G47+G33+G21+G13+G90</f>
        <v>966000</v>
      </c>
      <c r="G153" s="387"/>
      <c r="H153" s="385"/>
      <c r="I153" s="385"/>
      <c r="J153" s="385"/>
      <c r="K153" s="385"/>
      <c r="L153" s="391"/>
    </row>
    <row r="154" spans="1:12" ht="15.75" hidden="1">
      <c r="A154" s="18" t="s">
        <v>125</v>
      </c>
      <c r="B154" s="376">
        <f t="shared" si="49"/>
        <v>0</v>
      </c>
      <c r="C154" s="381"/>
      <c r="D154" s="385"/>
      <c r="E154" s="379"/>
      <c r="F154" s="2"/>
      <c r="G154" s="387"/>
      <c r="H154" s="385"/>
      <c r="I154" s="385"/>
      <c r="J154" s="385"/>
      <c r="K154" s="385"/>
      <c r="L154" s="391"/>
    </row>
    <row r="155" spans="1:12" ht="16.5" hidden="1" thickBot="1">
      <c r="A155" s="20" t="s">
        <v>153</v>
      </c>
      <c r="B155" s="377" t="e">
        <f t="shared" si="49"/>
        <v>#REF!</v>
      </c>
      <c r="C155" s="383" t="e">
        <f>C154+C153+C152+C151+C150</f>
        <v>#REF!</v>
      </c>
      <c r="D155" s="383" t="e">
        <f>D154+D153+D152+D151+D150</f>
        <v>#REF!</v>
      </c>
      <c r="E155" s="373" t="e">
        <f>E154+E153+E152+E151+E150</f>
        <v>#REF!</v>
      </c>
      <c r="F155" s="362" t="e">
        <f>F154+F153+F152+F151+F150</f>
        <v>#REF!</v>
      </c>
      <c r="G155" s="387"/>
      <c r="H155" s="385"/>
      <c r="I155" s="385"/>
      <c r="J155" s="385"/>
      <c r="K155" s="385"/>
      <c r="L155" s="391"/>
    </row>
    <row r="156" spans="1:12" ht="12.75" hidden="1">
      <c r="A156" s="38"/>
      <c r="B156" s="378"/>
      <c r="C156" s="381"/>
      <c r="D156" s="385"/>
      <c r="E156" s="379"/>
      <c r="F156" s="2"/>
      <c r="G156" s="387"/>
      <c r="H156" s="385"/>
      <c r="I156" s="385"/>
      <c r="J156" s="385"/>
      <c r="K156" s="385"/>
      <c r="L156" s="391"/>
    </row>
    <row r="157" spans="1:17" ht="13.5" thickBot="1">
      <c r="A157" s="505" t="s">
        <v>204</v>
      </c>
      <c r="B157" s="506"/>
      <c r="C157" s="384"/>
      <c r="D157" s="386"/>
      <c r="E157" s="379"/>
      <c r="F157" s="2"/>
      <c r="G157" s="387"/>
      <c r="H157" s="388">
        <f>I157</f>
        <v>-496280</v>
      </c>
      <c r="I157" s="388">
        <f>J157</f>
        <v>-496280</v>
      </c>
      <c r="J157" s="388">
        <f>J134</f>
        <v>-496280</v>
      </c>
      <c r="K157" s="386"/>
      <c r="L157" s="392"/>
      <c r="Q157" s="7"/>
    </row>
    <row r="158" spans="1:17" ht="18.75" thickBot="1">
      <c r="A158" s="493" t="s">
        <v>154</v>
      </c>
      <c r="B158" s="494"/>
      <c r="C158" s="369">
        <f>C148+C146+C145+C144+C147</f>
        <v>79451183</v>
      </c>
      <c r="D158" s="369">
        <f aca="true" t="shared" si="51" ref="D158:K158">D148+D146+D145+D144+D147</f>
        <v>79451183</v>
      </c>
      <c r="E158" s="358">
        <f t="shared" si="51"/>
        <v>4243004</v>
      </c>
      <c r="F158" s="359">
        <f t="shared" si="51"/>
        <v>3827927</v>
      </c>
      <c r="G158" s="360">
        <f t="shared" si="51"/>
        <v>2403004</v>
      </c>
      <c r="H158" s="369">
        <f>H148+H146+H145+H144+H147+H157</f>
        <v>70567843</v>
      </c>
      <c r="I158" s="369">
        <f>I148+I146+I145+I144+I147+I157</f>
        <v>70567843</v>
      </c>
      <c r="J158" s="369">
        <f>J148+J146+J145+J144+J147+J157</f>
        <v>42458403</v>
      </c>
      <c r="K158" s="369">
        <f t="shared" si="51"/>
        <v>28109440</v>
      </c>
      <c r="L158" s="370">
        <f>J158/C158</f>
        <v>0.53439610836254</v>
      </c>
      <c r="Q158" s="7"/>
    </row>
    <row r="159" spans="1:12" s="30" customFormat="1" ht="18">
      <c r="A159" s="28"/>
      <c r="B159" s="28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3" t="s">
        <v>175</v>
      </c>
      <c r="C160" s="8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22" t="s">
        <v>201</v>
      </c>
      <c r="C161" s="8"/>
      <c r="D161" s="6" t="s">
        <v>176</v>
      </c>
      <c r="E161" s="7"/>
      <c r="F161" s="7"/>
      <c r="G161" s="7"/>
      <c r="H161" s="7"/>
      <c r="I161" s="7"/>
      <c r="J161" s="6" t="s">
        <v>244</v>
      </c>
      <c r="K161" s="7"/>
      <c r="L161" s="7"/>
    </row>
    <row r="162" spans="1:12" ht="12.75">
      <c r="A162" s="97" t="s">
        <v>241</v>
      </c>
      <c r="C162" s="8"/>
      <c r="D162" t="s">
        <v>177</v>
      </c>
      <c r="E162" s="7"/>
      <c r="F162" s="7"/>
      <c r="G162" s="7"/>
      <c r="H162" s="7"/>
      <c r="I162" s="7"/>
      <c r="J162" t="s">
        <v>240</v>
      </c>
      <c r="K162" s="7"/>
      <c r="L162" s="7"/>
    </row>
    <row r="165" ht="12.75" hidden="1">
      <c r="B165" s="23" t="s">
        <v>230</v>
      </c>
    </row>
    <row r="166" spans="2:12" ht="12.75" hidden="1">
      <c r="B166" s="23" t="s">
        <v>231</v>
      </c>
      <c r="C166" s="8">
        <f>C139+C138+C136+C121+C113+C112+C111+C110+C94+C83+C82+C81+C67+C59+C58+C57+C55+C39+C38+C37+C36+C16</f>
        <v>49521783</v>
      </c>
      <c r="D166" s="8">
        <f>D139+D138+D136+D121+D113+D112+D111+D110+D94+D83+D82+D81+D67+D59+D58+D57+D55+D39+D38+D37+D36+D16</f>
        <v>49521783</v>
      </c>
      <c r="E166" s="8">
        <f>E139+E138+E136+E121+E113+E112+E111+E110+E94+E83+E82+E81+E67+E59+E58+E57+E55+E39+E38+E37+E36+E16</f>
        <v>4237004</v>
      </c>
      <c r="F166" s="8">
        <f>F139+F138+F136+F121+F113+F112+F111+F110+F94+F83+F82+F81+F67+F59+F58+F57+F55+F39+F38+F37+F36+F16</f>
        <v>3827927</v>
      </c>
      <c r="G166" s="8">
        <f>G139+G138+G136+G121+G113+G112+G111+G110+G94+G83+G82+G81+G67+G59+G58+G57+G55+G39+G38+G37+G36+G16</f>
        <v>2403004</v>
      </c>
      <c r="H166" s="8">
        <f>H139+H138+H136+H121+H113+H112+H111+H110+H94+H83+H82+H81+H67+H59+H58+H57+H55+H39+H38+H37+H36+H16+H140+H114</f>
        <v>41680956</v>
      </c>
      <c r="I166" s="8">
        <f>I139+I138+I136+I121+I113+I112+I111+I110+I94+I83+I82+I81+I67+I59+I58+I57+I55+I39+I38+I37+I36+I16+I140+I114</f>
        <v>41680956</v>
      </c>
      <c r="J166" s="8">
        <f>J139+J138+J136+J121+J113+J112+J111+J110+J94+J83+J82+J81+J67+J59+J58+J57+J55+J39+J38+J37+J36+J16+J140+J114</f>
        <v>18324373</v>
      </c>
      <c r="K166" s="8">
        <f>K139+K138+K136+K121+K113+K112+K111+K110+K94+K83+K82+K81+K67+K59+K58+K57+K55+K39+K38+K37+K36+K16+K140+K114</f>
        <v>23356583</v>
      </c>
      <c r="L166" s="8">
        <f>L139+L138+L136+L121+L113+L112+L111+L110+L94+L83+L82+L81+L67+L59+L58+L57+L55+L39+L38+L37+L36+L16+L140+L114</f>
        <v>9.289261730236392</v>
      </c>
    </row>
  </sheetData>
  <sheetProtection/>
  <mergeCells count="33">
    <mergeCell ref="A4:L4"/>
    <mergeCell ref="A5:L5"/>
    <mergeCell ref="A15:L15"/>
    <mergeCell ref="A23:L23"/>
    <mergeCell ref="A35:L35"/>
    <mergeCell ref="A54:L54"/>
    <mergeCell ref="B18:B22"/>
    <mergeCell ref="A47:A52"/>
    <mergeCell ref="A7:B7"/>
    <mergeCell ref="A29:A33"/>
    <mergeCell ref="A158:B158"/>
    <mergeCell ref="I2:K2"/>
    <mergeCell ref="A143:B143"/>
    <mergeCell ref="A144:B144"/>
    <mergeCell ref="A145:B145"/>
    <mergeCell ref="A103:A107"/>
    <mergeCell ref="A157:B157"/>
    <mergeCell ref="A148:B148"/>
    <mergeCell ref="A146:B146"/>
    <mergeCell ref="A72:A74"/>
    <mergeCell ref="A80:L80"/>
    <mergeCell ref="A119:L119"/>
    <mergeCell ref="A43:A46"/>
    <mergeCell ref="A109:L109"/>
    <mergeCell ref="A66:K66"/>
    <mergeCell ref="A75:A78"/>
    <mergeCell ref="A87:A89"/>
    <mergeCell ref="A126:A128"/>
    <mergeCell ref="A129:A133"/>
    <mergeCell ref="A98:A102"/>
    <mergeCell ref="A135:L135"/>
    <mergeCell ref="A92:L92"/>
    <mergeCell ref="A116:A118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2020-12-10T12:31:25Z</cp:lastPrinted>
  <dcterms:created xsi:type="dcterms:W3CDTF">2011-02-23T07:07:11Z</dcterms:created>
  <dcterms:modified xsi:type="dcterms:W3CDTF">2020-12-14T09:02:13Z</dcterms:modified>
  <cp:category/>
  <cp:version/>
  <cp:contentType/>
  <cp:contentStatus/>
</cp:coreProperties>
</file>