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38" activeTab="3"/>
  </bookViews>
  <sheets>
    <sheet name="ANEXA1" sheetId="1" r:id="rId1"/>
    <sheet name="ANEXA2" sheetId="2" r:id="rId2"/>
    <sheet name="ANEXA3" sheetId="3" r:id="rId3"/>
    <sheet name="ANEXA4" sheetId="4" r:id="rId4"/>
    <sheet name="Sheet1" sheetId="5" state="hidden" r:id="rId5"/>
  </sheets>
  <externalReferences>
    <externalReference r:id="rId8"/>
    <externalReference r:id="rId9"/>
  </externalReferences>
  <definedNames>
    <definedName name="_xlnm.Print_Area" localSheetId="1">'ANEXA2'!$A$1:$R$199</definedName>
    <definedName name="_xlnm.Print_Titles" localSheetId="0">'ANEXA1'!$12:$12</definedName>
    <definedName name="_xlnm.Print_Titles" localSheetId="1">'ANEXA2'!$12:$12</definedName>
  </definedNames>
  <calcPr fullCalcOnLoad="1"/>
</workbook>
</file>

<file path=xl/sharedStrings.xml><?xml version="1.0" encoding="utf-8"?>
<sst xmlns="http://schemas.openxmlformats.org/spreadsheetml/2006/main" count="686" uniqueCount="425">
  <si>
    <t>BUGETUL DE VENITURI ŞI CHELTUIELI</t>
  </si>
  <si>
    <t xml:space="preserve">- mii lei - </t>
  </si>
  <si>
    <t>INDICATORI</t>
  </si>
  <si>
    <t>Nr. rd.</t>
  </si>
  <si>
    <t>%</t>
  </si>
  <si>
    <t>9 = 7/5</t>
  </si>
  <si>
    <t>10 = 8/7</t>
  </si>
  <si>
    <t>6 = 5/4</t>
  </si>
  <si>
    <t>I.</t>
  </si>
  <si>
    <t>VENITURI TOTALE (rd. 1 = rd. 2 + rd. 5 + rd. 6)</t>
  </si>
  <si>
    <t>Venituri totale din exploatare, din care:</t>
  </si>
  <si>
    <t>a)</t>
  </si>
  <si>
    <t>b)</t>
  </si>
  <si>
    <t>Venituri financiare</t>
  </si>
  <si>
    <t>Venituri extraordinare</t>
  </si>
  <si>
    <t>II</t>
  </si>
  <si>
    <t>CHELTUIELI TOTALE (rd. 7 = rd. 8 + rd. 20 + rd. 21)</t>
  </si>
  <si>
    <t>Cheltuieli de exploatare, din care:</t>
  </si>
  <si>
    <t>A.</t>
  </si>
  <si>
    <t>cheltuieli cu bunuri şi servicii</t>
  </si>
  <si>
    <t>B.</t>
  </si>
  <si>
    <t>cheltuieli cu impozite, taxe şi vărsăminte asimilate</t>
  </si>
  <si>
    <t>C.</t>
  </si>
  <si>
    <t>cheltuieli cu personalul, din care:</t>
  </si>
  <si>
    <t>C0</t>
  </si>
  <si>
    <t>Cheltuieli de natură salarială(rd. 13 + rd. 14)</t>
  </si>
  <si>
    <t>C1</t>
  </si>
  <si>
    <t>ch. cu salariile</t>
  </si>
  <si>
    <t>C2</t>
  </si>
  <si>
    <t>bonusuri</t>
  </si>
  <si>
    <t>C3</t>
  </si>
  <si>
    <t>alte cheltuieli cu personalul, din care:</t>
  </si>
  <si>
    <t>cheltuieli cu plăţi compensatorii aferente disponibilizărilor de personal</t>
  </si>
  <si>
    <t>C4</t>
  </si>
  <si>
    <t>Cheltuieli aferente contractului de mandat şi a altor organe de conducere şi control, comisii şi comitete</t>
  </si>
  <si>
    <t>C5</t>
  </si>
  <si>
    <t>D.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</si>
  <si>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</si>
  <si>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</si>
  <si>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</si>
  <si>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</si>
  <si>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</si>
  <si>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</si>
  <si>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</si>
  <si>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</si>
  <si>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</si>
  <si>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</si>
  <si>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</si>
  <si>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plăţii dobânzilor, comisioanelor şi altor costuri aferente acestor împrumuturi</t>
  </si>
  <si>
    <t>Alte repartizări prevăzute de lege</t>
  </si>
  <si>
    <t>Profitul contabil rămas după deducerea sumelor de la rd. 25, 26, 27, 28, 29</t>
  </si>
  <si>
    <t>Participarea salariaţilor la profit în limita a 10% din profitul net, dar nu mai mult de nivelul unui salariu de bază mediu lunar realizat la nivelul operatorului economic în exerciţiul financiar de referinţă</t>
  </si>
  <si>
    <t>Minimum 50% vărsăminte la bugetul de stat sau local în cazul regiilor autonome, ori dividende cuvenite acţionarilor, în cazul societăţilor/ companiilor naţionale şi societăţilor cu capital integral sau majoritar de stat, din care:</t>
  </si>
  <si>
    <t>- dividende cuvenite bugetului de stat</t>
  </si>
  <si>
    <t>- dividende cuvenite bugetului local</t>
  </si>
  <si>
    <t>33a</t>
  </si>
  <si>
    <t>c)</t>
  </si>
  <si>
    <t>- dividende cuvenite altor acţionari</t>
  </si>
  <si>
    <t>Profitul nerepartizat pe destinaţiile prevăzute la rd. 31 - rd. 32 se repartizează la alte rezerve şi constituie sursă proprie de finanţare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</si>
  <si>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</si>
  <si>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</si>
  <si>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</si>
  <si>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</si>
  <si>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</si>
  <si>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</si>
  <si>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prestările de servicii</t>
  </si>
  <si>
    <t>d)</t>
  </si>
  <si>
    <t>cheltuieli cu reclama şi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</si>
  <si>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</si>
  <si>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</si>
  <si>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</si>
  <si>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</si>
  <si>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</si>
  <si>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</t>
  </si>
  <si>
    <t>IX</t>
  </si>
  <si>
    <t>CHELTUIELI PENTRU INVESTIŢII</t>
  </si>
  <si>
    <t>X</t>
  </si>
  <si>
    <t>DATE DE FUNDAMENTARE</t>
  </si>
  <si>
    <t>Nr. de personal prognozat la finele anului</t>
  </si>
  <si>
    <t>Nr. mediu de salariaţi total</t>
  </si>
  <si>
    <t>Castigul mediu lunar pe salariat (lei/persoană) determinat pe baza cheltuielilor de natură salarială *)</t>
  </si>
  <si>
    <t>Productivitatea muncii în unităţi valorice pe total personal mediu (mii lei/persoană) (rd. 2/rd. 49)</t>
  </si>
  <si>
    <t>Productivitatea muncii în unităţi fizice pe total personal mediu (cantitate produse finite/ persoană)</t>
  </si>
  <si>
    <t>Cheltuieli totale la 1000 lei venituri totale (rd. 7/rd. 1)x1000</t>
  </si>
  <si>
    <t>Plăţi restante</t>
  </si>
  <si>
    <t>Creanţe restante</t>
  </si>
  <si>
    <t>Detalierea indicatorilor economico-financiari prevăzuţi în bugetul de venituri şi cheltuieli şi repartizarea pe trimestre a acestora</t>
  </si>
  <si>
    <t>Aprobat</t>
  </si>
  <si>
    <t>din care:</t>
  </si>
  <si>
    <t>Trim I</t>
  </si>
  <si>
    <t>Trim II</t>
  </si>
  <si>
    <t>Trim III</t>
  </si>
  <si>
    <t>3a</t>
  </si>
  <si>
    <t>6a</t>
  </si>
  <si>
    <t>6b</t>
  </si>
  <si>
    <t>6c</t>
  </si>
  <si>
    <t>6d</t>
  </si>
  <si>
    <t>VENITURI TOTALE (rd. 2 + rd. 22 + rd. 28)</t>
  </si>
  <si>
    <t>Venituri totale din exploatare (rd. 3 + rd. 8 + rd. 9 + rd. 12 + rd. 13 + rd. 14), din care:</t>
  </si>
  <si>
    <t>din producţia vândută (rd. 4 + rd. 5 + rd. 6 + rd. 7), din care: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</si>
  <si>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</si>
  <si>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</si>
  <si>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</si>
  <si>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</si>
  <si>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</si>
  <si>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</si>
  <si>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</si>
  <si>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</si>
  <si>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</si>
  <si>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</si>
  <si>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</si>
  <si>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</si>
  <si>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</si>
  <si>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</si>
  <si>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 15 + rd. 16 + rd. 19 + rd. 20 + rd. 21), din care:</t>
  </si>
  <si>
    <t>f1)</t>
  </si>
  <si>
    <t>din amenzi şi penalităţi</t>
  </si>
  <si>
    <t>f2)</t>
  </si>
  <si>
    <t>- active corporale</t>
  </si>
  <si>
    <t>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</si>
  <si>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</si>
  <si>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</si>
  <si>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</si>
  <si>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</si>
  <si>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</si>
  <si>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 23 + rd. 24 + rd. 25 + rd. 26 + rd. 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</si>
  <si>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</si>
  <si>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</si>
  <si>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</si>
  <si>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</si>
  <si>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</si>
  <si>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A1</t>
  </si>
  <si>
    <t>cheltuieli cu materiile prime</t>
  </si>
  <si>
    <t>cheltuieli cu materialele consumabile, din care:</t>
  </si>
  <si>
    <t>b1)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</si>
  <si>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</si>
  <si>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</si>
  <si>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</si>
  <si>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</si>
  <si>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</si>
  <si>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</si>
  <si>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>cheltuieli cu întreţinerea şi reparaţiile</t>
  </si>
  <si>
    <t>- către operatori cu capital integral/majoritar de stat</t>
  </si>
  <si>
    <t>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</si>
  <si>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</si>
  <si>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</si>
  <si>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</si>
  <si>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</si>
  <si>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</si>
  <si>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 51 + rd. 53), din care:</t>
  </si>
  <si>
    <t>c1)</t>
  </si>
  <si>
    <t>cheltuieli de protocol, din care:</t>
  </si>
  <si>
    <t>- tichete cadou potrivit Legii nr. 193/2006, cu modificările ulterioare</t>
  </si>
  <si>
    <t>c2)</t>
  </si>
  <si>
    <t>cheltuieli de reclamă şi publicitate, din care:</t>
  </si>
  <si>
    <t>- tichete cadou ptr. cheltuieli de reclamă şi publicitate, potrivit Legii nr. 193/2006, cu modificările ulterioare</t>
  </si>
  <si>
    <t>- tichete cadou ptr. campanii de marketing, studiul pieţei, promovarea pe pieţe existente sau noi, potrivit Legii nr. 193/2006, cu modificările ulterioare</t>
  </si>
  <si>
    <t>- ch.de promovare a produselor</t>
  </si>
  <si>
    <t>d1)</t>
  </si>
  <si>
    <t>ch.de sponsorizare in domeniul medical şi sanatate</t>
  </si>
  <si>
    <t>d2)</t>
  </si>
  <si>
    <t>ch. de sponsorizare in domeniile educatie, invatamant, social şi sport, din care:</t>
  </si>
  <si>
    <t>d3)</t>
  </si>
  <si>
    <t>- pentru cluburile sportive</t>
  </si>
  <si>
    <t>ch. de sponsorizare pentru alte actiuni şi activitati</t>
  </si>
  <si>
    <t>cheltuieli cu transportul de bunuri şi persoane</t>
  </si>
  <si>
    <t>cheltuieli de deplasare, detaşare, transfer,din care:</t>
  </si>
  <si>
    <t>-interna</t>
  </si>
  <si>
    <t>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</si>
  <si>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</si>
  <si>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</si>
  <si>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</si>
  <si>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</si>
  <si>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</si>
  <si>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</si>
  <si>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</si>
  <si>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</si>
  <si>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</si>
  <si>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</si>
  <si>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</si>
  <si>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</si>
  <si>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</si>
  <si>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</si>
  <si>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-aferente bunurilor de natura domeniului public</t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</si>
  <si>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</si>
  <si>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</si>
  <si>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</si>
  <si>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</si>
  <si>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</si>
  <si>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</si>
  <si>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</si>
  <si>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ch. cu taxa pt.activitatea de exploatare a resurselor minerale</t>
  </si>
  <si>
    <t>ch. cu redevenţa pentru concesionarea bunurilor publice şi resursele minerale</t>
  </si>
  <si>
    <t>ch. cu taxa de licenţă</t>
  </si>
  <si>
    <t>ch. cu taxa de autorizare</t>
  </si>
  <si>
    <t>ch. cu taxa de mediu</t>
  </si>
  <si>
    <t>cheltuieli cu alte taxe şi impozite</t>
  </si>
  <si>
    <t>a) salarii de bază</t>
  </si>
  <si>
    <t>b) sporuri, prime şi alte bonificaţii aferente salariului de bază (conform CCM)</t>
  </si>
  <si>
    <t>c) alte bonificaţii (conform CCM)</t>
  </si>
  <si>
    <t>a) cheltuieli sociale prevăzute la art. 25 din Legea nr. 227/2015 privind Codul fiscal*), cu modificările şi completările ulterioare, din care:</t>
  </si>
  <si>
    <t>- tichete de creşă, cf. Legii nr. 193/2006, cu modificările ulterioare;</t>
  </si>
  <si>
    <t>- tichete cadou pentru cheltuieli sociale potrivit Legii nr. 193/2006, cu modificările ulterioare;</t>
  </si>
  <si>
    <t>b) tichete de masă;</t>
  </si>
  <si>
    <t>c) tichete de vacanţă;</t>
  </si>
  <si>
    <t>d) ch. privind participarea salariaţilor la profitul obtinut în anul precedent</t>
  </si>
  <si>
    <t>e) alte cheltuieli conform CCM.</t>
  </si>
  <si>
    <t>a) ch. cu plăţile compensatorii aferente disponibilizărilor de personal</t>
  </si>
  <si>
    <t>b) ch. cu drepturile salariale cuvenite în baza unor hotărâri judecătoreşti</t>
  </si>
  <si>
    <t>c) cheltuieli de natură salarială aferente restructurarii, privatizarii, administrator special, alte comisii şi comitete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</si>
  <si>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</si>
  <si>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</si>
  <si>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</si>
  <si>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</si>
  <si>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</si>
  <si>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</si>
  <si>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- către bugetul general consolidat</t>
  </si>
  <si>
    <t>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</si>
  <si>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</si>
  <si>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</si>
  <si>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</si>
  <si>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>cheltuieli privind ajustările şi provizioanele</t>
  </si>
  <si>
    <t>f1.1)</t>
  </si>
  <si>
    <t>-provizioane privind participarea la profit a salariaţilor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</si>
  <si>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</si>
  <si>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</si>
  <si>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</si>
  <si>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</si>
  <si>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- din participarea salariaţilor la profit</t>
  </si>
  <si>
    <t>- din deprecierea imobilizărilor corporale şi a activelor circulante</t>
  </si>
  <si>
    <t>- venituri din alte provizioane</t>
  </si>
  <si>
    <t>cheltuieli privind dobânzile, din care:</t>
  </si>
  <si>
    <t>aferente creditelor pentru investiţii</t>
  </si>
  <si>
    <t>aferente creditelor pentru activitatea curentă</t>
  </si>
  <si>
    <t>cheltuieli din diferenţe de curs valutar, din care:</t>
  </si>
  <si>
    <t>alte cheltuieli financiare</t>
  </si>
  <si>
    <t>venituri neimpozabile</t>
  </si>
  <si>
    <t>cheltuieli nedeductibile fiscal</t>
  </si>
  <si>
    <t>Nr. mediu de salariaţi</t>
  </si>
  <si>
    <t>x</t>
  </si>
  <si>
    <t>Elemente de calcul a productivitatii muncii in unităţi fizice, din care</t>
  </si>
  <si>
    <t>- cantitatea de produse finite (QPF)</t>
  </si>
  <si>
    <t>- pret mediu (p)</t>
  </si>
  <si>
    <t>- valoare = QPF x p</t>
  </si>
  <si>
    <t>- pondere in venituri totale de exploatare = rd. 161/rd. 2</t>
  </si>
  <si>
    <t>Creanţe restante, din care:</t>
  </si>
  <si>
    <t>- de la operatori cu capital integral/majoritar de stat</t>
  </si>
  <si>
    <t>- de la operatori cu capital privat</t>
  </si>
  <si>
    <t>- de la bugetul de stat</t>
  </si>
  <si>
    <t>- de la bugetul local</t>
  </si>
  <si>
    <t>- de la alte entitati</t>
  </si>
  <si>
    <t>Credite pentru finanţarea activităţii curente (soldul rămas de rambursat)</t>
  </si>
  <si>
    <t>Gradul de realizare a veniturilor totale</t>
  </si>
  <si>
    <t>Nr. crt.</t>
  </si>
  <si>
    <t>Indicatori</t>
  </si>
  <si>
    <t>Realizat</t>
  </si>
  <si>
    <t>Venituri totale (rd. 1 + rd. 2 + rd. 3) * ), din care:</t>
  </si>
  <si>
    <t>Venituri din exploatare * )</t>
  </si>
  <si>
    <t xml:space="preserve">*) Veniturile totale şi veniturile din exploatare vor fi diminuate cu sumele primite de la bugetul de stat </t>
  </si>
  <si>
    <t>Programul de investiţii, dotări şi sursele de finanţare</t>
  </si>
  <si>
    <t>Data finalizării investiţiei</t>
  </si>
  <si>
    <t>Valoare</t>
  </si>
  <si>
    <t>Realizat/ Preliminat</t>
  </si>
  <si>
    <t>I</t>
  </si>
  <si>
    <t>Surse proprii, din care:</t>
  </si>
  <si>
    <t>a) - amortizare</t>
  </si>
  <si>
    <t>b) - profit</t>
  </si>
  <si>
    <t>a) - interne</t>
  </si>
  <si>
    <t>b) - externe</t>
  </si>
  <si>
    <t>Alte surse, din care:</t>
  </si>
  <si>
    <t>- (denumire sursă)</t>
  </si>
  <si>
    <t>CHELTUIELI PENTRU INVESTIŢII, din care:</t>
  </si>
  <si>
    <t>a) pentru bunurile proprietatea privata a operatorului economic:</t>
  </si>
  <si>
    <t>- (denumire obiectiv)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</si>
  <si>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</si>
  <si>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</si>
  <si>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</si>
  <si>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</si>
  <si>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</si>
  <si>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</si>
  <si>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</si>
  <si>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>b)- externe</t>
  </si>
  <si>
    <t>cheltuieli cu piesele de schimb, materiale</t>
  </si>
  <si>
    <t>89'</t>
  </si>
  <si>
    <t xml:space="preserve">subvenţii, cf. prevederilor legale în vigoare, aferente cheltuielilor de exploatare </t>
  </si>
  <si>
    <t>Alocaţii de la buget - subventii pentru investitii</t>
  </si>
  <si>
    <t>Operatorul economic: TRANSURBAN SA</t>
  </si>
  <si>
    <t>Sediul/Adresa: Satu Mare, str. Gara ferastrau, nr. 9</t>
  </si>
  <si>
    <t>Cod unic de înregistrare RO18171186</t>
  </si>
  <si>
    <t xml:space="preserve"> </t>
  </si>
  <si>
    <t>DIRECTOR GENERAL</t>
  </si>
  <si>
    <t>BUJOR IONUT ANTONIO</t>
  </si>
  <si>
    <t>DIRECTOR ECONOMIC</t>
  </si>
  <si>
    <t>% 
7 = 6/5</t>
  </si>
  <si>
    <t>% 
4 = 3/2</t>
  </si>
  <si>
    <t>Total
An
6=6d</t>
  </si>
  <si>
    <t>subvenţii, cf. prevederilor legale în vigoare,
aferente cifrei de afaceri, fara TVA</t>
  </si>
  <si>
    <t>- reparatie usi cladire hala masini</t>
  </si>
  <si>
    <t>Credite bancare/leasing, din care:</t>
  </si>
  <si>
    <t xml:space="preserve">- generator de curent </t>
  </si>
  <si>
    <t>6-5</t>
  </si>
  <si>
    <t>diferente
2017-2016</t>
  </si>
  <si>
    <t>Cheltuieli cu contributiile datorate de angajator</t>
  </si>
  <si>
    <t>Venituri totale din exploatare (rd.2), din care:</t>
  </si>
  <si>
    <t>- venituri din subventii si transferuri</t>
  </si>
  <si>
    <t>- alte venituri care nu se iau in calcul la determinarea productivitatii muncii, cf. legii anuale a bugetului de stat</t>
  </si>
  <si>
    <t>- corespunzator reintregire cresteri salariale fata de an precedent</t>
  </si>
  <si>
    <t>- corespunzator cresterii sal minim de baza brut</t>
  </si>
  <si>
    <t>- sporuri, prime şi alte bonificaţii pe salariul de bază (conform CCM) aferente cresterii sal minim de baza brut, reintregire cresteri salariale fata de an precedent ptr. Spor ore supl+weekend, vechime, fidelitate</t>
  </si>
  <si>
    <t>Productivitatea muncii în unităţi fizice pe total personal mediu (cantitate produse finite/persoană) 
W=QPF/rd.153</t>
  </si>
  <si>
    <t>*) în limita prevazuta la art. 25 alin. 3 lit. b din Legea nr. 227/2015 privind Codul fiscal, cu modificarile si completarile ulterioare</t>
  </si>
  <si>
    <t>**) se vor evidentia distinct sumele care nu se iau in calcul la determinarea cresterii castigului mediu brut lunar, prevazute in Legea anuala a bugetului de stat</t>
  </si>
  <si>
    <t>FABIAN DANA IOANA</t>
  </si>
  <si>
    <t>cheltuieli cu contribuțiile datorate de angajator</t>
  </si>
  <si>
    <t>Alte cheltuieli de exploatare</t>
  </si>
  <si>
    <t>Castigul mediu lunar pe salariat (lei/persoană) determinat pe baza cheltuielilor de natură salarială recalculat cf Legii anuale a bugetului de stat**)</t>
  </si>
  <si>
    <t>- corespunzator modificarilor legislative privind contributiile sociale obligatorii</t>
  </si>
  <si>
    <t>- imobilizari necorporale - soft windows</t>
  </si>
  <si>
    <t>- masina de spalat industriala</t>
  </si>
  <si>
    <t>- inlocuirea cazanelor din centrala termică (autorizatii, epertiză, montaj, etc.)</t>
  </si>
  <si>
    <t>- echipamente necesare autorizarii de securitate la incendiu conform scenariu</t>
  </si>
  <si>
    <t>- inlocuire tevi pentru agent termic intre hala de reparatii si atelier electricieni</t>
  </si>
  <si>
    <t>an 2021</t>
  </si>
  <si>
    <t xml:space="preserve">
7 = 
6/5
*100</t>
  </si>
  <si>
    <t xml:space="preserve">
8 = 
5/3a
*100</t>
  </si>
  <si>
    <t>din subvenţii şi transferuri de exploatare(dif.de tarif si compensatii) (rd. 10 + rd. 11), din care:</t>
  </si>
  <si>
    <t>subvenţii, cf. prevederilor legale în vigoare  aferente cifrei de afaceri nete(diferente de tarif), fara TVA</t>
  </si>
  <si>
    <t>subvenţii, cf. prevederilor legale în vigoare  aferente cheltuielilor de exploatare(compensatii)</t>
  </si>
  <si>
    <t>Realizat an N-2
(2018)</t>
  </si>
  <si>
    <t>Prevederi an precedent (N-1) -2019</t>
  </si>
  <si>
    <t>conform HCL215/
18.10.2019, Hot AGA 4
18.10.2019</t>
  </si>
  <si>
    <t>Propuneri an curent (N) - 2020</t>
  </si>
  <si>
    <t>din vânzarea activelor şi alte operaţii de capital (rd. 17 + rd. 18), din care:</t>
  </si>
  <si>
    <t>CHELTUIELI TOTALE (rd. 29 + rd. 136 + rd. 144)</t>
  </si>
  <si>
    <t>Cheltuieli de exploatare (rd. 30 + rd. 78 + rd. 85 + rd. 113), din care:</t>
  </si>
  <si>
    <t>A. Cheltuieli cu bunuri şi servicii (rd. 31 + rd. 39 + rd. 45), din care:</t>
  </si>
  <si>
    <t>Cheltuieli privind stocurile (rd. 32 + rd. 33 + rd. 36 + rd. 37 + rd. 38), din care:</t>
  </si>
  <si>
    <t>Cheltuieli privind serviciile executate de terţi (rd. 40 + rd. 41 + rd. 44), din care:</t>
  </si>
  <si>
    <t>cheltuieli privind chiriile (rd. 42 + rd. 43) din care:</t>
  </si>
  <si>
    <t>Cheltuieli cu alte servicii executate de terţi (rd. 46 + rd. 47 + rd. 49 + rd. 56 + rd. 61 + rd. 62 + rd. 66 + rd. 67 + rd. 68 + rd. 77), din care:</t>
  </si>
  <si>
    <t>Ch. cu sponsorizarea, potrivit O.U.G. nr. 2/2015 (rd. 57 + rd. 58 + rd. 66), din care:</t>
  </si>
  <si>
    <t>cheltuieli cu diurna (rd. 64 + rd. 65), din care:</t>
  </si>
  <si>
    <t>B Cheltuieli cu impozite, taxe şi vărsăminte asimilate (rd. 79 + rd. 80 + rd. 81 + rd. 82 + rd. 83 + rd. 84), din care:</t>
  </si>
  <si>
    <t>C. Cheltuieli cu personalul (rd. 86 + rd. 99 + rd. 103 + rd. 112), din care:</t>
  </si>
  <si>
    <t>Cheltuieli de natură salarială (rd. 87 + rd. 91)</t>
  </si>
  <si>
    <t>Cheltuieli cu salariile (rd. 88 + rd. 89 + rd. 90), din care:</t>
  </si>
  <si>
    <t>88'</t>
  </si>
  <si>
    <t>88''</t>
  </si>
  <si>
    <t>88'''</t>
  </si>
  <si>
    <t>Bonusuri (rd. 92 + rd. 95 + rd. 96 + rd. 97 + rd. 98), din care:</t>
  </si>
  <si>
    <t>Alte cheltuieli cu personalul (rd. 100 + rd. 101 + rd. 102), din care:</t>
  </si>
  <si>
    <t>Cheltuieli aferente contractului de mandat şi a altor organe de conducere şi control, comisii şi comitete (rd. 104 + rd. 107 + rd. 110 + rd. 111), din care:</t>
  </si>
  <si>
    <t>D. Alte cheltuieli de exploatare (rd. 114 + rd. 117 + rd. 118 + rd. 119 + rd. 120 + rd. 121), din care:</t>
  </si>
  <si>
    <t>cheltuieli cu majorări şi penalităţi (rd. 115 + rd. 116), din care:</t>
  </si>
  <si>
    <t>ajustări şi deprecieri pentru pierdere de valoare şi provizioane (rd. 122-rd. 125), din care:</t>
  </si>
  <si>
    <t>din anularea provizioanelor (rd. 127 + rd. 128 + rd. 129), din care:</t>
  </si>
  <si>
    <t>Cheltuieli financiare (rd. 131 + rd. 134 + rd. 137), din care:</t>
  </si>
  <si>
    <t>REZULTATUL BRUT (profit/pierdere) (rd. 1-rd. 28)</t>
  </si>
  <si>
    <t>Cheltuieli totale din exploatare,din care:Rd.29</t>
  </si>
  <si>
    <t>-  alte cheltuieli din exploatare care nu se iau in calcul la determinarea rezultatului brut realizat in anul precedent,cf.legii anuale a bugetului de stat</t>
  </si>
  <si>
    <t>Cheltuieli de natură salarială (rd. 86)</t>
  </si>
  <si>
    <t>Cheltuieli cu salariile (rd. 87)</t>
  </si>
  <si>
    <t>Câştigul mediu lunar pe salariat (lei/persoană) determinat pe baza cheltuielilor de natură salarială [(rd. 147 - rd.92* - rd.97)/rd. 149]/12*1000</t>
  </si>
  <si>
    <t>Câştigul mediu lunar pe salariat (lei/persoană) determinat pe baza cheltuielilor de natură salarială cf.OG 26/2013 [(rd. 147 - rd.92* - rd.97)/rd. 149]/12*1000</t>
  </si>
  <si>
    <t>Câştigul mediu lunar pe salariat (lei/persoană) determinat pe baza cheltuielilor de natură salarială recalculat cf. OG nr.26/2013 si Legii anuale a bug de stat [(rd. 147 - rd.88'-rd.88''-rd.88'''-rd.90-rd.92* - rd.97)/rd. 149]/12*1000</t>
  </si>
  <si>
    <t>Productivitatea muncii în unităţi valorice pe total personal mediu (mii lei/persoană) ((rd. 2)/ rd. 149)</t>
  </si>
  <si>
    <t>Productivitatea muncii în unităţi valorice pe total personal mediu (mii lei/persoană) recalculata cf legii anuale a bugetului de stat  ((rd. 2-rd 11)/ rd. 149)</t>
  </si>
  <si>
    <t>Productivitatea muncii în unităţifizice pe total personal mediu (cantitate produse finite/persoană)W=QFP/Rd.149</t>
  </si>
  <si>
    <t>Redistribuiri/distribuiri totale cf.OUG nr.29/2017 din:</t>
  </si>
  <si>
    <t>.- alte rezerve</t>
  </si>
  <si>
    <t>.- rezultat reportat</t>
  </si>
  <si>
    <t>pe anul 2020</t>
  </si>
  <si>
    <t>=6-5
(2020-2019)</t>
  </si>
  <si>
    <t>8
2019/2018</t>
  </si>
  <si>
    <t>7
2020/2019</t>
  </si>
  <si>
    <t xml:space="preserve">Diferenta
2020-
2019
</t>
  </si>
  <si>
    <t>Realizat/ Preliminat an precedent (N-1)
2019</t>
  </si>
  <si>
    <t>Propuneri an curent (N)
2020</t>
  </si>
  <si>
    <t>Estimări 
an N + 1
2021</t>
  </si>
  <si>
    <t>Estimări
 an N + 2
2022</t>
  </si>
  <si>
    <t>an precedent 2019</t>
  </si>
  <si>
    <t>- imobilizari necorporale - soft site Transurban</t>
  </si>
  <si>
    <t>- pistol pneumatic</t>
  </si>
  <si>
    <t>-pompa combustibil+sistem gestiune</t>
  </si>
  <si>
    <t>- bazine supraterane pentru combustibil</t>
  </si>
  <si>
    <t>- spalatorie cu perii</t>
  </si>
  <si>
    <t>- pregatire platforma spalatorie</t>
  </si>
  <si>
    <t>- logan dokker</t>
  </si>
  <si>
    <t>- echipament service autobuze</t>
  </si>
  <si>
    <t>bariera la intrarea in unitate</t>
  </si>
  <si>
    <t>an curent 2020</t>
  </si>
  <si>
    <t>an 2022</t>
  </si>
  <si>
    <t>30,09,2019</t>
  </si>
  <si>
    <t>Prevederi an N-2
2018</t>
  </si>
  <si>
    <t>Prevederi an precedent (N-1)
2019</t>
  </si>
  <si>
    <t xml:space="preserve">Preli-
minat/ 
Realizat 
</t>
  </si>
  <si>
    <t>schela metalica -lucrari la inaltime atelier</t>
  </si>
  <si>
    <t>- macara pliabila</t>
  </si>
  <si>
    <t>- sonde masurare pentru rezervoare comb.</t>
  </si>
  <si>
    <t>- microbuz, surse proprii</t>
  </si>
  <si>
    <t>- tehnica de calcul</t>
  </si>
  <si>
    <t>31,12,2020</t>
  </si>
  <si>
    <t xml:space="preserve">*) Rd.50 = Rd.150 din Anexa de fundamentare nr. 2 </t>
  </si>
  <si>
    <t xml:space="preserve">*) Rd.51 = Rd.152 din Anexa de fundamentare nr. 2 </t>
  </si>
  <si>
    <t>Investiţii în curs din fonduri proprii, din care:</t>
  </si>
  <si>
    <t>a)-pentru bunurile proprietate privata a operatorului economic</t>
  </si>
  <si>
    <t xml:space="preserve">   .modernizare toalete din atelierul de reparatii</t>
  </si>
  <si>
    <t xml:space="preserve">   .modernizare   cladire exploatare</t>
  </si>
  <si>
    <t>VIZAT CFG</t>
  </si>
  <si>
    <t>Pop Adriana</t>
  </si>
  <si>
    <t>dotare cu montaj instalatie incalzire hala</t>
  </si>
  <si>
    <t>Anexa nr. 1 la HCL nr. 22/13.02.2020</t>
  </si>
  <si>
    <t>Președinte de ședință</t>
  </si>
  <si>
    <t>Secretar general</t>
  </si>
  <si>
    <t>Albu Adrian</t>
  </si>
  <si>
    <t>Mihaela Maria Racolța</t>
  </si>
  <si>
    <t xml:space="preserve">Anexa nr.2 la HCL nr. 22/13.02.2020 </t>
  </si>
  <si>
    <t>Anexa nr. 3 la H.C.L. nr. 22/13.02.2020</t>
  </si>
  <si>
    <t>Director tehnic</t>
  </si>
  <si>
    <t>VIZAT  CFG</t>
  </si>
  <si>
    <t>Molnar Csaba</t>
  </si>
  <si>
    <t xml:space="preserve">                      </t>
  </si>
  <si>
    <t xml:space="preserve">                   Președinte de ședință</t>
  </si>
  <si>
    <t xml:space="preserve">                    Albu Adrian</t>
  </si>
  <si>
    <t>Anexa nr.4 la H.C.L nr. 22/13.02.202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</si>
</sst>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"/>
    <numFmt numFmtId="184" formatCode="0.00000"/>
    <numFmt numFmtId="185" formatCode="0.0000"/>
    <numFmt numFmtId="186" formatCode="0.0000000"/>
    <numFmt numFmtId="187" formatCode="0.000000"/>
    <numFmt numFmtId="188" formatCode="#,##0.0"/>
  </numFmts>
  <fonts count="54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185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left" vertical="top" indent="1"/>
    </xf>
    <xf numFmtId="0" fontId="0" fillId="0" borderId="11" xfId="0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1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wrapText="1"/>
    </xf>
    <xf numFmtId="1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0" fillId="0" borderId="0" xfId="0" applyAlignment="1">
      <alignment wrapText="1"/>
    </xf>
    <xf numFmtId="1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 quotePrefix="1">
      <alignment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1" fontId="3" fillId="0" borderId="11" xfId="0" applyNumberFormat="1" applyFont="1" applyBorder="1" applyAlignment="1">
      <alignment/>
    </xf>
    <xf numFmtId="0" fontId="0" fillId="0" borderId="0" xfId="0" applyBorder="1" applyAlignment="1">
      <alignment wrapText="1"/>
    </xf>
    <xf numFmtId="49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top"/>
    </xf>
    <xf numFmtId="14" fontId="1" fillId="0" borderId="11" xfId="0" applyNumberFormat="1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/>
    </xf>
    <xf numFmtId="1" fontId="6" fillId="0" borderId="13" xfId="0" applyNumberFormat="1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1" fontId="1" fillId="0" borderId="13" xfId="0" applyNumberFormat="1" applyFont="1" applyBorder="1" applyAlignment="1">
      <alignment horizontal="center" vertical="top"/>
    </xf>
    <xf numFmtId="1" fontId="0" fillId="0" borderId="13" xfId="0" applyNumberFormat="1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/>
    </xf>
    <xf numFmtId="182" fontId="1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 quotePrefix="1">
      <alignment horizontal="left" vertical="top" wrapText="1"/>
    </xf>
    <xf numFmtId="14" fontId="1" fillId="0" borderId="11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top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 quotePrefix="1">
      <alignment horizontal="center" vertical="center" wrapText="1"/>
    </xf>
    <xf numFmtId="0" fontId="0" fillId="0" borderId="13" xfId="0" applyFont="1" applyBorder="1" applyAlignment="1" quotePrefix="1">
      <alignment horizontal="center" vertical="top" wrapText="1"/>
    </xf>
    <xf numFmtId="2" fontId="3" fillId="0" borderId="13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1" fontId="3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4" fillId="0" borderId="13" xfId="0" applyFont="1" applyBorder="1" applyAlignment="1" quotePrefix="1">
      <alignment horizontal="left" vertical="top" wrapText="1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 quotePrefix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0" fillId="0" borderId="17" xfId="0" applyNumberForma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6" fillId="0" borderId="0" xfId="0" applyFont="1" applyBorder="1" applyAlignment="1">
      <alignment/>
    </xf>
    <xf numFmtId="0" fontId="31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IAT\secretariat\Users\User1\Documents\2016\BVC%202016\rectificare%202\bun%20rectificare%202%20ANEXE%20BVC%202016%20ORDIN%2020-2016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IAT\secretariat\BVC2018\BVC%20RECTIF.3%202018\ANEXE%20BVC%202018%20ORDIN%2031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1"/>
      <sheetName val="ANEXA2"/>
      <sheetName val="ANEXA3"/>
      <sheetName val="ANEXA4"/>
      <sheetName val="ANEXA5"/>
      <sheetName val="ANEXA6"/>
      <sheetName val="ANEXA01"/>
      <sheetName val="ANEXA02"/>
    </sheetNames>
    <sheetDataSet>
      <sheetData sheetId="0">
        <row r="73">
          <cell r="B73" t="str">
            <v>DIRECTOR GENERAL</v>
          </cell>
          <cell r="H73" t="str">
            <v>DIRECTOR ECONOMIC</v>
          </cell>
        </row>
        <row r="74">
          <cell r="B74" t="str">
            <v>BUJOR IONUT ANTONIO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1"/>
      <sheetName val="ANEXA2"/>
      <sheetName val="ANEXA3"/>
      <sheetName val="ANEXA4"/>
    </sheetNames>
    <sheetDataSet>
      <sheetData sheetId="0">
        <row r="75">
          <cell r="H75" t="str">
            <v>FABIAN DANA IOANA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zoomScale="94" zoomScaleNormal="94" zoomScalePageLayoutView="0" workbookViewId="0" topLeftCell="A23">
      <selection activeCell="O74" sqref="O74"/>
    </sheetView>
  </sheetViews>
  <sheetFormatPr defaultColWidth="11.57421875" defaultRowHeight="12.75"/>
  <cols>
    <col min="1" max="4" width="3.8515625" style="0" customWidth="1"/>
    <col min="5" max="5" width="39.7109375" style="0" customWidth="1"/>
    <col min="6" max="6" width="5.140625" style="1" customWidth="1"/>
    <col min="7" max="7" width="9.28125" style="0" customWidth="1"/>
    <col min="8" max="8" width="9.7109375" style="0" customWidth="1"/>
    <col min="9" max="9" width="7.28125" style="0" customWidth="1"/>
    <col min="10" max="10" width="8.7109375" style="1" customWidth="1"/>
    <col min="11" max="11" width="8.8515625" style="1" customWidth="1"/>
    <col min="12" max="12" width="9.421875" style="0" customWidth="1"/>
    <col min="13" max="13" width="9.8515625" style="0" customWidth="1"/>
  </cols>
  <sheetData>
    <row r="1" spans="1:13" ht="12.75" customHeight="1">
      <c r="A1" s="2"/>
      <c r="B1" s="2"/>
      <c r="C1" s="2"/>
      <c r="D1" s="3"/>
      <c r="F1" s="3"/>
      <c r="G1" s="3"/>
      <c r="H1" s="3"/>
      <c r="I1" s="3"/>
      <c r="J1" s="3"/>
      <c r="K1" s="3"/>
      <c r="L1" s="107"/>
      <c r="M1" s="107"/>
    </row>
    <row r="2" spans="1:13" s="8" customFormat="1" ht="12.75" customHeight="1">
      <c r="A2" s="3"/>
      <c r="B2" s="5"/>
      <c r="C2" s="5"/>
      <c r="D2" s="6"/>
      <c r="E2" s="132" t="s">
        <v>411</v>
      </c>
      <c r="F2" s="6"/>
      <c r="G2" s="6"/>
      <c r="H2" s="6"/>
      <c r="I2" s="6"/>
      <c r="J2" s="6"/>
      <c r="K2" s="6"/>
      <c r="L2" s="6"/>
      <c r="M2" s="7"/>
    </row>
    <row r="3" spans="1:13" s="8" customFormat="1" ht="12.75" customHeight="1">
      <c r="A3" s="4" t="s">
        <v>286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s="8" customFormat="1" ht="12.75" customHeight="1">
      <c r="A4" s="4" t="s">
        <v>287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s="8" customFormat="1" ht="12.75" customHeight="1">
      <c r="A5" s="4" t="s">
        <v>288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 customHeight="1">
      <c r="A6" s="133" t="s">
        <v>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3" ht="12.75" customHeight="1">
      <c r="A7" s="133" t="s">
        <v>371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ht="12.75" customHeight="1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2"/>
    </row>
    <row r="9" spans="1:13" ht="12.7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9" t="s">
        <v>1</v>
      </c>
    </row>
    <row r="10" spans="1:13" ht="39" customHeight="1">
      <c r="A10" s="108"/>
      <c r="B10" s="108"/>
      <c r="C10" s="108"/>
      <c r="D10" s="104" t="s">
        <v>2</v>
      </c>
      <c r="E10" s="104"/>
      <c r="F10" s="104" t="s">
        <v>3</v>
      </c>
      <c r="G10" s="104" t="s">
        <v>376</v>
      </c>
      <c r="H10" s="104" t="s">
        <v>377</v>
      </c>
      <c r="I10" s="104" t="s">
        <v>4</v>
      </c>
      <c r="J10" s="104" t="s">
        <v>378</v>
      </c>
      <c r="K10" s="110" t="s">
        <v>379</v>
      </c>
      <c r="L10" s="104" t="s">
        <v>4</v>
      </c>
      <c r="M10" s="104"/>
    </row>
    <row r="11" spans="1:13" ht="38.25" customHeight="1">
      <c r="A11" s="108"/>
      <c r="B11" s="108"/>
      <c r="C11" s="108"/>
      <c r="D11" s="108"/>
      <c r="E11" s="104"/>
      <c r="F11" s="104"/>
      <c r="G11" s="104"/>
      <c r="H11" s="104"/>
      <c r="I11" s="104"/>
      <c r="J11" s="104"/>
      <c r="K11" s="111"/>
      <c r="L11" s="11" t="s">
        <v>5</v>
      </c>
      <c r="M11" s="11" t="s">
        <v>6</v>
      </c>
    </row>
    <row r="12" spans="1:13" ht="12.75" customHeight="1">
      <c r="A12" s="11">
        <v>0</v>
      </c>
      <c r="B12" s="11">
        <v>1</v>
      </c>
      <c r="C12" s="10"/>
      <c r="D12" s="104">
        <v>2</v>
      </c>
      <c r="E12" s="104"/>
      <c r="F12" s="11">
        <v>3</v>
      </c>
      <c r="G12" s="11">
        <v>4</v>
      </c>
      <c r="H12" s="11">
        <v>5</v>
      </c>
      <c r="I12" s="11" t="s">
        <v>7</v>
      </c>
      <c r="J12" s="11">
        <v>7</v>
      </c>
      <c r="K12" s="11">
        <v>8</v>
      </c>
      <c r="L12" s="11">
        <v>9</v>
      </c>
      <c r="M12" s="11">
        <v>10</v>
      </c>
    </row>
    <row r="13" spans="1:13" ht="12.75" customHeight="1">
      <c r="A13" s="12" t="s">
        <v>8</v>
      </c>
      <c r="B13" s="13"/>
      <c r="C13" s="13"/>
      <c r="D13" s="105" t="s">
        <v>9</v>
      </c>
      <c r="E13" s="105"/>
      <c r="F13" s="12">
        <v>1</v>
      </c>
      <c r="G13" s="35">
        <f>G14+G17+G18</f>
        <v>15626</v>
      </c>
      <c r="H13" s="35">
        <f>H14+H17+H18</f>
        <v>17671</v>
      </c>
      <c r="I13" s="22">
        <f>H13/G13*100</f>
        <v>113.08716242160502</v>
      </c>
      <c r="J13" s="13">
        <f>J14+J17+J18</f>
        <v>14919</v>
      </c>
      <c r="K13" s="13">
        <f>K14+K17+K18</f>
        <v>14919</v>
      </c>
      <c r="L13" s="24">
        <f>J13/H13*100</f>
        <v>84.42646143398788</v>
      </c>
      <c r="M13" s="24">
        <f>K13/J13*100</f>
        <v>100</v>
      </c>
    </row>
    <row r="14" spans="1:13" ht="12.75" customHeight="1">
      <c r="A14" s="109"/>
      <c r="B14" s="12">
        <v>1</v>
      </c>
      <c r="C14" s="13"/>
      <c r="D14" s="105" t="s">
        <v>10</v>
      </c>
      <c r="E14" s="105"/>
      <c r="F14" s="12">
        <v>2</v>
      </c>
      <c r="G14" s="13">
        <f>ANEXA2!I14</f>
        <v>15576</v>
      </c>
      <c r="H14" s="13">
        <f>ANEXA2!J14</f>
        <v>17621</v>
      </c>
      <c r="I14" s="22">
        <f>H14/G14*100</f>
        <v>113.1291730868002</v>
      </c>
      <c r="J14" s="13">
        <v>14850</v>
      </c>
      <c r="K14" s="13">
        <v>14850</v>
      </c>
      <c r="L14" s="24">
        <f>J14/H14*100</f>
        <v>84.27444526417342</v>
      </c>
      <c r="M14" s="24">
        <f aca="true" t="shared" si="0" ref="M14:M37">K14/J14*100</f>
        <v>100</v>
      </c>
    </row>
    <row r="15" spans="1:13" ht="25.5">
      <c r="A15" s="109"/>
      <c r="B15" s="13"/>
      <c r="C15" s="13"/>
      <c r="D15" s="12" t="s">
        <v>11</v>
      </c>
      <c r="E15" s="14" t="s">
        <v>296</v>
      </c>
      <c r="F15" s="12">
        <v>3</v>
      </c>
      <c r="G15" s="13">
        <f>ANEXA2!I22</f>
        <v>4300</v>
      </c>
      <c r="H15" s="13">
        <f>ANEXA2!J22</f>
        <v>4300</v>
      </c>
      <c r="I15" s="22">
        <f>H15/G15*100</f>
        <v>100</v>
      </c>
      <c r="J15" s="13">
        <v>4000</v>
      </c>
      <c r="K15" s="13">
        <v>4000</v>
      </c>
      <c r="L15" s="24">
        <f>J15/H15*100</f>
        <v>93.02325581395348</v>
      </c>
      <c r="M15" s="24">
        <f t="shared" si="0"/>
        <v>100</v>
      </c>
    </row>
    <row r="16" spans="1:13" ht="25.5">
      <c r="A16" s="109"/>
      <c r="B16" s="13"/>
      <c r="C16" s="13"/>
      <c r="D16" s="12" t="s">
        <v>12</v>
      </c>
      <c r="E16" s="14" t="s">
        <v>284</v>
      </c>
      <c r="F16" s="12">
        <v>4</v>
      </c>
      <c r="G16" s="13">
        <f>ANEXA2!I23</f>
        <v>5740</v>
      </c>
      <c r="H16" s="13">
        <f>ANEXA2!J23</f>
        <v>7700</v>
      </c>
      <c r="I16" s="22">
        <f>H16/G16*100</f>
        <v>134.14634146341464</v>
      </c>
      <c r="J16" s="13">
        <v>4500</v>
      </c>
      <c r="K16" s="13">
        <v>4500</v>
      </c>
      <c r="L16" s="24">
        <f>J16/H16*100</f>
        <v>58.44155844155844</v>
      </c>
      <c r="M16" s="24">
        <f t="shared" si="0"/>
        <v>100</v>
      </c>
    </row>
    <row r="17" spans="1:13" ht="12.75" customHeight="1">
      <c r="A17" s="109"/>
      <c r="B17" s="12">
        <v>2</v>
      </c>
      <c r="C17" s="13"/>
      <c r="D17" s="105" t="s">
        <v>13</v>
      </c>
      <c r="E17" s="105"/>
      <c r="F17" s="12">
        <v>5</v>
      </c>
      <c r="G17" s="13">
        <f>ANEXA2!I34</f>
        <v>50</v>
      </c>
      <c r="H17" s="13">
        <f>ANEXA2!J34</f>
        <v>50</v>
      </c>
      <c r="I17" s="22">
        <f>H17/G17*100</f>
        <v>100</v>
      </c>
      <c r="J17" s="13">
        <v>69</v>
      </c>
      <c r="K17" s="13">
        <v>69</v>
      </c>
      <c r="L17" s="24">
        <f>J17/H17*100</f>
        <v>138</v>
      </c>
      <c r="M17" s="24">
        <f t="shared" si="0"/>
        <v>100</v>
      </c>
    </row>
    <row r="18" spans="1:13" ht="12.75" customHeight="1">
      <c r="A18" s="109"/>
      <c r="B18" s="12">
        <v>3</v>
      </c>
      <c r="C18" s="13"/>
      <c r="D18" s="105" t="s">
        <v>14</v>
      </c>
      <c r="E18" s="105"/>
      <c r="F18" s="12">
        <v>6</v>
      </c>
      <c r="G18" s="13">
        <v>0</v>
      </c>
      <c r="H18" s="13">
        <v>0</v>
      </c>
      <c r="I18" s="22"/>
      <c r="J18" s="13">
        <v>0</v>
      </c>
      <c r="K18" s="13">
        <v>0</v>
      </c>
      <c r="L18" s="24"/>
      <c r="M18" s="24" t="s">
        <v>289</v>
      </c>
    </row>
    <row r="19" spans="1:13" ht="12.75" customHeight="1">
      <c r="A19" s="12" t="s">
        <v>15</v>
      </c>
      <c r="B19" s="13"/>
      <c r="C19" s="13"/>
      <c r="D19" s="105" t="s">
        <v>16</v>
      </c>
      <c r="E19" s="105"/>
      <c r="F19" s="12">
        <v>7</v>
      </c>
      <c r="G19" s="35">
        <f>G20+G32+G33</f>
        <v>15617</v>
      </c>
      <c r="H19" s="35">
        <f>H20+H32+H33</f>
        <v>17662</v>
      </c>
      <c r="I19" s="22">
        <f aca="true" t="shared" si="1" ref="I19:I26">H19/G19*100</f>
        <v>113.0947044886982</v>
      </c>
      <c r="J19" s="13">
        <f>J20+J32+J33</f>
        <v>14885</v>
      </c>
      <c r="K19" s="13">
        <f>K20+K32+K33</f>
        <v>14885</v>
      </c>
      <c r="L19" s="24">
        <f aca="true" t="shared" si="2" ref="L19:L26">J19/H19*100</f>
        <v>84.27697882459518</v>
      </c>
      <c r="M19" s="24">
        <f t="shared" si="0"/>
        <v>100</v>
      </c>
    </row>
    <row r="20" spans="1:13" ht="12.75" customHeight="1">
      <c r="A20" s="109"/>
      <c r="B20" s="12">
        <v>1</v>
      </c>
      <c r="C20" s="13"/>
      <c r="D20" s="105" t="s">
        <v>17</v>
      </c>
      <c r="E20" s="105"/>
      <c r="F20" s="12">
        <v>8</v>
      </c>
      <c r="G20" s="13">
        <f>G21+G22+G23+G31</f>
        <v>15615</v>
      </c>
      <c r="H20" s="13">
        <f>H21+H22+H23+H31</f>
        <v>17660</v>
      </c>
      <c r="I20" s="22">
        <f t="shared" si="1"/>
        <v>113.09638168427793</v>
      </c>
      <c r="J20" s="13">
        <f>J21+J22+J23+J31</f>
        <v>14883</v>
      </c>
      <c r="K20" s="13">
        <f>K21+K22+K23+K31</f>
        <v>14883</v>
      </c>
      <c r="L20" s="24">
        <f t="shared" si="2"/>
        <v>84.27519818799547</v>
      </c>
      <c r="M20" s="24">
        <f t="shared" si="0"/>
        <v>100</v>
      </c>
    </row>
    <row r="21" spans="1:13" ht="12.75" customHeight="1">
      <c r="A21" s="109"/>
      <c r="B21" s="13"/>
      <c r="C21" s="12" t="s">
        <v>18</v>
      </c>
      <c r="D21" s="105" t="s">
        <v>19</v>
      </c>
      <c r="E21" s="105"/>
      <c r="F21" s="12">
        <v>9</v>
      </c>
      <c r="G21" s="13">
        <f>ANEXA2!I42</f>
        <v>4856</v>
      </c>
      <c r="H21" s="13">
        <f>ANEXA2!J42</f>
        <v>4513</v>
      </c>
      <c r="I21" s="22">
        <f t="shared" si="1"/>
        <v>92.93657331136738</v>
      </c>
      <c r="J21" s="13">
        <v>4300</v>
      </c>
      <c r="K21" s="13">
        <v>4300</v>
      </c>
      <c r="L21" s="24">
        <f t="shared" si="2"/>
        <v>95.28030135165079</v>
      </c>
      <c r="M21" s="24">
        <f t="shared" si="0"/>
        <v>100</v>
      </c>
    </row>
    <row r="22" spans="1:13" ht="12.75" customHeight="1">
      <c r="A22" s="109"/>
      <c r="B22" s="10"/>
      <c r="C22" s="12" t="s">
        <v>20</v>
      </c>
      <c r="D22" s="105" t="s">
        <v>21</v>
      </c>
      <c r="E22" s="105"/>
      <c r="F22" s="12">
        <v>10</v>
      </c>
      <c r="G22" s="13">
        <f>ANEXA2!I90</f>
        <v>1020</v>
      </c>
      <c r="H22" s="13">
        <f>ANEXA2!J90</f>
        <v>1990</v>
      </c>
      <c r="I22" s="22">
        <f t="shared" si="1"/>
        <v>195.09803921568627</v>
      </c>
      <c r="J22" s="13">
        <v>1100</v>
      </c>
      <c r="K22" s="13">
        <v>1100</v>
      </c>
      <c r="L22" s="24">
        <f t="shared" si="2"/>
        <v>55.27638190954774</v>
      </c>
      <c r="M22" s="24">
        <f t="shared" si="0"/>
        <v>100</v>
      </c>
    </row>
    <row r="23" spans="1:13" ht="12.75" customHeight="1">
      <c r="A23" s="109"/>
      <c r="B23" s="10"/>
      <c r="C23" s="12" t="s">
        <v>22</v>
      </c>
      <c r="D23" s="105" t="s">
        <v>23</v>
      </c>
      <c r="E23" s="105"/>
      <c r="F23" s="12">
        <v>11</v>
      </c>
      <c r="G23" s="13">
        <f>G24+G27+G29+G30</f>
        <v>9249</v>
      </c>
      <c r="H23" s="13">
        <f>H24+H27+H29+H30</f>
        <v>10683</v>
      </c>
      <c r="I23" s="22">
        <f t="shared" si="1"/>
        <v>115.50437885176777</v>
      </c>
      <c r="J23" s="13">
        <f>J24+J27+J29+J30</f>
        <v>9013</v>
      </c>
      <c r="K23" s="13">
        <f>K24+K27+K29+K30</f>
        <v>9013</v>
      </c>
      <c r="L23" s="24">
        <f t="shared" si="2"/>
        <v>84.36768697931292</v>
      </c>
      <c r="M23" s="24">
        <f t="shared" si="0"/>
        <v>100</v>
      </c>
    </row>
    <row r="24" spans="1:13" ht="12.75">
      <c r="A24" s="109"/>
      <c r="B24" s="10"/>
      <c r="C24" s="10"/>
      <c r="D24" s="12" t="s">
        <v>24</v>
      </c>
      <c r="E24" s="14" t="s">
        <v>25</v>
      </c>
      <c r="F24" s="12">
        <v>12</v>
      </c>
      <c r="G24" s="13">
        <f>G25+G26</f>
        <v>8548</v>
      </c>
      <c r="H24" s="13">
        <f>H25+H26</f>
        <v>9831</v>
      </c>
      <c r="I24" s="22">
        <f t="shared" si="1"/>
        <v>115.00935891436595</v>
      </c>
      <c r="J24" s="13">
        <v>8380</v>
      </c>
      <c r="K24" s="13">
        <v>8380</v>
      </c>
      <c r="L24" s="24">
        <f t="shared" si="2"/>
        <v>85.240565557929</v>
      </c>
      <c r="M24" s="24">
        <f t="shared" si="0"/>
        <v>100</v>
      </c>
    </row>
    <row r="25" spans="1:13" ht="12.75">
      <c r="A25" s="109"/>
      <c r="B25" s="10"/>
      <c r="C25" s="10"/>
      <c r="D25" s="12" t="s">
        <v>26</v>
      </c>
      <c r="E25" s="14" t="s">
        <v>27</v>
      </c>
      <c r="F25" s="12">
        <v>13</v>
      </c>
      <c r="G25" s="13">
        <f>ANEXA2!I99</f>
        <v>7768</v>
      </c>
      <c r="H25" s="13">
        <f>ANEXA2!J99</f>
        <v>9051</v>
      </c>
      <c r="I25" s="22">
        <f t="shared" si="1"/>
        <v>116.51647785787848</v>
      </c>
      <c r="J25" s="13">
        <v>7610</v>
      </c>
      <c r="K25" s="13">
        <v>7610</v>
      </c>
      <c r="L25" s="24">
        <f t="shared" si="2"/>
        <v>84.07910728096343</v>
      </c>
      <c r="M25" s="24">
        <f t="shared" si="0"/>
        <v>100</v>
      </c>
    </row>
    <row r="26" spans="1:13" ht="12.75">
      <c r="A26" s="109"/>
      <c r="B26" s="10"/>
      <c r="C26" s="10"/>
      <c r="D26" s="12" t="s">
        <v>28</v>
      </c>
      <c r="E26" s="14" t="s">
        <v>29</v>
      </c>
      <c r="F26" s="12">
        <v>14</v>
      </c>
      <c r="G26" s="13">
        <f>ANEXA2!I107</f>
        <v>780</v>
      </c>
      <c r="H26" s="13">
        <f>ANEXA2!J107</f>
        <v>780</v>
      </c>
      <c r="I26" s="22">
        <f t="shared" si="1"/>
        <v>100</v>
      </c>
      <c r="J26" s="13">
        <v>770</v>
      </c>
      <c r="K26" s="13">
        <v>770</v>
      </c>
      <c r="L26" s="24">
        <f t="shared" si="2"/>
        <v>98.71794871794873</v>
      </c>
      <c r="M26" s="24">
        <f t="shared" si="0"/>
        <v>100</v>
      </c>
    </row>
    <row r="27" spans="1:13" ht="12.75">
      <c r="A27" s="109"/>
      <c r="B27" s="10"/>
      <c r="C27" s="10"/>
      <c r="D27" s="12" t="s">
        <v>30</v>
      </c>
      <c r="E27" s="14" t="s">
        <v>31</v>
      </c>
      <c r="F27" s="12">
        <v>15</v>
      </c>
      <c r="G27" s="13">
        <v>0</v>
      </c>
      <c r="H27" s="13">
        <v>0</v>
      </c>
      <c r="I27" s="22">
        <v>0</v>
      </c>
      <c r="J27" s="13">
        <v>0</v>
      </c>
      <c r="K27" s="13">
        <v>0</v>
      </c>
      <c r="L27" s="24"/>
      <c r="M27" s="24" t="s">
        <v>289</v>
      </c>
    </row>
    <row r="28" spans="1:13" ht="25.5">
      <c r="A28" s="109"/>
      <c r="B28" s="10"/>
      <c r="C28" s="10"/>
      <c r="D28" s="13"/>
      <c r="E28" s="14" t="s">
        <v>32</v>
      </c>
      <c r="F28" s="12">
        <v>16</v>
      </c>
      <c r="G28" s="13">
        <v>0</v>
      </c>
      <c r="H28" s="13">
        <v>0</v>
      </c>
      <c r="I28" s="22">
        <v>0</v>
      </c>
      <c r="J28" s="13">
        <v>0</v>
      </c>
      <c r="K28" s="13">
        <v>0</v>
      </c>
      <c r="L28" s="24"/>
      <c r="M28" s="24" t="s">
        <v>289</v>
      </c>
    </row>
    <row r="29" spans="1:13" ht="38.25">
      <c r="A29" s="109"/>
      <c r="B29" s="10"/>
      <c r="C29" s="10"/>
      <c r="D29" s="12" t="s">
        <v>33</v>
      </c>
      <c r="E29" s="14" t="s">
        <v>34</v>
      </c>
      <c r="F29" s="12">
        <v>17</v>
      </c>
      <c r="G29" s="13">
        <f>ANEXA2!I119</f>
        <v>456</v>
      </c>
      <c r="H29" s="13">
        <f>ANEXA2!J119</f>
        <v>537</v>
      </c>
      <c r="I29" s="22">
        <f>H29/G29*100</f>
        <v>117.76315789473684</v>
      </c>
      <c r="J29" s="13">
        <v>418</v>
      </c>
      <c r="K29" s="13">
        <v>418</v>
      </c>
      <c r="L29" s="24">
        <f>J29/H29*100</f>
        <v>77.83985102420856</v>
      </c>
      <c r="M29" s="24">
        <f t="shared" si="0"/>
        <v>100</v>
      </c>
    </row>
    <row r="30" spans="1:13" ht="12.75">
      <c r="A30" s="109"/>
      <c r="B30" s="10"/>
      <c r="C30" s="10"/>
      <c r="D30" s="12" t="s">
        <v>35</v>
      </c>
      <c r="E30" s="14" t="s">
        <v>313</v>
      </c>
      <c r="F30" s="12">
        <v>18</v>
      </c>
      <c r="G30" s="13">
        <f>ANEXA2!I128</f>
        <v>245</v>
      </c>
      <c r="H30" s="13">
        <f>ANEXA2!J128</f>
        <v>315</v>
      </c>
      <c r="I30" s="22">
        <f>H30/G30*100</f>
        <v>128.57142857142858</v>
      </c>
      <c r="J30" s="13">
        <v>215</v>
      </c>
      <c r="K30" s="13">
        <v>215</v>
      </c>
      <c r="L30" s="24">
        <f>J30/H30*100</f>
        <v>68.25396825396825</v>
      </c>
      <c r="M30" s="24">
        <f t="shared" si="0"/>
        <v>100</v>
      </c>
    </row>
    <row r="31" spans="1:13" ht="12.75" customHeight="1">
      <c r="A31" s="109"/>
      <c r="B31" s="10"/>
      <c r="C31" s="12" t="s">
        <v>36</v>
      </c>
      <c r="D31" s="105" t="s">
        <v>314</v>
      </c>
      <c r="E31" s="105"/>
      <c r="F31" s="12">
        <v>19</v>
      </c>
      <c r="G31" s="13">
        <f>ANEXA2!I129</f>
        <v>490</v>
      </c>
      <c r="H31" s="13">
        <f>ANEXA2!J129</f>
        <v>474</v>
      </c>
      <c r="I31" s="22">
        <f>H31/G31*100</f>
        <v>96.73469387755102</v>
      </c>
      <c r="J31" s="13">
        <v>470</v>
      </c>
      <c r="K31" s="13">
        <v>470</v>
      </c>
      <c r="L31" s="24">
        <f>J31/H31*100</f>
        <v>99.15611814345992</v>
      </c>
      <c r="M31" s="24">
        <f t="shared" si="0"/>
        <v>100</v>
      </c>
    </row>
    <row r="32" spans="1:13" ht="12.75" customHeight="1">
      <c r="A32" s="109"/>
      <c r="B32" s="12">
        <v>2</v>
      </c>
      <c r="C32" s="13"/>
      <c r="D32" s="105" t="s">
        <v>37</v>
      </c>
      <c r="E32" s="105"/>
      <c r="F32" s="12">
        <v>20</v>
      </c>
      <c r="G32" s="13">
        <f>ANEXA2!I146</f>
        <v>2</v>
      </c>
      <c r="H32" s="13">
        <f>ANEXA2!J146</f>
        <v>2</v>
      </c>
      <c r="I32" s="22" t="s">
        <v>239</v>
      </c>
      <c r="J32" s="13">
        <v>2</v>
      </c>
      <c r="K32" s="13">
        <v>2</v>
      </c>
      <c r="L32" s="24">
        <f>J32/H32*100</f>
        <v>100</v>
      </c>
      <c r="M32" s="24" t="s">
        <v>289</v>
      </c>
    </row>
    <row r="33" spans="1:13" ht="12.75" customHeight="1">
      <c r="A33" s="109"/>
      <c r="B33" s="12">
        <v>3</v>
      </c>
      <c r="C33" s="13"/>
      <c r="D33" s="105" t="s">
        <v>38</v>
      </c>
      <c r="E33" s="105"/>
      <c r="F33" s="12">
        <v>21</v>
      </c>
      <c r="G33" s="13">
        <v>0</v>
      </c>
      <c r="H33" s="13">
        <v>0</v>
      </c>
      <c r="I33" s="22"/>
      <c r="J33" s="13"/>
      <c r="K33" s="13"/>
      <c r="L33" s="24"/>
      <c r="M33" s="24"/>
    </row>
    <row r="34" spans="1:13" ht="12.75" customHeight="1">
      <c r="A34" s="12" t="s">
        <v>39</v>
      </c>
      <c r="B34" s="13"/>
      <c r="C34" s="13"/>
      <c r="D34" s="105" t="s">
        <v>40</v>
      </c>
      <c r="E34" s="105"/>
      <c r="F34" s="12">
        <v>22</v>
      </c>
      <c r="G34" s="35">
        <f>G13-G19</f>
        <v>9</v>
      </c>
      <c r="H34" s="35">
        <f>H13-H19</f>
        <v>9</v>
      </c>
      <c r="I34" s="22">
        <f>H34/G34*100</f>
        <v>100</v>
      </c>
      <c r="J34" s="13">
        <f>J13-J19</f>
        <v>34</v>
      </c>
      <c r="K34" s="13">
        <f>K13-K19</f>
        <v>34</v>
      </c>
      <c r="L34" s="24">
        <f>J34/H34*100</f>
        <v>377.77777777777777</v>
      </c>
      <c r="M34" s="24">
        <f t="shared" si="0"/>
        <v>100</v>
      </c>
    </row>
    <row r="35" spans="1:13" ht="12.75" customHeight="1">
      <c r="A35" s="12" t="s">
        <v>41</v>
      </c>
      <c r="B35" s="13"/>
      <c r="C35" s="13"/>
      <c r="D35" s="105" t="s">
        <v>42</v>
      </c>
      <c r="E35" s="105"/>
      <c r="F35" s="12">
        <v>23</v>
      </c>
      <c r="G35" s="13">
        <v>0</v>
      </c>
      <c r="H35" s="13">
        <v>0</v>
      </c>
      <c r="I35" s="22">
        <v>0</v>
      </c>
      <c r="J35" s="13">
        <v>9</v>
      </c>
      <c r="K35" s="13">
        <v>9</v>
      </c>
      <c r="L35" s="24" t="e">
        <f>J35/H35*100</f>
        <v>#DIV/0!</v>
      </c>
      <c r="M35" s="24">
        <f t="shared" si="0"/>
        <v>100</v>
      </c>
    </row>
    <row r="36" spans="1:13" ht="31.5" customHeight="1">
      <c r="A36" s="12" t="s">
        <v>43</v>
      </c>
      <c r="B36" s="13"/>
      <c r="C36" s="13"/>
      <c r="D36" s="105" t="s">
        <v>44</v>
      </c>
      <c r="E36" s="105"/>
      <c r="F36" s="12">
        <v>24</v>
      </c>
      <c r="G36" s="13">
        <v>0</v>
      </c>
      <c r="H36" s="13">
        <v>0</v>
      </c>
      <c r="I36" s="22">
        <v>0</v>
      </c>
      <c r="J36" s="13">
        <v>46</v>
      </c>
      <c r="K36" s="13">
        <v>46</v>
      </c>
      <c r="L36" s="24" t="e">
        <f>J36/H36*100</f>
        <v>#DIV/0!</v>
      </c>
      <c r="M36" s="24">
        <f t="shared" si="0"/>
        <v>100</v>
      </c>
    </row>
    <row r="37" spans="1:13" ht="12.75" customHeight="1">
      <c r="A37" s="109"/>
      <c r="B37" s="12">
        <v>1</v>
      </c>
      <c r="C37" s="13"/>
      <c r="D37" s="105" t="s">
        <v>45</v>
      </c>
      <c r="E37" s="105"/>
      <c r="F37" s="12">
        <v>25</v>
      </c>
      <c r="G37" s="13">
        <v>18</v>
      </c>
      <c r="H37" s="13">
        <v>2</v>
      </c>
      <c r="I37" s="22">
        <f>H37/G37*100</f>
        <v>11.11111111111111</v>
      </c>
      <c r="J37" s="13">
        <v>2</v>
      </c>
      <c r="K37" s="13">
        <v>2</v>
      </c>
      <c r="L37" s="24">
        <f>J37/H37*100</f>
        <v>100</v>
      </c>
      <c r="M37" s="24">
        <f t="shared" si="0"/>
        <v>100</v>
      </c>
    </row>
    <row r="38" spans="1:13" ht="12.75" customHeight="1">
      <c r="A38" s="109"/>
      <c r="B38" s="12">
        <v>2</v>
      </c>
      <c r="C38" s="13"/>
      <c r="D38" s="105" t="s">
        <v>46</v>
      </c>
      <c r="E38" s="105"/>
      <c r="F38" s="12">
        <v>26</v>
      </c>
      <c r="G38" s="13"/>
      <c r="H38" s="13"/>
      <c r="I38" s="22"/>
      <c r="J38" s="13"/>
      <c r="K38" s="13"/>
      <c r="L38" s="24"/>
      <c r="M38" s="24"/>
    </row>
    <row r="39" spans="1:13" ht="12.75" customHeight="1">
      <c r="A39" s="109"/>
      <c r="B39" s="12">
        <v>3</v>
      </c>
      <c r="C39" s="13"/>
      <c r="D39" s="105" t="s">
        <v>47</v>
      </c>
      <c r="E39" s="105"/>
      <c r="F39" s="12">
        <v>27</v>
      </c>
      <c r="G39" s="13">
        <v>0</v>
      </c>
      <c r="H39" s="13">
        <v>0</v>
      </c>
      <c r="I39" s="22">
        <v>0</v>
      </c>
      <c r="J39" s="13">
        <v>0</v>
      </c>
      <c r="K39" s="13">
        <v>0</v>
      </c>
      <c r="L39" s="24">
        <v>0</v>
      </c>
      <c r="M39" s="24">
        <v>0</v>
      </c>
    </row>
    <row r="40" spans="1:13" ht="78.75" customHeight="1">
      <c r="A40" s="109"/>
      <c r="B40" s="12">
        <v>4</v>
      </c>
      <c r="C40" s="13"/>
      <c r="D40" s="105" t="s">
        <v>48</v>
      </c>
      <c r="E40" s="105"/>
      <c r="F40" s="12">
        <v>28</v>
      </c>
      <c r="G40" s="13">
        <v>0</v>
      </c>
      <c r="H40" s="13">
        <v>0</v>
      </c>
      <c r="I40" s="22" t="s">
        <v>239</v>
      </c>
      <c r="J40" s="13">
        <v>0</v>
      </c>
      <c r="K40" s="13">
        <v>0</v>
      </c>
      <c r="L40" s="24" t="s">
        <v>239</v>
      </c>
      <c r="M40" s="13" t="s">
        <v>239</v>
      </c>
    </row>
    <row r="41" spans="1:13" ht="12.75" customHeight="1">
      <c r="A41" s="109"/>
      <c r="B41" s="12">
        <v>5</v>
      </c>
      <c r="C41" s="13"/>
      <c r="D41" s="105" t="s">
        <v>49</v>
      </c>
      <c r="E41" s="105"/>
      <c r="F41" s="12">
        <v>29</v>
      </c>
      <c r="G41" s="13">
        <v>0</v>
      </c>
      <c r="H41" s="13">
        <v>0</v>
      </c>
      <c r="I41" s="22" t="s">
        <v>239</v>
      </c>
      <c r="J41" s="13">
        <v>0</v>
      </c>
      <c r="K41" s="13">
        <v>0</v>
      </c>
      <c r="L41" s="24" t="s">
        <v>239</v>
      </c>
      <c r="M41" s="13" t="s">
        <v>239</v>
      </c>
    </row>
    <row r="42" spans="1:13" ht="29.25" customHeight="1">
      <c r="A42" s="109"/>
      <c r="B42" s="12">
        <v>6</v>
      </c>
      <c r="C42" s="13"/>
      <c r="D42" s="105" t="s">
        <v>50</v>
      </c>
      <c r="E42" s="105"/>
      <c r="F42" s="12">
        <v>30</v>
      </c>
      <c r="G42" s="13">
        <v>0</v>
      </c>
      <c r="H42" s="13">
        <v>0</v>
      </c>
      <c r="I42" s="22" t="s">
        <v>239</v>
      </c>
      <c r="J42" s="13" t="s">
        <v>239</v>
      </c>
      <c r="K42" s="13" t="s">
        <v>239</v>
      </c>
      <c r="L42" s="24" t="s">
        <v>239</v>
      </c>
      <c r="M42" s="13" t="s">
        <v>239</v>
      </c>
    </row>
    <row r="43" spans="1:13" ht="56.25" customHeight="1">
      <c r="A43" s="109"/>
      <c r="B43" s="12">
        <v>7</v>
      </c>
      <c r="C43" s="13"/>
      <c r="D43" s="105" t="s">
        <v>51</v>
      </c>
      <c r="E43" s="105"/>
      <c r="F43" s="12">
        <v>31</v>
      </c>
      <c r="G43" s="13">
        <v>0</v>
      </c>
      <c r="H43" s="13">
        <v>0</v>
      </c>
      <c r="I43" s="22" t="s">
        <v>239</v>
      </c>
      <c r="J43" s="13">
        <v>0</v>
      </c>
      <c r="K43" s="13">
        <v>0</v>
      </c>
      <c r="L43" s="24" t="s">
        <v>239</v>
      </c>
      <c r="M43" s="13" t="s">
        <v>239</v>
      </c>
    </row>
    <row r="44" spans="1:13" ht="72" customHeight="1">
      <c r="A44" s="109"/>
      <c r="B44" s="12">
        <v>8</v>
      </c>
      <c r="C44" s="13"/>
      <c r="D44" s="105" t="s">
        <v>52</v>
      </c>
      <c r="E44" s="105"/>
      <c r="F44" s="12">
        <v>32</v>
      </c>
      <c r="G44" s="13">
        <v>0</v>
      </c>
      <c r="H44" s="13">
        <v>0</v>
      </c>
      <c r="I44" s="22" t="s">
        <v>239</v>
      </c>
      <c r="J44" s="13">
        <v>0</v>
      </c>
      <c r="K44" s="13">
        <v>0</v>
      </c>
      <c r="L44" s="24" t="s">
        <v>239</v>
      </c>
      <c r="M44" s="13" t="s">
        <v>239</v>
      </c>
    </row>
    <row r="45" spans="1:13" ht="12.75" customHeight="1">
      <c r="A45" s="109"/>
      <c r="B45" s="13"/>
      <c r="C45" s="12" t="s">
        <v>11</v>
      </c>
      <c r="D45" s="105" t="s">
        <v>53</v>
      </c>
      <c r="E45" s="105"/>
      <c r="F45" s="12">
        <v>33</v>
      </c>
      <c r="G45" s="13">
        <v>0</v>
      </c>
      <c r="H45" s="13">
        <v>0</v>
      </c>
      <c r="I45" s="22" t="s">
        <v>239</v>
      </c>
      <c r="J45" s="13">
        <v>0</v>
      </c>
      <c r="K45" s="13">
        <v>0</v>
      </c>
      <c r="L45" s="24" t="s">
        <v>239</v>
      </c>
      <c r="M45" s="13" t="s">
        <v>239</v>
      </c>
    </row>
    <row r="46" spans="1:13" ht="12.75" customHeight="1">
      <c r="A46" s="109"/>
      <c r="B46" s="13"/>
      <c r="C46" s="12" t="s">
        <v>12</v>
      </c>
      <c r="D46" s="105" t="s">
        <v>54</v>
      </c>
      <c r="E46" s="105"/>
      <c r="F46" s="12" t="s">
        <v>55</v>
      </c>
      <c r="G46" s="13">
        <v>0</v>
      </c>
      <c r="H46" s="13">
        <v>0</v>
      </c>
      <c r="I46" s="22" t="s">
        <v>239</v>
      </c>
      <c r="J46" s="13">
        <v>0</v>
      </c>
      <c r="K46" s="13">
        <v>0</v>
      </c>
      <c r="L46" s="24" t="s">
        <v>239</v>
      </c>
      <c r="M46" s="13" t="s">
        <v>239</v>
      </c>
    </row>
    <row r="47" spans="1:13" ht="12.75" customHeight="1">
      <c r="A47" s="109"/>
      <c r="B47" s="13"/>
      <c r="C47" s="12" t="s">
        <v>56</v>
      </c>
      <c r="D47" s="105" t="s">
        <v>57</v>
      </c>
      <c r="E47" s="105"/>
      <c r="F47" s="12">
        <v>34</v>
      </c>
      <c r="G47" s="13">
        <v>0</v>
      </c>
      <c r="H47" s="13">
        <v>0</v>
      </c>
      <c r="I47" s="22" t="s">
        <v>239</v>
      </c>
      <c r="J47" s="13">
        <v>0</v>
      </c>
      <c r="K47" s="13">
        <v>0</v>
      </c>
      <c r="L47" s="24" t="s">
        <v>239</v>
      </c>
      <c r="M47" s="13" t="s">
        <v>239</v>
      </c>
    </row>
    <row r="48" spans="1:13" ht="45.75" customHeight="1">
      <c r="A48" s="109"/>
      <c r="B48" s="12">
        <v>9</v>
      </c>
      <c r="C48" s="13"/>
      <c r="D48" s="105" t="s">
        <v>58</v>
      </c>
      <c r="E48" s="105"/>
      <c r="F48" s="12">
        <v>35</v>
      </c>
      <c r="G48" s="13">
        <v>0</v>
      </c>
      <c r="H48" s="13">
        <v>0</v>
      </c>
      <c r="I48" s="22" t="s">
        <v>239</v>
      </c>
      <c r="J48" s="13">
        <v>0</v>
      </c>
      <c r="K48" s="13">
        <v>0</v>
      </c>
      <c r="L48" s="24" t="s">
        <v>239</v>
      </c>
      <c r="M48" s="13" t="s">
        <v>239</v>
      </c>
    </row>
    <row r="49" spans="1:13" ht="12.75" customHeight="1">
      <c r="A49" s="12" t="s">
        <v>59</v>
      </c>
      <c r="B49" s="13"/>
      <c r="C49" s="13"/>
      <c r="D49" s="105" t="s">
        <v>60</v>
      </c>
      <c r="E49" s="105"/>
      <c r="F49" s="12">
        <v>36</v>
      </c>
      <c r="G49" s="13">
        <v>0</v>
      </c>
      <c r="H49" s="13">
        <v>0</v>
      </c>
      <c r="I49" s="22" t="s">
        <v>239</v>
      </c>
      <c r="J49" s="13">
        <v>0</v>
      </c>
      <c r="K49" s="13">
        <v>0</v>
      </c>
      <c r="L49" s="24" t="s">
        <v>239</v>
      </c>
      <c r="M49" s="13" t="s">
        <v>239</v>
      </c>
    </row>
    <row r="50" spans="1:13" ht="12.75" customHeight="1">
      <c r="A50" s="12" t="s">
        <v>61</v>
      </c>
      <c r="B50" s="13"/>
      <c r="C50" s="13"/>
      <c r="D50" s="105" t="s">
        <v>62</v>
      </c>
      <c r="E50" s="105"/>
      <c r="F50" s="12">
        <v>37</v>
      </c>
      <c r="G50" s="13">
        <v>0</v>
      </c>
      <c r="H50" s="13">
        <v>0</v>
      </c>
      <c r="I50" s="22" t="s">
        <v>239</v>
      </c>
      <c r="J50" s="13">
        <v>0</v>
      </c>
      <c r="K50" s="13">
        <v>0</v>
      </c>
      <c r="L50" s="24" t="s">
        <v>239</v>
      </c>
      <c r="M50" s="13" t="s">
        <v>239</v>
      </c>
    </row>
    <row r="51" spans="1:13" ht="12.75" customHeight="1">
      <c r="A51" s="109"/>
      <c r="B51" s="13"/>
      <c r="C51" s="12" t="s">
        <v>11</v>
      </c>
      <c r="D51" s="105" t="s">
        <v>63</v>
      </c>
      <c r="E51" s="105"/>
      <c r="F51" s="12">
        <v>38</v>
      </c>
      <c r="G51" s="13">
        <v>0</v>
      </c>
      <c r="H51" s="13">
        <v>0</v>
      </c>
      <c r="I51" s="22" t="s">
        <v>239</v>
      </c>
      <c r="J51" s="13">
        <v>0</v>
      </c>
      <c r="K51" s="13">
        <v>0</v>
      </c>
      <c r="L51" s="24" t="s">
        <v>239</v>
      </c>
      <c r="M51" s="13" t="s">
        <v>239</v>
      </c>
    </row>
    <row r="52" spans="1:13" ht="12.75" customHeight="1">
      <c r="A52" s="109"/>
      <c r="B52" s="13"/>
      <c r="C52" s="12" t="s">
        <v>12</v>
      </c>
      <c r="D52" s="105" t="s">
        <v>64</v>
      </c>
      <c r="E52" s="105"/>
      <c r="F52" s="12">
        <v>39</v>
      </c>
      <c r="G52" s="13">
        <v>0</v>
      </c>
      <c r="H52" s="13">
        <v>0</v>
      </c>
      <c r="I52" s="22" t="s">
        <v>239</v>
      </c>
      <c r="J52" s="13">
        <v>0</v>
      </c>
      <c r="K52" s="13">
        <v>0</v>
      </c>
      <c r="L52" s="24" t="s">
        <v>239</v>
      </c>
      <c r="M52" s="13" t="s">
        <v>239</v>
      </c>
    </row>
    <row r="53" spans="1:13" ht="12.75" customHeight="1">
      <c r="A53" s="109"/>
      <c r="B53" s="13"/>
      <c r="C53" s="12" t="s">
        <v>56</v>
      </c>
      <c r="D53" s="105" t="s">
        <v>65</v>
      </c>
      <c r="E53" s="105"/>
      <c r="F53" s="12">
        <v>40</v>
      </c>
      <c r="G53" s="13">
        <v>0</v>
      </c>
      <c r="H53" s="13">
        <v>0</v>
      </c>
      <c r="I53" s="22" t="s">
        <v>239</v>
      </c>
      <c r="J53" s="13">
        <v>0</v>
      </c>
      <c r="K53" s="13">
        <v>0</v>
      </c>
      <c r="L53" s="24" t="s">
        <v>239</v>
      </c>
      <c r="M53" s="13" t="s">
        <v>239</v>
      </c>
    </row>
    <row r="54" spans="1:13" ht="12.75" customHeight="1">
      <c r="A54" s="109"/>
      <c r="B54" s="13"/>
      <c r="C54" s="12" t="s">
        <v>66</v>
      </c>
      <c r="D54" s="105" t="s">
        <v>67</v>
      </c>
      <c r="E54" s="105"/>
      <c r="F54" s="12">
        <v>41</v>
      </c>
      <c r="G54" s="13">
        <v>0</v>
      </c>
      <c r="H54" s="13">
        <v>0</v>
      </c>
      <c r="I54" s="22" t="s">
        <v>239</v>
      </c>
      <c r="J54" s="13">
        <v>0</v>
      </c>
      <c r="K54" s="13">
        <v>0</v>
      </c>
      <c r="L54" s="24" t="s">
        <v>239</v>
      </c>
      <c r="M54" s="13" t="s">
        <v>239</v>
      </c>
    </row>
    <row r="55" spans="1:13" ht="12.75" customHeight="1">
      <c r="A55" s="109"/>
      <c r="B55" s="13"/>
      <c r="C55" s="12" t="s">
        <v>68</v>
      </c>
      <c r="D55" s="105" t="s">
        <v>69</v>
      </c>
      <c r="E55" s="105"/>
      <c r="F55" s="12">
        <v>42</v>
      </c>
      <c r="G55" s="13">
        <v>0</v>
      </c>
      <c r="H55" s="13">
        <v>0</v>
      </c>
      <c r="I55" s="22" t="s">
        <v>239</v>
      </c>
      <c r="J55" s="13">
        <v>0</v>
      </c>
      <c r="K55" s="13">
        <v>0</v>
      </c>
      <c r="L55" s="24" t="s">
        <v>239</v>
      </c>
      <c r="M55" s="13" t="s">
        <v>239</v>
      </c>
    </row>
    <row r="56" spans="1:13" ht="27" customHeight="1">
      <c r="A56" s="12" t="s">
        <v>70</v>
      </c>
      <c r="B56" s="13"/>
      <c r="C56" s="13"/>
      <c r="D56" s="105" t="s">
        <v>71</v>
      </c>
      <c r="E56" s="105"/>
      <c r="F56" s="12">
        <v>43</v>
      </c>
      <c r="G56" s="21">
        <f>ANEXA4!F14</f>
        <v>440</v>
      </c>
      <c r="H56" s="21">
        <f>ANEXA4!G14</f>
        <v>700</v>
      </c>
      <c r="I56" s="22">
        <f>H56/G56*100</f>
        <v>159.0909090909091</v>
      </c>
      <c r="J56" s="21">
        <f>ANEXA4!H14</f>
        <v>0</v>
      </c>
      <c r="K56" s="21">
        <f>ANEXA4!I14</f>
        <v>0</v>
      </c>
      <c r="L56" s="24">
        <f>J56/H56*100</f>
        <v>0</v>
      </c>
      <c r="M56" s="24" t="e">
        <f aca="true" t="shared" si="3" ref="M56:M70">K56/J56*100</f>
        <v>#DIV/0!</v>
      </c>
    </row>
    <row r="57" spans="1:13" ht="12.75" customHeight="1">
      <c r="A57" s="109"/>
      <c r="B57" s="12">
        <v>1</v>
      </c>
      <c r="C57" s="13"/>
      <c r="D57" s="105" t="s">
        <v>285</v>
      </c>
      <c r="E57" s="105"/>
      <c r="F57" s="12">
        <v>44</v>
      </c>
      <c r="G57" s="13">
        <f>ANEXA4!F18</f>
        <v>0</v>
      </c>
      <c r="H57" s="13">
        <f>ANEXA4!G18</f>
        <v>250</v>
      </c>
      <c r="I57" s="22" t="s">
        <v>289</v>
      </c>
      <c r="J57" s="13">
        <f>ANEXA4!H18</f>
        <v>0</v>
      </c>
      <c r="K57" s="13">
        <f>ANEXA4!I18</f>
        <v>0</v>
      </c>
      <c r="L57" s="24" t="s">
        <v>289</v>
      </c>
      <c r="M57" s="24" t="s">
        <v>289</v>
      </c>
    </row>
    <row r="58" spans="1:13" ht="25.5">
      <c r="A58" s="109"/>
      <c r="B58" s="13"/>
      <c r="C58" s="13"/>
      <c r="D58" s="13"/>
      <c r="E58" s="14" t="s">
        <v>73</v>
      </c>
      <c r="F58" s="12">
        <v>45</v>
      </c>
      <c r="G58" s="13"/>
      <c r="H58" s="13"/>
      <c r="I58" s="22"/>
      <c r="J58" s="13"/>
      <c r="K58" s="13"/>
      <c r="L58" s="24"/>
      <c r="M58" s="24"/>
    </row>
    <row r="59" spans="1:13" ht="12.75" customHeight="1">
      <c r="A59" s="12" t="s">
        <v>74</v>
      </c>
      <c r="B59" s="13"/>
      <c r="C59" s="13"/>
      <c r="D59" s="105" t="s">
        <v>75</v>
      </c>
      <c r="E59" s="105"/>
      <c r="F59" s="12">
        <v>46</v>
      </c>
      <c r="G59" s="21">
        <f>ANEXA4!F25</f>
        <v>440</v>
      </c>
      <c r="H59" s="21">
        <f>ANEXA4!G25</f>
        <v>700</v>
      </c>
      <c r="I59" s="22">
        <f>H59/G59*100</f>
        <v>159.0909090909091</v>
      </c>
      <c r="J59" s="21">
        <f>ANEXA4!H25</f>
        <v>0</v>
      </c>
      <c r="K59" s="21">
        <f>ANEXA4!I25</f>
        <v>0</v>
      </c>
      <c r="L59" s="24" t="s">
        <v>289</v>
      </c>
      <c r="M59" s="24" t="s">
        <v>289</v>
      </c>
    </row>
    <row r="60" spans="1:13" ht="12.75" customHeight="1">
      <c r="A60" s="12" t="s">
        <v>76</v>
      </c>
      <c r="B60" s="13"/>
      <c r="C60" s="13"/>
      <c r="D60" s="105" t="s">
        <v>77</v>
      </c>
      <c r="E60" s="105"/>
      <c r="F60" s="12">
        <v>47</v>
      </c>
      <c r="G60" s="13"/>
      <c r="H60" s="13"/>
      <c r="I60" s="22"/>
      <c r="J60" s="13"/>
      <c r="K60" s="13"/>
      <c r="L60" s="24"/>
      <c r="M60" s="24"/>
    </row>
    <row r="61" spans="1:13" ht="12.75" customHeight="1">
      <c r="A61" s="109"/>
      <c r="B61" s="12">
        <v>1</v>
      </c>
      <c r="C61" s="13"/>
      <c r="D61" s="105" t="s">
        <v>78</v>
      </c>
      <c r="E61" s="105"/>
      <c r="F61" s="12">
        <v>48</v>
      </c>
      <c r="G61" s="13">
        <f>ANEXA2!I166</f>
        <v>170</v>
      </c>
      <c r="H61" s="13">
        <f>ANEXA2!J166</f>
        <v>170</v>
      </c>
      <c r="I61" s="22">
        <f aca="true" t="shared" si="4" ref="I61:I66">H61/G61*100</f>
        <v>100</v>
      </c>
      <c r="J61" s="13">
        <v>170</v>
      </c>
      <c r="K61" s="13">
        <v>170</v>
      </c>
      <c r="L61" s="24">
        <f aca="true" t="shared" si="5" ref="L61:L66">J61/H61*100</f>
        <v>100</v>
      </c>
      <c r="M61" s="24">
        <f t="shared" si="3"/>
        <v>100</v>
      </c>
    </row>
    <row r="62" spans="1:13" ht="12.75" customHeight="1">
      <c r="A62" s="109"/>
      <c r="B62" s="12">
        <v>2</v>
      </c>
      <c r="C62" s="13"/>
      <c r="D62" s="105" t="s">
        <v>79</v>
      </c>
      <c r="E62" s="105"/>
      <c r="F62" s="12">
        <v>49</v>
      </c>
      <c r="G62" s="13">
        <f>ANEXA2!I167</f>
        <v>168</v>
      </c>
      <c r="H62" s="13">
        <f>ANEXA2!J167</f>
        <v>168</v>
      </c>
      <c r="I62" s="22">
        <f t="shared" si="4"/>
        <v>100</v>
      </c>
      <c r="J62" s="13">
        <v>168</v>
      </c>
      <c r="K62" s="13">
        <v>168</v>
      </c>
      <c r="L62" s="24">
        <f t="shared" si="5"/>
        <v>100</v>
      </c>
      <c r="M62" s="24">
        <f t="shared" si="3"/>
        <v>100</v>
      </c>
    </row>
    <row r="63" spans="1:13" ht="31.5" customHeight="1">
      <c r="A63" s="109"/>
      <c r="B63" s="12">
        <v>3</v>
      </c>
      <c r="C63" s="13"/>
      <c r="D63" s="105" t="s">
        <v>80</v>
      </c>
      <c r="E63" s="105"/>
      <c r="F63" s="12">
        <v>50</v>
      </c>
      <c r="G63" s="21">
        <f>ANEXA2!I168</f>
        <v>4111.111111111111</v>
      </c>
      <c r="H63" s="21">
        <f>ANEXA2!J168</f>
        <v>4747.519841269841</v>
      </c>
      <c r="I63" s="22">
        <f t="shared" si="4"/>
        <v>115.48021235521236</v>
      </c>
      <c r="J63" s="21">
        <f>J24/J62/12*1000</f>
        <v>4156.746031746032</v>
      </c>
      <c r="K63" s="21">
        <f>K24/K62/12*1000</f>
        <v>4156.746031746032</v>
      </c>
      <c r="L63" s="24">
        <f t="shared" si="5"/>
        <v>87.55615923101035</v>
      </c>
      <c r="M63" s="24">
        <f t="shared" si="3"/>
        <v>100</v>
      </c>
    </row>
    <row r="64" spans="1:13" ht="39" customHeight="1">
      <c r="A64" s="109"/>
      <c r="B64" s="12">
        <v>4</v>
      </c>
      <c r="C64" s="13"/>
      <c r="D64" s="105" t="s">
        <v>315</v>
      </c>
      <c r="E64" s="105"/>
      <c r="F64" s="12">
        <v>51</v>
      </c>
      <c r="G64" s="21">
        <f>ANEXA2!I170</f>
        <v>3703.8690476190473</v>
      </c>
      <c r="H64" s="21">
        <f>ANEXA2!J170</f>
        <v>4540.178571428572</v>
      </c>
      <c r="I64" s="22">
        <f t="shared" si="4"/>
        <v>122.5793491361993</v>
      </c>
      <c r="J64" s="22">
        <f>J25/J62/12*1000</f>
        <v>3774.8015873015875</v>
      </c>
      <c r="K64" s="22">
        <f>K25/K62/12*1000</f>
        <v>3774.8015873015875</v>
      </c>
      <c r="L64" s="24">
        <f t="shared" si="5"/>
        <v>83.14213918933683</v>
      </c>
      <c r="M64" s="24">
        <f t="shared" si="3"/>
        <v>100</v>
      </c>
    </row>
    <row r="65" spans="1:13" ht="33" customHeight="1">
      <c r="A65" s="109"/>
      <c r="B65" s="12">
        <v>5</v>
      </c>
      <c r="C65" s="13"/>
      <c r="D65" s="105" t="s">
        <v>81</v>
      </c>
      <c r="E65" s="105"/>
      <c r="F65" s="12">
        <v>52</v>
      </c>
      <c r="G65" s="23">
        <f>(G14)/G62</f>
        <v>92.71428571428571</v>
      </c>
      <c r="H65" s="23">
        <f>(H14)/H62</f>
        <v>104.88690476190476</v>
      </c>
      <c r="I65" s="22">
        <f t="shared" si="4"/>
        <v>113.12917308680022</v>
      </c>
      <c r="J65" s="23">
        <f>(J14-J16)/J62</f>
        <v>61.607142857142854</v>
      </c>
      <c r="K65" s="23">
        <f>(K14-K16)/K62</f>
        <v>61.607142857142854</v>
      </c>
      <c r="L65" s="24">
        <f t="shared" si="5"/>
        <v>58.736734578060265</v>
      </c>
      <c r="M65" s="24">
        <f t="shared" si="3"/>
        <v>100</v>
      </c>
    </row>
    <row r="66" spans="1:13" ht="26.25" customHeight="1">
      <c r="A66" s="109"/>
      <c r="B66" s="12">
        <v>6</v>
      </c>
      <c r="C66" s="13"/>
      <c r="D66" s="105" t="s">
        <v>81</v>
      </c>
      <c r="E66" s="105"/>
      <c r="F66" s="12">
        <v>53</v>
      </c>
      <c r="G66" s="23">
        <f>(G14-G16)/G62</f>
        <v>58.54761904761905</v>
      </c>
      <c r="H66" s="23">
        <f>(H14-H16)/H62</f>
        <v>59.05357142857143</v>
      </c>
      <c r="I66" s="22">
        <f t="shared" si="4"/>
        <v>100.86417242781619</v>
      </c>
      <c r="J66" s="23">
        <f>(J14-J16)/J62</f>
        <v>61.607142857142854</v>
      </c>
      <c r="K66" s="23">
        <f>(K14-K16)/K62</f>
        <v>61.607142857142854</v>
      </c>
      <c r="L66" s="24">
        <f t="shared" si="5"/>
        <v>104.32416087087995</v>
      </c>
      <c r="M66" s="23">
        <f>(M14-M16)/M62</f>
        <v>0</v>
      </c>
    </row>
    <row r="67" spans="1:13" ht="26.25" customHeight="1" hidden="1">
      <c r="A67" s="109"/>
      <c r="B67" s="12">
        <v>7</v>
      </c>
      <c r="C67" s="13"/>
      <c r="D67" s="105" t="s">
        <v>82</v>
      </c>
      <c r="E67" s="105"/>
      <c r="F67" s="12">
        <v>54</v>
      </c>
      <c r="G67" s="13"/>
      <c r="H67" s="13"/>
      <c r="I67" s="22"/>
      <c r="J67" s="13"/>
      <c r="K67" s="13"/>
      <c r="L67" s="24"/>
      <c r="M67" s="24"/>
    </row>
    <row r="68" spans="1:13" ht="30" customHeight="1">
      <c r="A68" s="109"/>
      <c r="B68" s="12">
        <v>7</v>
      </c>
      <c r="C68" s="13"/>
      <c r="D68" s="105" t="s">
        <v>83</v>
      </c>
      <c r="E68" s="105"/>
      <c r="F68" s="12">
        <v>55</v>
      </c>
      <c r="G68" s="13">
        <f>G19/G13*1000</f>
        <v>999.4240368616408</v>
      </c>
      <c r="H68" s="13">
        <f>H19/H13*1000</f>
        <v>999.4906909625942</v>
      </c>
      <c r="I68" s="22">
        <f>H68/G68*100</f>
        <v>100.00666925133825</v>
      </c>
      <c r="J68" s="13">
        <f>J19/J13*1000</f>
        <v>997.7210268784771</v>
      </c>
      <c r="K68" s="13">
        <f>K19/K13*1000</f>
        <v>997.7210268784771</v>
      </c>
      <c r="L68" s="24">
        <f>J68/H68*100</f>
        <v>99.82294341506946</v>
      </c>
      <c r="M68" s="24">
        <f t="shared" si="3"/>
        <v>100</v>
      </c>
    </row>
    <row r="69" spans="1:13" ht="12.75" customHeight="1">
      <c r="A69" s="109"/>
      <c r="B69" s="12">
        <v>8</v>
      </c>
      <c r="C69" s="13"/>
      <c r="D69" s="105" t="s">
        <v>84</v>
      </c>
      <c r="E69" s="105"/>
      <c r="F69" s="12">
        <v>56</v>
      </c>
      <c r="G69" s="13">
        <f>ANEXA2!I180</f>
        <v>0</v>
      </c>
      <c r="H69" s="13">
        <f>ANEXA2!J180</f>
        <v>0</v>
      </c>
      <c r="I69" s="22" t="s">
        <v>239</v>
      </c>
      <c r="J69" s="13">
        <v>0</v>
      </c>
      <c r="K69" s="13">
        <v>0</v>
      </c>
      <c r="L69" s="24" t="s">
        <v>239</v>
      </c>
      <c r="M69" s="24" t="s">
        <v>239</v>
      </c>
    </row>
    <row r="70" spans="1:13" ht="12.75" customHeight="1">
      <c r="A70" s="109"/>
      <c r="B70" s="12">
        <v>9</v>
      </c>
      <c r="C70" s="13"/>
      <c r="D70" s="105" t="s">
        <v>85</v>
      </c>
      <c r="E70" s="105"/>
      <c r="F70" s="12">
        <v>57</v>
      </c>
      <c r="G70" s="13">
        <f>ANEXA2!I181</f>
        <v>160</v>
      </c>
      <c r="H70" s="13">
        <f>ANEXA2!J181</f>
        <v>165</v>
      </c>
      <c r="I70" s="22">
        <f>H70/G70*100</f>
        <v>103.125</v>
      </c>
      <c r="J70" s="13">
        <v>115</v>
      </c>
      <c r="K70" s="13">
        <v>80</v>
      </c>
      <c r="L70" s="24">
        <f>J70/H70*100</f>
        <v>69.6969696969697</v>
      </c>
      <c r="M70" s="24">
        <f t="shared" si="3"/>
        <v>69.56521739130434</v>
      </c>
    </row>
    <row r="71" spans="1:11" s="8" customFormat="1" ht="12.75">
      <c r="A71" s="4" t="s">
        <v>402</v>
      </c>
      <c r="F71" s="15"/>
      <c r="J71" s="15"/>
      <c r="K71" s="15"/>
    </row>
    <row r="72" ht="12.75">
      <c r="A72" s="4" t="s">
        <v>403</v>
      </c>
    </row>
    <row r="74" spans="2:13" ht="12.75" customHeight="1">
      <c r="B74" s="106" t="s">
        <v>290</v>
      </c>
      <c r="C74" s="106"/>
      <c r="D74" s="106"/>
      <c r="E74" s="106"/>
      <c r="H74" s="106" t="s">
        <v>292</v>
      </c>
      <c r="I74" s="106"/>
      <c r="J74" s="106"/>
      <c r="K74" s="106"/>
      <c r="L74" s="106"/>
      <c r="M74" s="106"/>
    </row>
    <row r="75" spans="2:8" ht="12.75">
      <c r="B75" s="106" t="s">
        <v>291</v>
      </c>
      <c r="C75" s="106"/>
      <c r="D75" s="106"/>
      <c r="E75" s="106"/>
      <c r="H75" s="16" t="s">
        <v>312</v>
      </c>
    </row>
    <row r="78" spans="7:8" ht="12.75">
      <c r="G78" s="1"/>
      <c r="H78" t="s">
        <v>408</v>
      </c>
    </row>
    <row r="79" spans="7:8" ht="12.75">
      <c r="G79" s="1"/>
      <c r="H79" t="s">
        <v>409</v>
      </c>
    </row>
    <row r="80" spans="5:11" ht="12.75">
      <c r="E80" t="s">
        <v>412</v>
      </c>
      <c r="K80" s="1" t="s">
        <v>413</v>
      </c>
    </row>
    <row r="81" spans="5:11" ht="12.75">
      <c r="E81" t="s">
        <v>414</v>
      </c>
      <c r="K81" s="1" t="s">
        <v>415</v>
      </c>
    </row>
  </sheetData>
  <sheetProtection selectLockedCells="1" selectUnlockedCells="1"/>
  <mergeCells count="72">
    <mergeCell ref="H74:M74"/>
    <mergeCell ref="D65:E65"/>
    <mergeCell ref="D66:E66"/>
    <mergeCell ref="D68:E68"/>
    <mergeCell ref="D69:E69"/>
    <mergeCell ref="D70:E70"/>
    <mergeCell ref="B74:E74"/>
    <mergeCell ref="D67:E67"/>
    <mergeCell ref="D56:E56"/>
    <mergeCell ref="A57:A58"/>
    <mergeCell ref="D57:E57"/>
    <mergeCell ref="D59:E59"/>
    <mergeCell ref="D60:E60"/>
    <mergeCell ref="A61:A70"/>
    <mergeCell ref="D61:E61"/>
    <mergeCell ref="D62:E62"/>
    <mergeCell ref="D63:E63"/>
    <mergeCell ref="D64:E64"/>
    <mergeCell ref="D50:E50"/>
    <mergeCell ref="A51:A55"/>
    <mergeCell ref="D51:E51"/>
    <mergeCell ref="D52:E52"/>
    <mergeCell ref="D53:E53"/>
    <mergeCell ref="D54:E54"/>
    <mergeCell ref="D55:E55"/>
    <mergeCell ref="A37:A48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A20:A33"/>
    <mergeCell ref="D20:E20"/>
    <mergeCell ref="D21:E21"/>
    <mergeCell ref="D22:E22"/>
    <mergeCell ref="D23:E23"/>
    <mergeCell ref="D31:E31"/>
    <mergeCell ref="D32:E32"/>
    <mergeCell ref="D33:E33"/>
    <mergeCell ref="A14:A18"/>
    <mergeCell ref="D14:E14"/>
    <mergeCell ref="D17:E17"/>
    <mergeCell ref="D18:E18"/>
    <mergeCell ref="K10:K11"/>
    <mergeCell ref="D19:E19"/>
    <mergeCell ref="H10:H11"/>
    <mergeCell ref="I10:I11"/>
    <mergeCell ref="J10:J11"/>
    <mergeCell ref="D10:E11"/>
    <mergeCell ref="L1:M1"/>
    <mergeCell ref="A6:M6"/>
    <mergeCell ref="A7:M7"/>
    <mergeCell ref="A10:A11"/>
    <mergeCell ref="B10:B11"/>
    <mergeCell ref="C10:C11"/>
    <mergeCell ref="F10:F11"/>
    <mergeCell ref="G10:G11"/>
    <mergeCell ref="L10:M10"/>
    <mergeCell ref="D12:E12"/>
    <mergeCell ref="D13:E13"/>
    <mergeCell ref="B75:E75"/>
    <mergeCell ref="D34:E34"/>
    <mergeCell ref="D35:E35"/>
    <mergeCell ref="D36:E36"/>
    <mergeCell ref="D46:E46"/>
    <mergeCell ref="D47:E47"/>
    <mergeCell ref="D48:E48"/>
    <mergeCell ref="D49:E49"/>
  </mergeCells>
  <printOptions/>
  <pageMargins left="0.3937007874015748" right="0.1968503937007874" top="1.062992125984252" bottom="1.062992125984252" header="0.7874015748031497" footer="0.7874015748031497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01"/>
  <sheetViews>
    <sheetView zoomScalePageLayoutView="0" workbookViewId="0" topLeftCell="A1">
      <selection activeCell="H199" sqref="H199"/>
    </sheetView>
  </sheetViews>
  <sheetFormatPr defaultColWidth="11.57421875" defaultRowHeight="12.75"/>
  <cols>
    <col min="1" max="1" width="3.00390625" style="1" customWidth="1"/>
    <col min="2" max="2" width="2.7109375" style="1" customWidth="1"/>
    <col min="3" max="3" width="3.28125" style="1" customWidth="1"/>
    <col min="4" max="4" width="5.8515625" style="1" customWidth="1"/>
    <col min="5" max="5" width="36.57421875" style="1" customWidth="1"/>
    <col min="6" max="6" width="5.7109375" style="1" bestFit="1" customWidth="1"/>
    <col min="7" max="7" width="7.7109375" style="1" customWidth="1"/>
    <col min="8" max="8" width="12.8515625" style="1" customWidth="1"/>
    <col min="9" max="9" width="7.7109375" style="1" customWidth="1"/>
    <col min="10" max="10" width="8.140625" style="1" customWidth="1"/>
    <col min="11" max="11" width="5.421875" style="91" customWidth="1"/>
    <col min="12" max="12" width="6.00390625" style="91" customWidth="1"/>
    <col min="13" max="13" width="6.57421875" style="91" customWidth="1"/>
    <col min="14" max="14" width="8.8515625" style="91" customWidth="1"/>
    <col min="15" max="15" width="8.7109375" style="91" customWidth="1"/>
    <col min="16" max="16" width="8.57421875" style="91" customWidth="1"/>
    <col min="17" max="17" width="10.28125" style="1" hidden="1" customWidth="1"/>
    <col min="18" max="18" width="10.57421875" style="60" customWidth="1"/>
    <col min="19" max="16384" width="11.57421875" style="1" customWidth="1"/>
  </cols>
  <sheetData>
    <row r="1" spans="1:16" ht="12.75" customHeight="1">
      <c r="A1" s="56"/>
      <c r="B1" s="56"/>
      <c r="C1" s="56"/>
      <c r="D1" s="3"/>
      <c r="E1" s="3"/>
      <c r="F1" s="3"/>
      <c r="G1" s="3"/>
      <c r="H1" s="3"/>
      <c r="I1" s="3"/>
      <c r="J1" s="3"/>
      <c r="K1" s="87"/>
      <c r="L1" s="87"/>
      <c r="M1" s="87"/>
      <c r="N1" s="87"/>
      <c r="O1" s="107"/>
      <c r="P1" s="107"/>
    </row>
    <row r="2" spans="1:18" s="15" customFormat="1" ht="12.75" customHeight="1">
      <c r="A2" s="4"/>
      <c r="B2" s="57"/>
      <c r="C2" s="57"/>
      <c r="D2" s="6"/>
      <c r="E2" s="132" t="s">
        <v>416</v>
      </c>
      <c r="F2" s="6"/>
      <c r="G2" s="6"/>
      <c r="H2" s="6"/>
      <c r="I2" s="6"/>
      <c r="J2" s="6"/>
      <c r="K2" s="88"/>
      <c r="L2" s="88"/>
      <c r="M2" s="93"/>
      <c r="N2" s="90"/>
      <c r="O2" s="90"/>
      <c r="P2" s="90"/>
      <c r="R2" s="60"/>
    </row>
    <row r="3" spans="1:18" s="15" customFormat="1" ht="12.75" customHeight="1">
      <c r="A3" s="4" t="s">
        <v>286</v>
      </c>
      <c r="B3" s="57"/>
      <c r="C3" s="57"/>
      <c r="D3" s="6"/>
      <c r="E3" s="6"/>
      <c r="F3" s="6"/>
      <c r="G3" s="6"/>
      <c r="H3" s="6"/>
      <c r="I3" s="6"/>
      <c r="J3" s="6"/>
      <c r="K3" s="88"/>
      <c r="L3" s="88"/>
      <c r="M3" s="93"/>
      <c r="N3" s="90"/>
      <c r="O3" s="90"/>
      <c r="P3" s="90"/>
      <c r="R3" s="60"/>
    </row>
    <row r="4" spans="1:18" s="15" customFormat="1" ht="12.75" customHeight="1">
      <c r="A4" s="4" t="s">
        <v>287</v>
      </c>
      <c r="B4" s="57"/>
      <c r="C4" s="57"/>
      <c r="D4" s="6"/>
      <c r="E4" s="6"/>
      <c r="F4" s="6"/>
      <c r="G4" s="6"/>
      <c r="H4" s="6"/>
      <c r="I4" s="6"/>
      <c r="J4" s="6"/>
      <c r="K4" s="88"/>
      <c r="L4" s="88"/>
      <c r="M4" s="93"/>
      <c r="N4" s="90"/>
      <c r="O4" s="90"/>
      <c r="P4" s="90"/>
      <c r="R4" s="60"/>
    </row>
    <row r="5" spans="1:18" s="15" customFormat="1" ht="12.75" customHeight="1">
      <c r="A5" s="4" t="s">
        <v>288</v>
      </c>
      <c r="B5" s="57"/>
      <c r="C5" s="57"/>
      <c r="D5" s="6"/>
      <c r="E5" s="6"/>
      <c r="F5" s="6"/>
      <c r="G5" s="6"/>
      <c r="H5" s="6"/>
      <c r="I5" s="6"/>
      <c r="J5" s="6"/>
      <c r="K5" s="88"/>
      <c r="L5" s="88"/>
      <c r="M5" s="93"/>
      <c r="N5" s="90"/>
      <c r="O5" s="90"/>
      <c r="P5" s="90"/>
      <c r="R5" s="60"/>
    </row>
    <row r="6" spans="1:16" ht="12.75" customHeight="1">
      <c r="A6" s="134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7.25" customHeight="1">
      <c r="A7" s="135"/>
      <c r="B7" s="136"/>
      <c r="C7" s="136"/>
      <c r="D7" s="137"/>
      <c r="E7" s="137"/>
      <c r="F7" s="137"/>
      <c r="G7" s="138" t="s">
        <v>371</v>
      </c>
      <c r="H7" s="138"/>
      <c r="I7" s="137"/>
      <c r="J7" s="137"/>
      <c r="K7" s="139"/>
      <c r="L7" s="139"/>
      <c r="M7" s="140"/>
      <c r="N7" s="141"/>
      <c r="O7" s="141"/>
      <c r="P7" s="141"/>
    </row>
    <row r="8" spans="1:16" ht="12.75" customHeight="1">
      <c r="A8" s="56"/>
      <c r="B8" s="56"/>
      <c r="C8" s="5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9" t="s">
        <v>1</v>
      </c>
    </row>
    <row r="9" spans="1:18" ht="26.25" customHeight="1">
      <c r="A9" s="114"/>
      <c r="B9" s="114"/>
      <c r="C9" s="114"/>
      <c r="D9" s="115" t="s">
        <v>2</v>
      </c>
      <c r="E9" s="115"/>
      <c r="F9" s="115" t="s">
        <v>3</v>
      </c>
      <c r="G9" s="115" t="s">
        <v>328</v>
      </c>
      <c r="H9" s="115" t="s">
        <v>329</v>
      </c>
      <c r="I9" s="115"/>
      <c r="J9" s="115" t="s">
        <v>331</v>
      </c>
      <c r="K9" s="115"/>
      <c r="L9" s="115"/>
      <c r="M9" s="115"/>
      <c r="N9" s="115"/>
      <c r="O9" s="64" t="s">
        <v>4</v>
      </c>
      <c r="P9" s="64" t="s">
        <v>4</v>
      </c>
      <c r="Q9" s="63"/>
      <c r="R9" s="112" t="s">
        <v>375</v>
      </c>
    </row>
    <row r="10" spans="1:18" ht="24" customHeight="1">
      <c r="A10" s="114"/>
      <c r="B10" s="114"/>
      <c r="C10" s="114"/>
      <c r="D10" s="115"/>
      <c r="E10" s="115"/>
      <c r="F10" s="115"/>
      <c r="G10" s="115"/>
      <c r="H10" s="64" t="s">
        <v>87</v>
      </c>
      <c r="I10" s="115" t="s">
        <v>395</v>
      </c>
      <c r="J10" s="64"/>
      <c r="K10" s="115" t="s">
        <v>88</v>
      </c>
      <c r="L10" s="115"/>
      <c r="M10" s="115"/>
      <c r="N10" s="115"/>
      <c r="O10" s="116" t="s">
        <v>323</v>
      </c>
      <c r="P10" s="116" t="s">
        <v>324</v>
      </c>
      <c r="Q10" s="63"/>
      <c r="R10" s="112"/>
    </row>
    <row r="11" spans="1:19" ht="67.5" customHeight="1">
      <c r="A11" s="114"/>
      <c r="B11" s="114"/>
      <c r="C11" s="114"/>
      <c r="D11" s="115"/>
      <c r="E11" s="115"/>
      <c r="F11" s="115"/>
      <c r="G11" s="115"/>
      <c r="H11" s="65" t="s">
        <v>330</v>
      </c>
      <c r="I11" s="115"/>
      <c r="J11" s="92">
        <v>2020</v>
      </c>
      <c r="K11" s="64" t="s">
        <v>89</v>
      </c>
      <c r="L11" s="64" t="s">
        <v>90</v>
      </c>
      <c r="M11" s="64" t="s">
        <v>91</v>
      </c>
      <c r="N11" s="64" t="s">
        <v>295</v>
      </c>
      <c r="O11" s="115"/>
      <c r="P11" s="115"/>
      <c r="Q11" s="66" t="s">
        <v>301</v>
      </c>
      <c r="R11" s="112"/>
      <c r="S11" s="58"/>
    </row>
    <row r="12" spans="1:19" ht="34.5" customHeight="1">
      <c r="A12" s="64">
        <v>0</v>
      </c>
      <c r="B12" s="64">
        <v>1</v>
      </c>
      <c r="C12" s="63"/>
      <c r="D12" s="67">
        <v>2</v>
      </c>
      <c r="E12" s="63"/>
      <c r="F12" s="64">
        <v>3</v>
      </c>
      <c r="G12" s="64" t="s">
        <v>92</v>
      </c>
      <c r="H12" s="64">
        <v>4</v>
      </c>
      <c r="I12" s="64">
        <v>5</v>
      </c>
      <c r="J12" s="64">
        <v>6</v>
      </c>
      <c r="K12" s="64" t="s">
        <v>93</v>
      </c>
      <c r="L12" s="64" t="s">
        <v>94</v>
      </c>
      <c r="M12" s="64" t="s">
        <v>95</v>
      </c>
      <c r="N12" s="64" t="s">
        <v>96</v>
      </c>
      <c r="O12" s="97" t="s">
        <v>374</v>
      </c>
      <c r="P12" s="97" t="s">
        <v>373</v>
      </c>
      <c r="Q12" s="68" t="s">
        <v>300</v>
      </c>
      <c r="R12" s="98" t="s">
        <v>372</v>
      </c>
      <c r="S12" s="58"/>
    </row>
    <row r="13" spans="1:19" s="39" customFormat="1" ht="14.25" customHeight="1">
      <c r="A13" s="69" t="s">
        <v>8</v>
      </c>
      <c r="B13" s="70"/>
      <c r="C13" s="70"/>
      <c r="D13" s="117" t="s">
        <v>97</v>
      </c>
      <c r="E13" s="117"/>
      <c r="F13" s="69">
        <v>1</v>
      </c>
      <c r="G13" s="71">
        <f aca="true" t="shared" si="0" ref="G13:N13">G14+G34</f>
        <v>14002.946</v>
      </c>
      <c r="H13" s="70">
        <f t="shared" si="0"/>
        <v>15626</v>
      </c>
      <c r="I13" s="71">
        <f t="shared" si="0"/>
        <v>15626</v>
      </c>
      <c r="J13" s="71">
        <f t="shared" si="0"/>
        <v>17671</v>
      </c>
      <c r="K13" s="71">
        <f t="shared" si="0"/>
        <v>4310</v>
      </c>
      <c r="L13" s="71">
        <f t="shared" si="0"/>
        <v>8789</v>
      </c>
      <c r="M13" s="71">
        <f t="shared" si="0"/>
        <v>12885</v>
      </c>
      <c r="N13" s="71">
        <f t="shared" si="0"/>
        <v>17671</v>
      </c>
      <c r="O13" s="99">
        <f>J13/I13*100</f>
        <v>113.08716242160502</v>
      </c>
      <c r="P13" s="99">
        <f aca="true" t="shared" si="1" ref="P13:P19">I13/G13*100</f>
        <v>111.59080382085314</v>
      </c>
      <c r="Q13" s="72">
        <f>J13-I13</f>
        <v>2045</v>
      </c>
      <c r="R13" s="73">
        <f>J13-I13</f>
        <v>2045</v>
      </c>
      <c r="S13" s="59"/>
    </row>
    <row r="14" spans="1:19" ht="25.5" customHeight="1">
      <c r="A14" s="118"/>
      <c r="B14" s="75">
        <v>1</v>
      </c>
      <c r="C14" s="74"/>
      <c r="D14" s="119" t="s">
        <v>98</v>
      </c>
      <c r="E14" s="119"/>
      <c r="F14" s="75">
        <v>2</v>
      </c>
      <c r="G14" s="77">
        <f>G15+G20+G21+G24+G25+G26</f>
        <v>13939.946</v>
      </c>
      <c r="H14" s="74">
        <f aca="true" t="shared" si="2" ref="H14:N14">H15+H20+H21+H24+H25+H26</f>
        <v>15576</v>
      </c>
      <c r="I14" s="77">
        <f>I15+I20+I21+I24+I25+I26</f>
        <v>15576</v>
      </c>
      <c r="J14" s="77">
        <f t="shared" si="2"/>
        <v>17621</v>
      </c>
      <c r="K14" s="74">
        <f t="shared" si="2"/>
        <v>4295</v>
      </c>
      <c r="L14" s="74">
        <f t="shared" si="2"/>
        <v>8759</v>
      </c>
      <c r="M14" s="74">
        <f t="shared" si="2"/>
        <v>12854</v>
      </c>
      <c r="N14" s="74">
        <f t="shared" si="2"/>
        <v>17621</v>
      </c>
      <c r="O14" s="100">
        <f aca="true" t="shared" si="3" ref="O14:O23">J14/I14*100</f>
        <v>113.1291730868002</v>
      </c>
      <c r="P14" s="100">
        <f t="shared" si="1"/>
        <v>111.73644431621183</v>
      </c>
      <c r="Q14" s="63">
        <f aca="true" t="shared" si="4" ref="Q14:Q75">J14-I14</f>
        <v>2045</v>
      </c>
      <c r="R14" s="78">
        <f aca="true" t="shared" si="5" ref="R14:R75">J14-I14</f>
        <v>2045</v>
      </c>
      <c r="S14" s="58"/>
    </row>
    <row r="15" spans="1:19" ht="32.25" customHeight="1">
      <c r="A15" s="118"/>
      <c r="B15" s="74"/>
      <c r="C15" s="75" t="s">
        <v>11</v>
      </c>
      <c r="D15" s="119" t="s">
        <v>99</v>
      </c>
      <c r="E15" s="119"/>
      <c r="F15" s="75">
        <v>3</v>
      </c>
      <c r="G15" s="77">
        <f>SUM(G16:G19)</f>
        <v>5647.267000000001</v>
      </c>
      <c r="H15" s="74">
        <f aca="true" t="shared" si="6" ref="H15:N15">SUM(H16:H19)</f>
        <v>5491</v>
      </c>
      <c r="I15" s="77">
        <f t="shared" si="6"/>
        <v>5491</v>
      </c>
      <c r="J15" s="77">
        <f t="shared" si="6"/>
        <v>5569</v>
      </c>
      <c r="K15" s="74">
        <f t="shared" si="6"/>
        <v>1410</v>
      </c>
      <c r="L15" s="74">
        <f t="shared" si="6"/>
        <v>3021</v>
      </c>
      <c r="M15" s="74">
        <f t="shared" si="6"/>
        <v>4341</v>
      </c>
      <c r="N15" s="74">
        <f t="shared" si="6"/>
        <v>5569</v>
      </c>
      <c r="O15" s="100">
        <f t="shared" si="3"/>
        <v>101.42050628300856</v>
      </c>
      <c r="P15" s="100">
        <f t="shared" si="1"/>
        <v>97.23287388395129</v>
      </c>
      <c r="Q15" s="63">
        <f t="shared" si="4"/>
        <v>78</v>
      </c>
      <c r="R15" s="78">
        <f t="shared" si="5"/>
        <v>78</v>
      </c>
      <c r="S15" s="58"/>
    </row>
    <row r="16" spans="1:19" ht="12.75">
      <c r="A16" s="118"/>
      <c r="B16" s="63"/>
      <c r="C16" s="74"/>
      <c r="D16" s="75" t="s">
        <v>100</v>
      </c>
      <c r="E16" s="76" t="s">
        <v>101</v>
      </c>
      <c r="F16" s="75">
        <v>4</v>
      </c>
      <c r="G16" s="77">
        <v>4889.34</v>
      </c>
      <c r="H16" s="74">
        <v>5050</v>
      </c>
      <c r="I16" s="77">
        <v>5050</v>
      </c>
      <c r="J16" s="74">
        <v>5090</v>
      </c>
      <c r="K16" s="74">
        <v>1300</v>
      </c>
      <c r="L16" s="74">
        <v>2800</v>
      </c>
      <c r="M16" s="74">
        <v>4000</v>
      </c>
      <c r="N16" s="74">
        <v>5090</v>
      </c>
      <c r="O16" s="100">
        <f t="shared" si="3"/>
        <v>100.79207920792079</v>
      </c>
      <c r="P16" s="100">
        <f t="shared" si="1"/>
        <v>103.28592407155158</v>
      </c>
      <c r="Q16" s="63">
        <f t="shared" si="4"/>
        <v>40</v>
      </c>
      <c r="R16" s="78">
        <f t="shared" si="5"/>
        <v>40</v>
      </c>
      <c r="S16" s="58"/>
    </row>
    <row r="17" spans="1:19" ht="12.75">
      <c r="A17" s="118"/>
      <c r="B17" s="63"/>
      <c r="C17" s="74"/>
      <c r="D17" s="75" t="s">
        <v>102</v>
      </c>
      <c r="E17" s="76" t="s">
        <v>103</v>
      </c>
      <c r="F17" s="75">
        <v>5</v>
      </c>
      <c r="G17" s="77">
        <v>577.149</v>
      </c>
      <c r="H17" s="74">
        <v>310</v>
      </c>
      <c r="I17" s="77">
        <v>310</v>
      </c>
      <c r="J17" s="77">
        <v>331</v>
      </c>
      <c r="K17" s="74">
        <v>80</v>
      </c>
      <c r="L17" s="74">
        <v>160</v>
      </c>
      <c r="M17" s="74">
        <v>240</v>
      </c>
      <c r="N17" s="74">
        <v>331</v>
      </c>
      <c r="O17" s="100">
        <f t="shared" si="3"/>
        <v>106.77419354838709</v>
      </c>
      <c r="P17" s="100">
        <f t="shared" si="1"/>
        <v>53.71229959681122</v>
      </c>
      <c r="Q17" s="63">
        <f t="shared" si="4"/>
        <v>21</v>
      </c>
      <c r="R17" s="78">
        <f t="shared" si="5"/>
        <v>21</v>
      </c>
      <c r="S17" s="58"/>
    </row>
    <row r="18" spans="1:19" ht="12.75">
      <c r="A18" s="118"/>
      <c r="B18" s="63"/>
      <c r="C18" s="74"/>
      <c r="D18" s="75" t="s">
        <v>104</v>
      </c>
      <c r="E18" s="76" t="s">
        <v>105</v>
      </c>
      <c r="F18" s="75">
        <v>6</v>
      </c>
      <c r="G18" s="77">
        <v>144.108</v>
      </c>
      <c r="H18" s="74">
        <v>130</v>
      </c>
      <c r="I18" s="77">
        <v>130</v>
      </c>
      <c r="J18" s="74">
        <v>140</v>
      </c>
      <c r="K18" s="74">
        <v>30</v>
      </c>
      <c r="L18" s="74">
        <v>60</v>
      </c>
      <c r="M18" s="74">
        <v>100</v>
      </c>
      <c r="N18" s="74">
        <v>140</v>
      </c>
      <c r="O18" s="100">
        <f t="shared" si="3"/>
        <v>107.6923076923077</v>
      </c>
      <c r="P18" s="100">
        <f t="shared" si="1"/>
        <v>90.21012018763705</v>
      </c>
      <c r="Q18" s="63">
        <f t="shared" si="4"/>
        <v>10</v>
      </c>
      <c r="R18" s="78">
        <f t="shared" si="5"/>
        <v>10</v>
      </c>
      <c r="S18" s="58"/>
    </row>
    <row r="19" spans="1:19" ht="12.75">
      <c r="A19" s="118"/>
      <c r="B19" s="63"/>
      <c r="C19" s="74"/>
      <c r="D19" s="75" t="s">
        <v>106</v>
      </c>
      <c r="E19" s="76" t="s">
        <v>107</v>
      </c>
      <c r="F19" s="75">
        <v>7</v>
      </c>
      <c r="G19" s="77">
        <v>36.67</v>
      </c>
      <c r="H19" s="74">
        <v>1</v>
      </c>
      <c r="I19" s="77">
        <v>1</v>
      </c>
      <c r="J19" s="74">
        <v>8</v>
      </c>
      <c r="K19" s="74">
        <v>0</v>
      </c>
      <c r="L19" s="74">
        <v>1</v>
      </c>
      <c r="M19" s="74">
        <v>1</v>
      </c>
      <c r="N19" s="74">
        <v>8</v>
      </c>
      <c r="O19" s="100">
        <f t="shared" si="3"/>
        <v>800</v>
      </c>
      <c r="P19" s="100">
        <f t="shared" si="1"/>
        <v>2.727024815925825</v>
      </c>
      <c r="Q19" s="63">
        <f t="shared" si="4"/>
        <v>7</v>
      </c>
      <c r="R19" s="78">
        <f t="shared" si="5"/>
        <v>7</v>
      </c>
      <c r="S19" s="58"/>
    </row>
    <row r="20" spans="1:19" ht="12.75" customHeight="1">
      <c r="A20" s="118"/>
      <c r="B20" s="63"/>
      <c r="C20" s="75" t="s">
        <v>12</v>
      </c>
      <c r="D20" s="119" t="s">
        <v>108</v>
      </c>
      <c r="E20" s="119"/>
      <c r="F20" s="75">
        <v>8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100" t="s">
        <v>239</v>
      </c>
      <c r="P20" s="100" t="s">
        <v>239</v>
      </c>
      <c r="Q20" s="63">
        <f t="shared" si="4"/>
        <v>0</v>
      </c>
      <c r="R20" s="78">
        <f t="shared" si="5"/>
        <v>0</v>
      </c>
      <c r="S20" s="58"/>
    </row>
    <row r="21" spans="1:19" ht="30" customHeight="1">
      <c r="A21" s="118"/>
      <c r="B21" s="63"/>
      <c r="C21" s="75" t="s">
        <v>56</v>
      </c>
      <c r="D21" s="119" t="s">
        <v>325</v>
      </c>
      <c r="E21" s="119"/>
      <c r="F21" s="69">
        <v>9</v>
      </c>
      <c r="G21" s="77">
        <f>SUM(G22:G23)</f>
        <v>8018.679</v>
      </c>
      <c r="H21" s="74">
        <f aca="true" t="shared" si="7" ref="H21:N21">SUM(H22:H23)</f>
        <v>10040</v>
      </c>
      <c r="I21" s="77">
        <f t="shared" si="7"/>
        <v>10040</v>
      </c>
      <c r="J21" s="74">
        <f t="shared" si="7"/>
        <v>12000</v>
      </c>
      <c r="K21" s="74">
        <f t="shared" si="7"/>
        <v>2870</v>
      </c>
      <c r="L21" s="74">
        <f t="shared" si="7"/>
        <v>5720</v>
      </c>
      <c r="M21" s="74">
        <f t="shared" si="7"/>
        <v>8490</v>
      </c>
      <c r="N21" s="74">
        <f t="shared" si="7"/>
        <v>12000</v>
      </c>
      <c r="O21" s="100">
        <f t="shared" si="3"/>
        <v>119.52191235059762</v>
      </c>
      <c r="P21" s="100">
        <f>I21/G21*100</f>
        <v>125.207655774723</v>
      </c>
      <c r="Q21" s="63">
        <f t="shared" si="4"/>
        <v>1960</v>
      </c>
      <c r="R21" s="78">
        <f t="shared" si="5"/>
        <v>1960</v>
      </c>
      <c r="S21" s="58"/>
    </row>
    <row r="22" spans="1:19" ht="29.25" customHeight="1">
      <c r="A22" s="118"/>
      <c r="B22" s="63"/>
      <c r="C22" s="74"/>
      <c r="D22" s="75" t="s">
        <v>109</v>
      </c>
      <c r="E22" s="76" t="s">
        <v>326</v>
      </c>
      <c r="F22" s="75">
        <v>10</v>
      </c>
      <c r="G22" s="77">
        <v>3961.289</v>
      </c>
      <c r="H22" s="74">
        <v>4300</v>
      </c>
      <c r="I22" s="77">
        <v>4300</v>
      </c>
      <c r="J22" s="74">
        <v>4300</v>
      </c>
      <c r="K22" s="74">
        <v>1250</v>
      </c>
      <c r="L22" s="74">
        <v>2120</v>
      </c>
      <c r="M22" s="74">
        <v>3020</v>
      </c>
      <c r="N22" s="74">
        <v>4300</v>
      </c>
      <c r="O22" s="100">
        <f t="shared" si="3"/>
        <v>100</v>
      </c>
      <c r="P22" s="100">
        <f>I22/G22*100</f>
        <v>108.55052484178759</v>
      </c>
      <c r="Q22" s="63">
        <f t="shared" si="4"/>
        <v>0</v>
      </c>
      <c r="R22" s="78">
        <f t="shared" si="5"/>
        <v>0</v>
      </c>
      <c r="S22" s="58"/>
    </row>
    <row r="23" spans="1:19" ht="38.25">
      <c r="A23" s="118"/>
      <c r="B23" s="63"/>
      <c r="C23" s="63"/>
      <c r="D23" s="75" t="s">
        <v>110</v>
      </c>
      <c r="E23" s="76" t="s">
        <v>327</v>
      </c>
      <c r="F23" s="75">
        <v>11</v>
      </c>
      <c r="G23" s="77">
        <v>4057.39</v>
      </c>
      <c r="H23" s="74">
        <v>5740</v>
      </c>
      <c r="I23" s="77">
        <v>5740</v>
      </c>
      <c r="J23" s="74">
        <v>7700</v>
      </c>
      <c r="K23" s="74">
        <v>1620</v>
      </c>
      <c r="L23" s="74">
        <v>3600</v>
      </c>
      <c r="M23" s="74">
        <v>5470</v>
      </c>
      <c r="N23" s="74">
        <v>7700</v>
      </c>
      <c r="O23" s="100">
        <f t="shared" si="3"/>
        <v>134.14634146341464</v>
      </c>
      <c r="P23" s="100">
        <f>I23/G23*100</f>
        <v>141.47025550908344</v>
      </c>
      <c r="Q23" s="63">
        <f t="shared" si="4"/>
        <v>1960</v>
      </c>
      <c r="R23" s="78">
        <f t="shared" si="5"/>
        <v>1960</v>
      </c>
      <c r="S23" s="58"/>
    </row>
    <row r="24" spans="1:19" ht="12.75" customHeight="1">
      <c r="A24" s="118"/>
      <c r="B24" s="63"/>
      <c r="C24" s="75" t="s">
        <v>66</v>
      </c>
      <c r="D24" s="119" t="s">
        <v>111</v>
      </c>
      <c r="E24" s="119"/>
      <c r="F24" s="75">
        <v>12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100"/>
      <c r="P24" s="100"/>
      <c r="Q24" s="63">
        <f t="shared" si="4"/>
        <v>0</v>
      </c>
      <c r="R24" s="78">
        <f t="shared" si="5"/>
        <v>0</v>
      </c>
      <c r="S24" s="58"/>
    </row>
    <row r="25" spans="1:19" ht="19.5" customHeight="1">
      <c r="A25" s="118"/>
      <c r="B25" s="63"/>
      <c r="C25" s="75" t="s">
        <v>68</v>
      </c>
      <c r="D25" s="119" t="s">
        <v>112</v>
      </c>
      <c r="E25" s="119"/>
      <c r="F25" s="75">
        <v>13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100"/>
      <c r="P25" s="100"/>
      <c r="Q25" s="63">
        <f t="shared" si="4"/>
        <v>0</v>
      </c>
      <c r="R25" s="78">
        <f t="shared" si="5"/>
        <v>0</v>
      </c>
      <c r="S25" s="58"/>
    </row>
    <row r="26" spans="1:19" ht="27" customHeight="1">
      <c r="A26" s="118"/>
      <c r="B26" s="74"/>
      <c r="C26" s="75" t="s">
        <v>113</v>
      </c>
      <c r="D26" s="119" t="s">
        <v>114</v>
      </c>
      <c r="E26" s="119"/>
      <c r="F26" s="75">
        <v>14</v>
      </c>
      <c r="G26" s="74">
        <f>G27+G28+G31+G32+G33</f>
        <v>274</v>
      </c>
      <c r="H26" s="74">
        <f aca="true" t="shared" si="8" ref="H26:N26">H27+H28+H31+H32+H33</f>
        <v>45</v>
      </c>
      <c r="I26" s="77">
        <f t="shared" si="8"/>
        <v>45</v>
      </c>
      <c r="J26" s="74">
        <f t="shared" si="8"/>
        <v>52</v>
      </c>
      <c r="K26" s="74">
        <f t="shared" si="8"/>
        <v>15</v>
      </c>
      <c r="L26" s="74">
        <f t="shared" si="8"/>
        <v>18</v>
      </c>
      <c r="M26" s="74">
        <f t="shared" si="8"/>
        <v>23</v>
      </c>
      <c r="N26" s="74">
        <f t="shared" si="8"/>
        <v>52</v>
      </c>
      <c r="O26" s="100">
        <f>J26/I26*100</f>
        <v>115.55555555555554</v>
      </c>
      <c r="P26" s="100">
        <f>I26/G26*100</f>
        <v>16.423357664233578</v>
      </c>
      <c r="Q26" s="63">
        <f t="shared" si="4"/>
        <v>7</v>
      </c>
      <c r="R26" s="78">
        <f t="shared" si="5"/>
        <v>7</v>
      </c>
      <c r="S26" s="58"/>
    </row>
    <row r="27" spans="1:19" ht="12.75">
      <c r="A27" s="118"/>
      <c r="B27" s="74"/>
      <c r="C27" s="74"/>
      <c r="D27" s="75" t="s">
        <v>115</v>
      </c>
      <c r="E27" s="76" t="s">
        <v>116</v>
      </c>
      <c r="F27" s="75">
        <v>15</v>
      </c>
      <c r="G27" s="74">
        <v>2</v>
      </c>
      <c r="H27" s="74">
        <v>0</v>
      </c>
      <c r="I27" s="77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100" t="s">
        <v>239</v>
      </c>
      <c r="P27" s="100" t="s">
        <v>239</v>
      </c>
      <c r="Q27" s="63">
        <f t="shared" si="4"/>
        <v>0</v>
      </c>
      <c r="R27" s="78">
        <f t="shared" si="5"/>
        <v>0</v>
      </c>
      <c r="S27" s="58"/>
    </row>
    <row r="28" spans="1:19" ht="25.5">
      <c r="A28" s="118"/>
      <c r="B28" s="74"/>
      <c r="C28" s="74"/>
      <c r="D28" s="75" t="s">
        <v>117</v>
      </c>
      <c r="E28" s="76" t="s">
        <v>332</v>
      </c>
      <c r="F28" s="75">
        <v>16</v>
      </c>
      <c r="G28" s="74">
        <f>SUM(G29:G30)</f>
        <v>0</v>
      </c>
      <c r="H28" s="74">
        <f aca="true" t="shared" si="9" ref="H28:N28">SUM(H29:H30)</f>
        <v>0</v>
      </c>
      <c r="I28" s="77">
        <f t="shared" si="9"/>
        <v>0</v>
      </c>
      <c r="J28" s="74">
        <f>SUM(J29:J30)</f>
        <v>0</v>
      </c>
      <c r="K28" s="74">
        <f t="shared" si="9"/>
        <v>0</v>
      </c>
      <c r="L28" s="74">
        <f t="shared" si="9"/>
        <v>0</v>
      </c>
      <c r="M28" s="74">
        <f t="shared" si="9"/>
        <v>0</v>
      </c>
      <c r="N28" s="74">
        <f t="shared" si="9"/>
        <v>0</v>
      </c>
      <c r="O28" s="100"/>
      <c r="P28" s="100"/>
      <c r="Q28" s="63">
        <f t="shared" si="4"/>
        <v>0</v>
      </c>
      <c r="R28" s="78">
        <f t="shared" si="5"/>
        <v>0</v>
      </c>
      <c r="S28" s="58"/>
    </row>
    <row r="29" spans="1:19" ht="12.75">
      <c r="A29" s="118"/>
      <c r="B29" s="74"/>
      <c r="C29" s="74"/>
      <c r="D29" s="74"/>
      <c r="E29" s="76" t="s">
        <v>118</v>
      </c>
      <c r="F29" s="75">
        <v>17</v>
      </c>
      <c r="G29" s="74">
        <v>0</v>
      </c>
      <c r="H29" s="74">
        <v>0</v>
      </c>
      <c r="I29" s="77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100"/>
      <c r="P29" s="100"/>
      <c r="Q29" s="63">
        <f t="shared" si="4"/>
        <v>0</v>
      </c>
      <c r="R29" s="78">
        <f t="shared" si="5"/>
        <v>0</v>
      </c>
      <c r="S29" s="58"/>
    </row>
    <row r="30" spans="1:19" ht="12.75">
      <c r="A30" s="118"/>
      <c r="B30" s="74"/>
      <c r="C30" s="74"/>
      <c r="D30" s="74"/>
      <c r="E30" s="76" t="s">
        <v>119</v>
      </c>
      <c r="F30" s="75">
        <v>18</v>
      </c>
      <c r="G30" s="74">
        <v>0</v>
      </c>
      <c r="H30" s="74">
        <v>0</v>
      </c>
      <c r="I30" s="77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100"/>
      <c r="P30" s="100"/>
      <c r="Q30" s="63">
        <f t="shared" si="4"/>
        <v>0</v>
      </c>
      <c r="R30" s="78">
        <f t="shared" si="5"/>
        <v>0</v>
      </c>
      <c r="S30" s="58"/>
    </row>
    <row r="31" spans="1:19" ht="12.75">
      <c r="A31" s="118"/>
      <c r="B31" s="74"/>
      <c r="C31" s="74"/>
      <c r="D31" s="75" t="s">
        <v>120</v>
      </c>
      <c r="E31" s="76" t="s">
        <v>121</v>
      </c>
      <c r="F31" s="75">
        <v>19</v>
      </c>
      <c r="G31" s="74">
        <v>239</v>
      </c>
      <c r="H31" s="74">
        <v>0</v>
      </c>
      <c r="I31" s="77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100" t="e">
        <f>J31/I31*100</f>
        <v>#DIV/0!</v>
      </c>
      <c r="P31" s="100" t="s">
        <v>239</v>
      </c>
      <c r="Q31" s="63">
        <f t="shared" si="4"/>
        <v>0</v>
      </c>
      <c r="R31" s="78">
        <f t="shared" si="5"/>
        <v>0</v>
      </c>
      <c r="S31" s="58"/>
    </row>
    <row r="32" spans="1:19" ht="12.75">
      <c r="A32" s="118"/>
      <c r="B32" s="74"/>
      <c r="C32" s="74"/>
      <c r="D32" s="75" t="s">
        <v>122</v>
      </c>
      <c r="E32" s="76" t="s">
        <v>123</v>
      </c>
      <c r="F32" s="75">
        <v>20</v>
      </c>
      <c r="G32" s="74">
        <v>0</v>
      </c>
      <c r="H32" s="74">
        <v>0</v>
      </c>
      <c r="I32" s="77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100"/>
      <c r="P32" s="100"/>
      <c r="Q32" s="63">
        <f t="shared" si="4"/>
        <v>0</v>
      </c>
      <c r="R32" s="78">
        <f t="shared" si="5"/>
        <v>0</v>
      </c>
      <c r="S32" s="58"/>
    </row>
    <row r="33" spans="1:19" ht="12.75">
      <c r="A33" s="118"/>
      <c r="B33" s="74"/>
      <c r="C33" s="74"/>
      <c r="D33" s="75" t="s">
        <v>124</v>
      </c>
      <c r="E33" s="76" t="s">
        <v>107</v>
      </c>
      <c r="F33" s="75">
        <v>21</v>
      </c>
      <c r="G33" s="74">
        <v>33</v>
      </c>
      <c r="H33" s="74">
        <v>45</v>
      </c>
      <c r="I33" s="77">
        <v>45</v>
      </c>
      <c r="J33" s="74">
        <v>52</v>
      </c>
      <c r="K33" s="74">
        <v>15</v>
      </c>
      <c r="L33" s="74">
        <v>18</v>
      </c>
      <c r="M33" s="74">
        <v>23</v>
      </c>
      <c r="N33" s="74">
        <v>52</v>
      </c>
      <c r="O33" s="100">
        <f>J33/I33*100</f>
        <v>115.55555555555554</v>
      </c>
      <c r="P33" s="100">
        <f>I33/G33*100</f>
        <v>136.36363636363635</v>
      </c>
      <c r="Q33" s="63">
        <f t="shared" si="4"/>
        <v>7</v>
      </c>
      <c r="R33" s="78">
        <f t="shared" si="5"/>
        <v>7</v>
      </c>
      <c r="S33" s="58"/>
    </row>
    <row r="34" spans="1:19" ht="26.25" customHeight="1">
      <c r="A34" s="118"/>
      <c r="B34" s="75">
        <v>2</v>
      </c>
      <c r="C34" s="74"/>
      <c r="D34" s="119" t="s">
        <v>125</v>
      </c>
      <c r="E34" s="119"/>
      <c r="F34" s="75">
        <v>22</v>
      </c>
      <c r="G34" s="74">
        <f aca="true" t="shared" si="10" ref="G34:L34">G35+G36+G37+G38+G39</f>
        <v>63</v>
      </c>
      <c r="H34" s="74">
        <f t="shared" si="10"/>
        <v>50</v>
      </c>
      <c r="I34" s="77">
        <f t="shared" si="10"/>
        <v>50</v>
      </c>
      <c r="J34" s="74">
        <f t="shared" si="10"/>
        <v>50</v>
      </c>
      <c r="K34" s="74">
        <f t="shared" si="10"/>
        <v>15</v>
      </c>
      <c r="L34" s="74">
        <f t="shared" si="10"/>
        <v>30</v>
      </c>
      <c r="M34" s="74">
        <v>31</v>
      </c>
      <c r="N34" s="74">
        <f>N35+N36+N37+N38+N39</f>
        <v>50</v>
      </c>
      <c r="O34" s="100">
        <f>J34/I34*100</f>
        <v>100</v>
      </c>
      <c r="P34" s="100">
        <f>I34/G34*100</f>
        <v>79.36507936507937</v>
      </c>
      <c r="Q34" s="63">
        <f t="shared" si="4"/>
        <v>0</v>
      </c>
      <c r="R34" s="78">
        <f t="shared" si="5"/>
        <v>0</v>
      </c>
      <c r="S34" s="58"/>
    </row>
    <row r="35" spans="1:19" ht="12.75" customHeight="1">
      <c r="A35" s="118"/>
      <c r="B35" s="74"/>
      <c r="C35" s="75" t="s">
        <v>11</v>
      </c>
      <c r="D35" s="119" t="s">
        <v>126</v>
      </c>
      <c r="E35" s="119"/>
      <c r="F35" s="75">
        <v>23</v>
      </c>
      <c r="G35" s="74">
        <v>0</v>
      </c>
      <c r="H35" s="74">
        <v>0</v>
      </c>
      <c r="I35" s="77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100"/>
      <c r="P35" s="100"/>
      <c r="Q35" s="63">
        <f t="shared" si="4"/>
        <v>0</v>
      </c>
      <c r="R35" s="78">
        <f t="shared" si="5"/>
        <v>0</v>
      </c>
      <c r="S35" s="58"/>
    </row>
    <row r="36" spans="1:19" ht="12.75" customHeight="1">
      <c r="A36" s="118"/>
      <c r="B36" s="63"/>
      <c r="C36" s="75" t="s">
        <v>12</v>
      </c>
      <c r="D36" s="119" t="s">
        <v>127</v>
      </c>
      <c r="E36" s="119"/>
      <c r="F36" s="75">
        <v>24</v>
      </c>
      <c r="G36" s="74">
        <v>0</v>
      </c>
      <c r="H36" s="74">
        <v>0</v>
      </c>
      <c r="I36" s="77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100"/>
      <c r="P36" s="100"/>
      <c r="Q36" s="63">
        <f t="shared" si="4"/>
        <v>0</v>
      </c>
      <c r="R36" s="78">
        <f t="shared" si="5"/>
        <v>0</v>
      </c>
      <c r="S36" s="58"/>
    </row>
    <row r="37" spans="1:19" ht="12.75" customHeight="1">
      <c r="A37" s="118"/>
      <c r="B37" s="63"/>
      <c r="C37" s="75" t="s">
        <v>56</v>
      </c>
      <c r="D37" s="119" t="s">
        <v>128</v>
      </c>
      <c r="E37" s="119"/>
      <c r="F37" s="75">
        <v>25</v>
      </c>
      <c r="G37" s="74">
        <v>0</v>
      </c>
      <c r="H37" s="74">
        <v>0</v>
      </c>
      <c r="I37" s="77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100"/>
      <c r="P37" s="100"/>
      <c r="Q37" s="63">
        <f t="shared" si="4"/>
        <v>0</v>
      </c>
      <c r="R37" s="78">
        <f t="shared" si="5"/>
        <v>0</v>
      </c>
      <c r="S37" s="58"/>
    </row>
    <row r="38" spans="1:19" ht="12.75" customHeight="1">
      <c r="A38" s="118"/>
      <c r="B38" s="74"/>
      <c r="C38" s="75" t="s">
        <v>66</v>
      </c>
      <c r="D38" s="119" t="s">
        <v>129</v>
      </c>
      <c r="E38" s="119"/>
      <c r="F38" s="75">
        <v>26</v>
      </c>
      <c r="G38" s="74">
        <v>6</v>
      </c>
      <c r="H38" s="74">
        <v>5</v>
      </c>
      <c r="I38" s="77">
        <v>5</v>
      </c>
      <c r="J38" s="74">
        <v>5</v>
      </c>
      <c r="K38" s="74">
        <v>0</v>
      </c>
      <c r="L38" s="74">
        <v>0</v>
      </c>
      <c r="M38" s="74">
        <v>1</v>
      </c>
      <c r="N38" s="74">
        <v>5</v>
      </c>
      <c r="O38" s="100">
        <f aca="true" t="shared" si="11" ref="O38:O43">J38/I38*100</f>
        <v>100</v>
      </c>
      <c r="P38" s="100">
        <f aca="true" t="shared" si="12" ref="P38:P43">I38/G38*100</f>
        <v>83.33333333333334</v>
      </c>
      <c r="Q38" s="63">
        <f t="shared" si="4"/>
        <v>0</v>
      </c>
      <c r="R38" s="78">
        <f t="shared" si="5"/>
        <v>0</v>
      </c>
      <c r="S38" s="58"/>
    </row>
    <row r="39" spans="1:19" ht="12.75" customHeight="1">
      <c r="A39" s="118"/>
      <c r="B39" s="63"/>
      <c r="C39" s="75" t="s">
        <v>68</v>
      </c>
      <c r="D39" s="119" t="s">
        <v>130</v>
      </c>
      <c r="E39" s="119"/>
      <c r="F39" s="75">
        <v>27</v>
      </c>
      <c r="G39" s="74">
        <v>57</v>
      </c>
      <c r="H39" s="74">
        <v>45</v>
      </c>
      <c r="I39" s="77">
        <v>45</v>
      </c>
      <c r="J39" s="74">
        <v>45</v>
      </c>
      <c r="K39" s="74">
        <v>15</v>
      </c>
      <c r="L39" s="74">
        <v>30</v>
      </c>
      <c r="M39" s="74">
        <v>45</v>
      </c>
      <c r="N39" s="74">
        <v>45</v>
      </c>
      <c r="O39" s="100">
        <f t="shared" si="11"/>
        <v>100</v>
      </c>
      <c r="P39" s="100">
        <f t="shared" si="12"/>
        <v>78.94736842105263</v>
      </c>
      <c r="Q39" s="63">
        <f t="shared" si="4"/>
        <v>0</v>
      </c>
      <c r="R39" s="78">
        <f t="shared" si="5"/>
        <v>0</v>
      </c>
      <c r="S39" s="58"/>
    </row>
    <row r="40" spans="1:19" s="39" customFormat="1" ht="12.75" customHeight="1">
      <c r="A40" s="69" t="s">
        <v>15</v>
      </c>
      <c r="B40" s="72"/>
      <c r="C40" s="72"/>
      <c r="D40" s="117" t="s">
        <v>333</v>
      </c>
      <c r="E40" s="117"/>
      <c r="F40" s="69">
        <v>28</v>
      </c>
      <c r="G40" s="71">
        <f aca="true" t="shared" si="13" ref="G40:N40">G41+G146</f>
        <v>13779.34</v>
      </c>
      <c r="H40" s="71">
        <f t="shared" si="13"/>
        <v>15617</v>
      </c>
      <c r="I40" s="71">
        <f t="shared" si="13"/>
        <v>15617</v>
      </c>
      <c r="J40" s="71">
        <f t="shared" si="13"/>
        <v>17662</v>
      </c>
      <c r="K40" s="71">
        <f t="shared" si="13"/>
        <v>4302</v>
      </c>
      <c r="L40" s="71">
        <f t="shared" si="13"/>
        <v>8763</v>
      </c>
      <c r="M40" s="71">
        <f t="shared" si="13"/>
        <v>12387</v>
      </c>
      <c r="N40" s="71">
        <f t="shared" si="13"/>
        <v>17662</v>
      </c>
      <c r="O40" s="99">
        <f t="shared" si="11"/>
        <v>113.0947044886982</v>
      </c>
      <c r="P40" s="99">
        <f t="shared" si="12"/>
        <v>113.33634266953278</v>
      </c>
      <c r="Q40" s="72">
        <f t="shared" si="4"/>
        <v>2045</v>
      </c>
      <c r="R40" s="73">
        <f t="shared" si="5"/>
        <v>2045</v>
      </c>
      <c r="S40" s="59"/>
    </row>
    <row r="41" spans="1:19" s="39" customFormat="1" ht="29.25" customHeight="1">
      <c r="A41" s="123"/>
      <c r="B41" s="69">
        <v>1</v>
      </c>
      <c r="C41" s="72"/>
      <c r="D41" s="117" t="s">
        <v>334</v>
      </c>
      <c r="E41" s="117"/>
      <c r="F41" s="69">
        <v>29</v>
      </c>
      <c r="G41" s="71">
        <f aca="true" t="shared" si="14" ref="G41:N41">G42+G90+G97+G129</f>
        <v>13772.34</v>
      </c>
      <c r="H41" s="70">
        <f t="shared" si="14"/>
        <v>15615</v>
      </c>
      <c r="I41" s="71">
        <f t="shared" si="14"/>
        <v>15615</v>
      </c>
      <c r="J41" s="70">
        <f t="shared" si="14"/>
        <v>17660</v>
      </c>
      <c r="K41" s="70">
        <f t="shared" si="14"/>
        <v>4301</v>
      </c>
      <c r="L41" s="70">
        <f t="shared" si="14"/>
        <v>8761</v>
      </c>
      <c r="M41" s="70">
        <f t="shared" si="14"/>
        <v>12385</v>
      </c>
      <c r="N41" s="70">
        <f t="shared" si="14"/>
        <v>17660</v>
      </c>
      <c r="O41" s="99">
        <f t="shared" si="11"/>
        <v>113.09638168427793</v>
      </c>
      <c r="P41" s="99">
        <f t="shared" si="12"/>
        <v>113.37942571850535</v>
      </c>
      <c r="Q41" s="72">
        <f t="shared" si="4"/>
        <v>2045</v>
      </c>
      <c r="R41" s="73">
        <f t="shared" si="5"/>
        <v>2045</v>
      </c>
      <c r="S41" s="59"/>
    </row>
    <row r="42" spans="1:19" s="39" customFormat="1" ht="27" customHeight="1">
      <c r="A42" s="123"/>
      <c r="B42" s="70"/>
      <c r="C42" s="72"/>
      <c r="D42" s="117" t="s">
        <v>335</v>
      </c>
      <c r="E42" s="117"/>
      <c r="F42" s="69">
        <v>30</v>
      </c>
      <c r="G42" s="71">
        <f aca="true" t="shared" si="15" ref="G42:M42">G43+G51+G57</f>
        <v>4635.34</v>
      </c>
      <c r="H42" s="70">
        <f t="shared" si="15"/>
        <v>4856</v>
      </c>
      <c r="I42" s="71">
        <f t="shared" si="15"/>
        <v>4856</v>
      </c>
      <c r="J42" s="70">
        <f t="shared" si="15"/>
        <v>4513</v>
      </c>
      <c r="K42" s="70">
        <f t="shared" si="15"/>
        <v>1243</v>
      </c>
      <c r="L42" s="70">
        <f t="shared" si="15"/>
        <v>2516</v>
      </c>
      <c r="M42" s="70">
        <f t="shared" si="15"/>
        <v>3446</v>
      </c>
      <c r="N42" s="70">
        <f>N43+N51+N57</f>
        <v>4513</v>
      </c>
      <c r="O42" s="99">
        <f t="shared" si="11"/>
        <v>92.93657331136738</v>
      </c>
      <c r="P42" s="99">
        <f t="shared" si="12"/>
        <v>104.76038435152546</v>
      </c>
      <c r="Q42" s="72">
        <f t="shared" si="4"/>
        <v>-343</v>
      </c>
      <c r="R42" s="73">
        <f t="shared" si="5"/>
        <v>-343</v>
      </c>
      <c r="S42" s="59"/>
    </row>
    <row r="43" spans="1:19" s="39" customFormat="1" ht="28.5" customHeight="1">
      <c r="A43" s="123"/>
      <c r="B43" s="72"/>
      <c r="C43" s="69" t="s">
        <v>131</v>
      </c>
      <c r="D43" s="117" t="s">
        <v>336</v>
      </c>
      <c r="E43" s="117"/>
      <c r="F43" s="69">
        <v>31</v>
      </c>
      <c r="G43" s="71">
        <f>G44+G45+G48+G49+G50</f>
        <v>3811.34</v>
      </c>
      <c r="H43" s="70">
        <f aca="true" t="shared" si="16" ref="H43:N43">H44+H45+H48+H49+H50</f>
        <v>3920</v>
      </c>
      <c r="I43" s="71">
        <f t="shared" si="16"/>
        <v>3920</v>
      </c>
      <c r="J43" s="70">
        <f t="shared" si="16"/>
        <v>3527</v>
      </c>
      <c r="K43" s="70">
        <f t="shared" si="16"/>
        <v>998</v>
      </c>
      <c r="L43" s="70">
        <f t="shared" si="16"/>
        <v>1980</v>
      </c>
      <c r="M43" s="70">
        <f t="shared" si="16"/>
        <v>2685</v>
      </c>
      <c r="N43" s="70">
        <f t="shared" si="16"/>
        <v>3527</v>
      </c>
      <c r="O43" s="99">
        <f t="shared" si="11"/>
        <v>89.97448979591837</v>
      </c>
      <c r="P43" s="99">
        <f t="shared" si="12"/>
        <v>102.85096580205386</v>
      </c>
      <c r="Q43" s="72">
        <f t="shared" si="4"/>
        <v>-393</v>
      </c>
      <c r="R43" s="73">
        <f t="shared" si="5"/>
        <v>-393</v>
      </c>
      <c r="S43" s="59"/>
    </row>
    <row r="44" spans="1:19" ht="12.75">
      <c r="A44" s="123"/>
      <c r="B44" s="63"/>
      <c r="C44" s="75" t="s">
        <v>11</v>
      </c>
      <c r="D44" s="119" t="s">
        <v>132</v>
      </c>
      <c r="E44" s="119"/>
      <c r="F44" s="75">
        <v>32</v>
      </c>
      <c r="G44" s="74">
        <v>0</v>
      </c>
      <c r="H44" s="74">
        <v>0</v>
      </c>
      <c r="I44" s="74">
        <v>0</v>
      </c>
      <c r="J44" s="74">
        <v>0</v>
      </c>
      <c r="K44" s="74"/>
      <c r="L44" s="74"/>
      <c r="M44" s="74"/>
      <c r="N44" s="74">
        <v>0</v>
      </c>
      <c r="O44" s="100"/>
      <c r="P44" s="100"/>
      <c r="Q44" s="63">
        <f t="shared" si="4"/>
        <v>0</v>
      </c>
      <c r="R44" s="78">
        <f t="shared" si="5"/>
        <v>0</v>
      </c>
      <c r="S44" s="58"/>
    </row>
    <row r="45" spans="1:19" ht="12.75" customHeight="1">
      <c r="A45" s="123"/>
      <c r="B45" s="63"/>
      <c r="C45" s="75" t="s">
        <v>12</v>
      </c>
      <c r="D45" s="119" t="s">
        <v>133</v>
      </c>
      <c r="E45" s="119"/>
      <c r="F45" s="75">
        <v>33</v>
      </c>
      <c r="G45" s="77">
        <f>G46+G47</f>
        <v>3552</v>
      </c>
      <c r="H45" s="74">
        <f aca="true" t="shared" si="17" ref="H45:M45">H46+H47</f>
        <v>3650</v>
      </c>
      <c r="I45" s="77">
        <f t="shared" si="17"/>
        <v>3650</v>
      </c>
      <c r="J45" s="74">
        <f>J46+J47</f>
        <v>3250</v>
      </c>
      <c r="K45" s="74">
        <f t="shared" si="17"/>
        <v>892</v>
      </c>
      <c r="L45" s="74">
        <f t="shared" si="17"/>
        <v>1820</v>
      </c>
      <c r="M45" s="74">
        <f t="shared" si="17"/>
        <v>2480</v>
      </c>
      <c r="N45" s="74">
        <f>N46+N47</f>
        <v>3250</v>
      </c>
      <c r="O45" s="100">
        <f aca="true" t="shared" si="18" ref="O45:O64">J45/I45*100</f>
        <v>89.04109589041096</v>
      </c>
      <c r="P45" s="100">
        <f>I45/G45*100</f>
        <v>102.759009009009</v>
      </c>
      <c r="Q45" s="63">
        <f t="shared" si="4"/>
        <v>-400</v>
      </c>
      <c r="R45" s="78">
        <f t="shared" si="5"/>
        <v>-400</v>
      </c>
      <c r="S45" s="58"/>
    </row>
    <row r="46" spans="1:19" ht="12.75">
      <c r="A46" s="123"/>
      <c r="B46" s="63"/>
      <c r="C46" s="74"/>
      <c r="D46" s="75" t="s">
        <v>134</v>
      </c>
      <c r="E46" s="76" t="s">
        <v>282</v>
      </c>
      <c r="F46" s="75">
        <v>34</v>
      </c>
      <c r="G46" s="77">
        <v>637</v>
      </c>
      <c r="H46" s="74">
        <v>650</v>
      </c>
      <c r="I46" s="77">
        <v>650</v>
      </c>
      <c r="J46" s="74">
        <v>650</v>
      </c>
      <c r="K46" s="74">
        <v>162</v>
      </c>
      <c r="L46" s="74">
        <v>320</v>
      </c>
      <c r="M46" s="74">
        <v>480</v>
      </c>
      <c r="N46" s="74">
        <v>650</v>
      </c>
      <c r="O46" s="100">
        <f t="shared" si="18"/>
        <v>100</v>
      </c>
      <c r="P46" s="100">
        <f>I46/G46*100</f>
        <v>102.04081632653062</v>
      </c>
      <c r="Q46" s="63">
        <f t="shared" si="4"/>
        <v>0</v>
      </c>
      <c r="R46" s="78">
        <f t="shared" si="5"/>
        <v>0</v>
      </c>
      <c r="S46" s="58"/>
    </row>
    <row r="47" spans="1:19" ht="15.75">
      <c r="A47" s="123"/>
      <c r="B47" s="63"/>
      <c r="C47" s="74"/>
      <c r="D47" s="75" t="s">
        <v>135</v>
      </c>
      <c r="E47" s="76" t="s">
        <v>136</v>
      </c>
      <c r="F47" s="75">
        <v>35</v>
      </c>
      <c r="G47" s="74">
        <v>2915</v>
      </c>
      <c r="H47" s="74">
        <v>3000</v>
      </c>
      <c r="I47" s="77">
        <v>3000</v>
      </c>
      <c r="J47" s="74">
        <v>2600</v>
      </c>
      <c r="K47" s="74">
        <v>730</v>
      </c>
      <c r="L47" s="74">
        <v>1500</v>
      </c>
      <c r="M47" s="74">
        <v>2000</v>
      </c>
      <c r="N47" s="101">
        <v>2600</v>
      </c>
      <c r="O47" s="100">
        <f t="shared" si="18"/>
        <v>86.66666666666667</v>
      </c>
      <c r="P47" s="100">
        <f>I47/G47*100</f>
        <v>102.91595197255575</v>
      </c>
      <c r="Q47" s="63">
        <f t="shared" si="4"/>
        <v>-400</v>
      </c>
      <c r="R47" s="78">
        <f t="shared" si="5"/>
        <v>-400</v>
      </c>
      <c r="S47" s="58"/>
    </row>
    <row r="48" spans="1:19" ht="25.5" customHeight="1">
      <c r="A48" s="123"/>
      <c r="B48" s="63"/>
      <c r="C48" s="75" t="s">
        <v>56</v>
      </c>
      <c r="D48" s="119" t="s">
        <v>137</v>
      </c>
      <c r="E48" s="119"/>
      <c r="F48" s="75">
        <v>36</v>
      </c>
      <c r="G48" s="74">
        <v>36.34</v>
      </c>
      <c r="H48" s="74">
        <v>30</v>
      </c>
      <c r="I48" s="77">
        <v>30</v>
      </c>
      <c r="J48" s="74">
        <v>30</v>
      </c>
      <c r="K48" s="74">
        <v>6</v>
      </c>
      <c r="L48" s="74">
        <v>10</v>
      </c>
      <c r="M48" s="74">
        <v>20</v>
      </c>
      <c r="N48" s="74">
        <v>30</v>
      </c>
      <c r="O48" s="100">
        <f t="shared" si="18"/>
        <v>100</v>
      </c>
      <c r="P48" s="100">
        <f>I48/G48*100</f>
        <v>82.5536598789213</v>
      </c>
      <c r="Q48" s="63">
        <f t="shared" si="4"/>
        <v>0</v>
      </c>
      <c r="R48" s="78">
        <f t="shared" si="5"/>
        <v>0</v>
      </c>
      <c r="S48" s="58"/>
    </row>
    <row r="49" spans="1:19" ht="12.75" customHeight="1">
      <c r="A49" s="123"/>
      <c r="B49" s="63"/>
      <c r="C49" s="75" t="s">
        <v>66</v>
      </c>
      <c r="D49" s="119" t="s">
        <v>138</v>
      </c>
      <c r="E49" s="119"/>
      <c r="F49" s="75">
        <v>37</v>
      </c>
      <c r="G49" s="74">
        <v>223</v>
      </c>
      <c r="H49" s="74">
        <v>240</v>
      </c>
      <c r="I49" s="77">
        <v>240</v>
      </c>
      <c r="J49" s="74">
        <v>247</v>
      </c>
      <c r="K49" s="74">
        <v>100</v>
      </c>
      <c r="L49" s="74">
        <v>150</v>
      </c>
      <c r="M49" s="74">
        <v>185</v>
      </c>
      <c r="N49" s="74">
        <v>247</v>
      </c>
      <c r="O49" s="100">
        <f t="shared" si="18"/>
        <v>102.91666666666666</v>
      </c>
      <c r="P49" s="100">
        <f>I49/G49*100</f>
        <v>107.62331838565022</v>
      </c>
      <c r="Q49" s="63">
        <f t="shared" si="4"/>
        <v>7</v>
      </c>
      <c r="R49" s="78">
        <f t="shared" si="5"/>
        <v>7</v>
      </c>
      <c r="S49" s="58"/>
    </row>
    <row r="50" spans="1:19" ht="12.75" customHeight="1">
      <c r="A50" s="123"/>
      <c r="B50" s="63"/>
      <c r="C50" s="75" t="s">
        <v>68</v>
      </c>
      <c r="D50" s="119" t="s">
        <v>139</v>
      </c>
      <c r="E50" s="119"/>
      <c r="F50" s="75">
        <v>38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100" t="s">
        <v>239</v>
      </c>
      <c r="P50" s="100" t="s">
        <v>239</v>
      </c>
      <c r="Q50" s="63">
        <f t="shared" si="4"/>
        <v>0</v>
      </c>
      <c r="R50" s="78">
        <f t="shared" si="5"/>
        <v>0</v>
      </c>
      <c r="S50" s="58"/>
    </row>
    <row r="51" spans="1:19" s="39" customFormat="1" ht="25.5" customHeight="1">
      <c r="A51" s="123"/>
      <c r="B51" s="72"/>
      <c r="C51" s="69" t="s">
        <v>140</v>
      </c>
      <c r="D51" s="117" t="s">
        <v>337</v>
      </c>
      <c r="E51" s="117"/>
      <c r="F51" s="69">
        <v>39</v>
      </c>
      <c r="G51" s="70">
        <f>G52+G53+G56</f>
        <v>310</v>
      </c>
      <c r="H51" s="71">
        <f>H52+H53+H56+H83</f>
        <v>384</v>
      </c>
      <c r="I51" s="71">
        <f>I52+I53+I56+I83</f>
        <v>384</v>
      </c>
      <c r="J51" s="71">
        <f>J52+J53+J56+J83</f>
        <v>427</v>
      </c>
      <c r="K51" s="70">
        <f aca="true" t="shared" si="19" ref="K51:Q51">K52+K53+K56</f>
        <v>114</v>
      </c>
      <c r="L51" s="70">
        <f t="shared" si="19"/>
        <v>234</v>
      </c>
      <c r="M51" s="70">
        <f t="shared" si="19"/>
        <v>318</v>
      </c>
      <c r="N51" s="70">
        <f>N52+N53+N56+N83</f>
        <v>427</v>
      </c>
      <c r="O51" s="70">
        <f t="shared" si="19"/>
        <v>348.8636363636364</v>
      </c>
      <c r="P51" s="70">
        <f t="shared" si="19"/>
        <v>339.45335710041593</v>
      </c>
      <c r="Q51" s="70">
        <f t="shared" si="19"/>
        <v>43</v>
      </c>
      <c r="R51" s="78">
        <f t="shared" si="5"/>
        <v>43</v>
      </c>
      <c r="S51" s="59"/>
    </row>
    <row r="52" spans="1:19" ht="12.75" customHeight="1">
      <c r="A52" s="123"/>
      <c r="B52" s="63"/>
      <c r="C52" s="75" t="s">
        <v>11</v>
      </c>
      <c r="D52" s="119" t="s">
        <v>141</v>
      </c>
      <c r="E52" s="119"/>
      <c r="F52" s="75">
        <v>40</v>
      </c>
      <c r="G52" s="74">
        <v>99</v>
      </c>
      <c r="H52" s="74">
        <v>110</v>
      </c>
      <c r="I52" s="77">
        <v>110</v>
      </c>
      <c r="J52" s="74">
        <v>150</v>
      </c>
      <c r="K52" s="74">
        <v>30</v>
      </c>
      <c r="L52" s="74">
        <v>80</v>
      </c>
      <c r="M52" s="74">
        <v>100</v>
      </c>
      <c r="N52" s="74">
        <v>150</v>
      </c>
      <c r="O52" s="100">
        <f t="shared" si="18"/>
        <v>136.36363636363635</v>
      </c>
      <c r="P52" s="100">
        <f aca="true" t="shared" si="20" ref="P52:P59">I52/G52*100</f>
        <v>111.11111111111111</v>
      </c>
      <c r="Q52" s="63">
        <f t="shared" si="4"/>
        <v>40</v>
      </c>
      <c r="R52" s="78">
        <f t="shared" si="5"/>
        <v>40</v>
      </c>
      <c r="S52" s="58"/>
    </row>
    <row r="53" spans="1:19" ht="12.75" customHeight="1">
      <c r="A53" s="123"/>
      <c r="B53" s="63"/>
      <c r="C53" s="75" t="s">
        <v>12</v>
      </c>
      <c r="D53" s="119" t="s">
        <v>338</v>
      </c>
      <c r="E53" s="119"/>
      <c r="F53" s="75">
        <v>41</v>
      </c>
      <c r="G53" s="74">
        <f>G54+G55</f>
        <v>24</v>
      </c>
      <c r="H53" s="74">
        <f aca="true" t="shared" si="21" ref="H53:N53">H54+H55</f>
        <v>24</v>
      </c>
      <c r="I53" s="77">
        <v>24</v>
      </c>
      <c r="J53" s="74">
        <f>J54+J55</f>
        <v>27</v>
      </c>
      <c r="K53" s="74">
        <f t="shared" si="21"/>
        <v>6</v>
      </c>
      <c r="L53" s="74">
        <f t="shared" si="21"/>
        <v>14</v>
      </c>
      <c r="M53" s="74">
        <f t="shared" si="21"/>
        <v>18</v>
      </c>
      <c r="N53" s="74">
        <f t="shared" si="21"/>
        <v>27</v>
      </c>
      <c r="O53" s="100">
        <f t="shared" si="18"/>
        <v>112.5</v>
      </c>
      <c r="P53" s="100">
        <f t="shared" si="20"/>
        <v>100</v>
      </c>
      <c r="Q53" s="63">
        <f t="shared" si="4"/>
        <v>3</v>
      </c>
      <c r="R53" s="78">
        <f t="shared" si="5"/>
        <v>3</v>
      </c>
      <c r="S53" s="58"/>
    </row>
    <row r="54" spans="1:19" ht="25.5">
      <c r="A54" s="123"/>
      <c r="B54" s="63"/>
      <c r="C54" s="74"/>
      <c r="D54" s="75" t="s">
        <v>134</v>
      </c>
      <c r="E54" s="76" t="s">
        <v>142</v>
      </c>
      <c r="F54" s="75">
        <v>42</v>
      </c>
      <c r="G54" s="74">
        <v>20</v>
      </c>
      <c r="H54" s="74">
        <v>20</v>
      </c>
      <c r="I54" s="77">
        <v>20</v>
      </c>
      <c r="J54" s="74">
        <v>25</v>
      </c>
      <c r="K54" s="74">
        <v>5</v>
      </c>
      <c r="L54" s="74">
        <v>12</v>
      </c>
      <c r="M54" s="74">
        <v>16</v>
      </c>
      <c r="N54" s="74">
        <v>25</v>
      </c>
      <c r="O54" s="100">
        <f t="shared" si="18"/>
        <v>125</v>
      </c>
      <c r="P54" s="100">
        <f t="shared" si="20"/>
        <v>100</v>
      </c>
      <c r="Q54" s="63">
        <f t="shared" si="4"/>
        <v>5</v>
      </c>
      <c r="R54" s="78">
        <f t="shared" si="5"/>
        <v>5</v>
      </c>
      <c r="S54" s="58"/>
    </row>
    <row r="55" spans="1:19" ht="12.75">
      <c r="A55" s="123"/>
      <c r="B55" s="63"/>
      <c r="C55" s="74"/>
      <c r="D55" s="75" t="s">
        <v>135</v>
      </c>
      <c r="E55" s="76" t="s">
        <v>143</v>
      </c>
      <c r="F55" s="75">
        <v>43</v>
      </c>
      <c r="G55" s="74">
        <v>4</v>
      </c>
      <c r="H55" s="74">
        <v>4</v>
      </c>
      <c r="I55" s="77">
        <v>4</v>
      </c>
      <c r="J55" s="74">
        <v>2</v>
      </c>
      <c r="K55" s="74">
        <v>1</v>
      </c>
      <c r="L55" s="74">
        <v>2</v>
      </c>
      <c r="M55" s="74">
        <v>2</v>
      </c>
      <c r="N55" s="74">
        <v>2</v>
      </c>
      <c r="O55" s="100">
        <f t="shared" si="18"/>
        <v>50</v>
      </c>
      <c r="P55" s="100">
        <f t="shared" si="20"/>
        <v>100</v>
      </c>
      <c r="Q55" s="63">
        <f t="shared" si="4"/>
        <v>-2</v>
      </c>
      <c r="R55" s="78">
        <f t="shared" si="5"/>
        <v>-2</v>
      </c>
      <c r="S55" s="58"/>
    </row>
    <row r="56" spans="1:19" ht="12.75" customHeight="1">
      <c r="A56" s="123"/>
      <c r="B56" s="63"/>
      <c r="C56" s="75" t="s">
        <v>56</v>
      </c>
      <c r="D56" s="119" t="s">
        <v>144</v>
      </c>
      <c r="E56" s="119"/>
      <c r="F56" s="75">
        <v>44</v>
      </c>
      <c r="G56" s="74">
        <v>187</v>
      </c>
      <c r="H56" s="74">
        <v>240</v>
      </c>
      <c r="I56" s="74">
        <v>240</v>
      </c>
      <c r="J56" s="74">
        <v>240</v>
      </c>
      <c r="K56" s="74">
        <v>78</v>
      </c>
      <c r="L56" s="74">
        <v>140</v>
      </c>
      <c r="M56" s="74">
        <v>200</v>
      </c>
      <c r="N56" s="74">
        <v>240</v>
      </c>
      <c r="O56" s="100">
        <f t="shared" si="18"/>
        <v>100</v>
      </c>
      <c r="P56" s="100">
        <f t="shared" si="20"/>
        <v>128.3422459893048</v>
      </c>
      <c r="Q56" s="63">
        <f t="shared" si="4"/>
        <v>0</v>
      </c>
      <c r="R56" s="78">
        <f t="shared" si="5"/>
        <v>0</v>
      </c>
      <c r="S56" s="58"/>
    </row>
    <row r="57" spans="1:19" s="39" customFormat="1" ht="42" customHeight="1">
      <c r="A57" s="123"/>
      <c r="B57" s="72"/>
      <c r="C57" s="69" t="s">
        <v>145</v>
      </c>
      <c r="D57" s="117" t="s">
        <v>339</v>
      </c>
      <c r="E57" s="117"/>
      <c r="F57" s="69">
        <v>45</v>
      </c>
      <c r="G57" s="70">
        <f>G58+G59+G61+G68+G73+G74+G78+G79+G80+G89</f>
        <v>514</v>
      </c>
      <c r="H57" s="70">
        <f aca="true" t="shared" si="22" ref="H57:N57">H58+H59+H61+H68+H73+H74+H78+H79+H80+H89</f>
        <v>552</v>
      </c>
      <c r="I57" s="71">
        <f>I58+I59+I61+I68+I73+I74+I78+I79+I80+I89</f>
        <v>552</v>
      </c>
      <c r="J57" s="70">
        <f>J58+J59+J61+J68+J73+J74+J78+J79+J80+J89</f>
        <v>559</v>
      </c>
      <c r="K57" s="70">
        <f t="shared" si="22"/>
        <v>131</v>
      </c>
      <c r="L57" s="70">
        <f t="shared" si="22"/>
        <v>302</v>
      </c>
      <c r="M57" s="70">
        <f t="shared" si="22"/>
        <v>443</v>
      </c>
      <c r="N57" s="70">
        <f t="shared" si="22"/>
        <v>559</v>
      </c>
      <c r="O57" s="99">
        <f t="shared" si="18"/>
        <v>101.26811594202898</v>
      </c>
      <c r="P57" s="99">
        <f t="shared" si="20"/>
        <v>107.39299610894942</v>
      </c>
      <c r="Q57" s="72">
        <f t="shared" si="4"/>
        <v>7</v>
      </c>
      <c r="R57" s="73">
        <f t="shared" si="5"/>
        <v>7</v>
      </c>
      <c r="S57" s="59"/>
    </row>
    <row r="58" spans="1:19" ht="12.75" customHeight="1">
      <c r="A58" s="123"/>
      <c r="B58" s="63"/>
      <c r="C58" s="75" t="s">
        <v>11</v>
      </c>
      <c r="D58" s="119" t="s">
        <v>146</v>
      </c>
      <c r="E58" s="119"/>
      <c r="F58" s="75">
        <v>46</v>
      </c>
      <c r="G58" s="74">
        <v>24</v>
      </c>
      <c r="H58" s="74">
        <v>24</v>
      </c>
      <c r="I58" s="74">
        <v>24</v>
      </c>
      <c r="J58" s="74">
        <v>24</v>
      </c>
      <c r="K58" s="74">
        <v>6</v>
      </c>
      <c r="L58" s="74">
        <v>12</v>
      </c>
      <c r="M58" s="74">
        <v>18</v>
      </c>
      <c r="N58" s="74">
        <v>24</v>
      </c>
      <c r="O58" s="100">
        <f t="shared" si="18"/>
        <v>100</v>
      </c>
      <c r="P58" s="100">
        <f t="shared" si="20"/>
        <v>100</v>
      </c>
      <c r="Q58" s="63">
        <f t="shared" si="4"/>
        <v>0</v>
      </c>
      <c r="R58" s="78">
        <f t="shared" si="5"/>
        <v>0</v>
      </c>
      <c r="S58" s="58"/>
    </row>
    <row r="59" spans="1:19" ht="16.5" customHeight="1">
      <c r="A59" s="123"/>
      <c r="B59" s="63"/>
      <c r="C59" s="75" t="s">
        <v>12</v>
      </c>
      <c r="D59" s="119" t="s">
        <v>147</v>
      </c>
      <c r="E59" s="119"/>
      <c r="F59" s="75">
        <v>47</v>
      </c>
      <c r="G59" s="74">
        <v>123</v>
      </c>
      <c r="H59" s="74">
        <v>135</v>
      </c>
      <c r="I59" s="77">
        <v>135</v>
      </c>
      <c r="J59" s="74">
        <v>110</v>
      </c>
      <c r="K59" s="74">
        <v>20</v>
      </c>
      <c r="L59" s="74">
        <v>80</v>
      </c>
      <c r="M59" s="74">
        <v>100</v>
      </c>
      <c r="N59" s="74">
        <v>110</v>
      </c>
      <c r="O59" s="100">
        <f t="shared" si="18"/>
        <v>81.48148148148148</v>
      </c>
      <c r="P59" s="100">
        <f t="shared" si="20"/>
        <v>109.75609756097562</v>
      </c>
      <c r="Q59" s="63">
        <f t="shared" si="4"/>
        <v>-25</v>
      </c>
      <c r="R59" s="78">
        <f t="shared" si="5"/>
        <v>-25</v>
      </c>
      <c r="S59" s="58"/>
    </row>
    <row r="60" spans="1:19" ht="12.75">
      <c r="A60" s="123"/>
      <c r="B60" s="63"/>
      <c r="C60" s="74"/>
      <c r="D60" s="75" t="s">
        <v>134</v>
      </c>
      <c r="E60" s="76" t="s">
        <v>148</v>
      </c>
      <c r="F60" s="75">
        <v>48</v>
      </c>
      <c r="G60" s="74">
        <v>29</v>
      </c>
      <c r="H60" s="74">
        <v>0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100"/>
      <c r="P60" s="100"/>
      <c r="Q60" s="63">
        <f t="shared" si="4"/>
        <v>0</v>
      </c>
      <c r="R60" s="78">
        <f t="shared" si="5"/>
        <v>0</v>
      </c>
      <c r="S60" s="58"/>
    </row>
    <row r="61" spans="1:19" ht="26.25" customHeight="1">
      <c r="A61" s="123"/>
      <c r="B61" s="63"/>
      <c r="C61" s="75" t="s">
        <v>56</v>
      </c>
      <c r="D61" s="119" t="s">
        <v>149</v>
      </c>
      <c r="E61" s="119"/>
      <c r="F61" s="75">
        <v>49</v>
      </c>
      <c r="G61" s="74">
        <f>G62+G64</f>
        <v>5</v>
      </c>
      <c r="H61" s="74">
        <f aca="true" t="shared" si="23" ref="H61:N61">H62+H64</f>
        <v>11</v>
      </c>
      <c r="I61" s="77">
        <f t="shared" si="23"/>
        <v>11</v>
      </c>
      <c r="J61" s="74">
        <f>J62+J64</f>
        <v>11</v>
      </c>
      <c r="K61" s="74">
        <f t="shared" si="23"/>
        <v>3</v>
      </c>
      <c r="L61" s="74">
        <f t="shared" si="23"/>
        <v>6</v>
      </c>
      <c r="M61" s="74">
        <f t="shared" si="23"/>
        <v>10</v>
      </c>
      <c r="N61" s="74">
        <f t="shared" si="23"/>
        <v>11</v>
      </c>
      <c r="O61" s="100">
        <f t="shared" si="18"/>
        <v>100</v>
      </c>
      <c r="P61" s="100">
        <f>I61/G61*100</f>
        <v>220.00000000000003</v>
      </c>
      <c r="Q61" s="63">
        <f t="shared" si="4"/>
        <v>0</v>
      </c>
      <c r="R61" s="78">
        <f t="shared" si="5"/>
        <v>0</v>
      </c>
      <c r="S61" s="58"/>
    </row>
    <row r="62" spans="1:19" ht="12.75">
      <c r="A62" s="123"/>
      <c r="B62" s="63"/>
      <c r="C62" s="74"/>
      <c r="D62" s="75" t="s">
        <v>150</v>
      </c>
      <c r="E62" s="76" t="s">
        <v>151</v>
      </c>
      <c r="F62" s="75">
        <v>50</v>
      </c>
      <c r="G62" s="74">
        <v>2</v>
      </c>
      <c r="H62" s="74">
        <v>3</v>
      </c>
      <c r="I62" s="77">
        <v>3</v>
      </c>
      <c r="J62" s="74">
        <v>3</v>
      </c>
      <c r="K62" s="74">
        <v>1</v>
      </c>
      <c r="L62" s="74">
        <v>1</v>
      </c>
      <c r="M62" s="74">
        <v>2</v>
      </c>
      <c r="N62" s="74">
        <v>3</v>
      </c>
      <c r="O62" s="100">
        <f t="shared" si="18"/>
        <v>100</v>
      </c>
      <c r="P62" s="100">
        <f>I62/G62*100</f>
        <v>150</v>
      </c>
      <c r="Q62" s="63">
        <f t="shared" si="4"/>
        <v>0</v>
      </c>
      <c r="R62" s="78">
        <f t="shared" si="5"/>
        <v>0</v>
      </c>
      <c r="S62" s="58"/>
    </row>
    <row r="63" spans="1:19" ht="25.5">
      <c r="A63" s="123"/>
      <c r="B63" s="63"/>
      <c r="C63" s="74"/>
      <c r="D63" s="74"/>
      <c r="E63" s="76" t="s">
        <v>152</v>
      </c>
      <c r="F63" s="75">
        <v>51</v>
      </c>
      <c r="G63" s="74">
        <v>0</v>
      </c>
      <c r="H63" s="74">
        <v>0</v>
      </c>
      <c r="I63" s="77">
        <v>0</v>
      </c>
      <c r="J63" s="74">
        <v>0</v>
      </c>
      <c r="K63" s="74">
        <v>0</v>
      </c>
      <c r="L63" s="74">
        <v>0</v>
      </c>
      <c r="M63" s="74">
        <v>0</v>
      </c>
      <c r="N63" s="74">
        <v>0</v>
      </c>
      <c r="O63" s="100"/>
      <c r="P63" s="100"/>
      <c r="Q63" s="63">
        <f t="shared" si="4"/>
        <v>0</v>
      </c>
      <c r="R63" s="78">
        <f t="shared" si="5"/>
        <v>0</v>
      </c>
      <c r="S63" s="58"/>
    </row>
    <row r="64" spans="1:19" ht="29.25" customHeight="1">
      <c r="A64" s="123"/>
      <c r="B64" s="63"/>
      <c r="C64" s="74"/>
      <c r="D64" s="75" t="s">
        <v>153</v>
      </c>
      <c r="E64" s="76" t="s">
        <v>154</v>
      </c>
      <c r="F64" s="75">
        <v>52</v>
      </c>
      <c r="G64" s="74">
        <v>3</v>
      </c>
      <c r="H64" s="74">
        <v>8</v>
      </c>
      <c r="I64" s="77">
        <v>8</v>
      </c>
      <c r="J64" s="74">
        <v>8</v>
      </c>
      <c r="K64" s="74">
        <f>SUM(K65:K67)</f>
        <v>2</v>
      </c>
      <c r="L64" s="74">
        <f>SUM(L65:L67)</f>
        <v>5</v>
      </c>
      <c r="M64" s="74">
        <f>SUM(M65:M67)</f>
        <v>8</v>
      </c>
      <c r="N64" s="74">
        <v>8</v>
      </c>
      <c r="O64" s="100">
        <f t="shared" si="18"/>
        <v>100</v>
      </c>
      <c r="P64" s="100">
        <f>I64/G64*100</f>
        <v>266.66666666666663</v>
      </c>
      <c r="Q64" s="63">
        <f t="shared" si="4"/>
        <v>0</v>
      </c>
      <c r="R64" s="78">
        <f t="shared" si="5"/>
        <v>0</v>
      </c>
      <c r="S64" s="58"/>
    </row>
    <row r="65" spans="1:19" ht="45.75" customHeight="1">
      <c r="A65" s="123"/>
      <c r="B65" s="63"/>
      <c r="C65" s="74"/>
      <c r="D65" s="74"/>
      <c r="E65" s="76" t="s">
        <v>155</v>
      </c>
      <c r="F65" s="75">
        <v>53</v>
      </c>
      <c r="G65" s="74">
        <v>0</v>
      </c>
      <c r="H65" s="74">
        <v>0</v>
      </c>
      <c r="I65" s="74">
        <v>0</v>
      </c>
      <c r="J65" s="74">
        <v>0</v>
      </c>
      <c r="K65" s="74">
        <v>0</v>
      </c>
      <c r="L65" s="74">
        <v>0</v>
      </c>
      <c r="M65" s="74">
        <v>0</v>
      </c>
      <c r="N65" s="74">
        <v>0</v>
      </c>
      <c r="O65" s="100"/>
      <c r="P65" s="100"/>
      <c r="Q65" s="63">
        <f t="shared" si="4"/>
        <v>0</v>
      </c>
      <c r="R65" s="78">
        <f t="shared" si="5"/>
        <v>0</v>
      </c>
      <c r="S65" s="58"/>
    </row>
    <row r="66" spans="1:19" ht="53.25" customHeight="1">
      <c r="A66" s="123"/>
      <c r="B66" s="63"/>
      <c r="C66" s="74"/>
      <c r="D66" s="74"/>
      <c r="E66" s="76" t="s">
        <v>156</v>
      </c>
      <c r="F66" s="75">
        <v>54</v>
      </c>
      <c r="G66" s="74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100"/>
      <c r="P66" s="100"/>
      <c r="Q66" s="63">
        <f t="shared" si="4"/>
        <v>0</v>
      </c>
      <c r="R66" s="78">
        <f t="shared" si="5"/>
        <v>0</v>
      </c>
      <c r="S66" s="58"/>
    </row>
    <row r="67" spans="1:19" ht="12.75">
      <c r="A67" s="123"/>
      <c r="B67" s="63"/>
      <c r="C67" s="74"/>
      <c r="D67" s="74"/>
      <c r="E67" s="76" t="s">
        <v>157</v>
      </c>
      <c r="F67" s="75">
        <v>55</v>
      </c>
      <c r="G67" s="74">
        <v>3</v>
      </c>
      <c r="H67" s="74">
        <v>8</v>
      </c>
      <c r="I67" s="77">
        <v>8</v>
      </c>
      <c r="J67" s="74">
        <v>8</v>
      </c>
      <c r="K67" s="74">
        <v>2</v>
      </c>
      <c r="L67" s="74">
        <v>5</v>
      </c>
      <c r="M67" s="74">
        <v>8</v>
      </c>
      <c r="N67" s="74">
        <v>8</v>
      </c>
      <c r="O67" s="100">
        <f>J67/I67*100</f>
        <v>100</v>
      </c>
      <c r="P67" s="100">
        <f>I67/G67*100</f>
        <v>266.66666666666663</v>
      </c>
      <c r="Q67" s="63">
        <f t="shared" si="4"/>
        <v>0</v>
      </c>
      <c r="R67" s="78">
        <f t="shared" si="5"/>
        <v>0</v>
      </c>
      <c r="S67" s="58"/>
    </row>
    <row r="68" spans="1:19" ht="28.5" customHeight="1">
      <c r="A68" s="123"/>
      <c r="B68" s="63"/>
      <c r="C68" s="75" t="s">
        <v>66</v>
      </c>
      <c r="D68" s="119" t="s">
        <v>340</v>
      </c>
      <c r="E68" s="119"/>
      <c r="F68" s="75">
        <v>56</v>
      </c>
      <c r="G68" s="74">
        <f>G69+G70+G72</f>
        <v>0</v>
      </c>
      <c r="H68" s="74">
        <f aca="true" t="shared" si="24" ref="H68:N68">H69+H70+H72</f>
        <v>0</v>
      </c>
      <c r="I68" s="74">
        <f t="shared" si="24"/>
        <v>0</v>
      </c>
      <c r="J68" s="74">
        <f>J69+J70+J72</f>
        <v>0</v>
      </c>
      <c r="K68" s="74">
        <f t="shared" si="24"/>
        <v>0</v>
      </c>
      <c r="L68" s="74">
        <f t="shared" si="24"/>
        <v>0</v>
      </c>
      <c r="M68" s="74">
        <f t="shared" si="24"/>
        <v>0</v>
      </c>
      <c r="N68" s="74">
        <f t="shared" si="24"/>
        <v>0</v>
      </c>
      <c r="O68" s="100"/>
      <c r="P68" s="100"/>
      <c r="Q68" s="63">
        <f t="shared" si="4"/>
        <v>0</v>
      </c>
      <c r="R68" s="78">
        <f t="shared" si="5"/>
        <v>0</v>
      </c>
      <c r="S68" s="58"/>
    </row>
    <row r="69" spans="1:19" ht="27.75" customHeight="1">
      <c r="A69" s="123"/>
      <c r="B69" s="63"/>
      <c r="C69" s="74"/>
      <c r="D69" s="75" t="s">
        <v>158</v>
      </c>
      <c r="E69" s="76" t="s">
        <v>159</v>
      </c>
      <c r="F69" s="75">
        <v>57</v>
      </c>
      <c r="G69" s="74">
        <v>0</v>
      </c>
      <c r="H69" s="74">
        <v>0</v>
      </c>
      <c r="I69" s="74">
        <v>0</v>
      </c>
      <c r="J69" s="74">
        <v>0</v>
      </c>
      <c r="K69" s="74">
        <v>0</v>
      </c>
      <c r="L69" s="74">
        <v>0</v>
      </c>
      <c r="M69" s="74">
        <v>0</v>
      </c>
      <c r="N69" s="74">
        <v>0</v>
      </c>
      <c r="O69" s="100"/>
      <c r="P69" s="100"/>
      <c r="Q69" s="63">
        <f t="shared" si="4"/>
        <v>0</v>
      </c>
      <c r="R69" s="78">
        <f t="shared" si="5"/>
        <v>0</v>
      </c>
      <c r="S69" s="58"/>
    </row>
    <row r="70" spans="1:19" ht="25.5">
      <c r="A70" s="123"/>
      <c r="B70" s="63"/>
      <c r="C70" s="74"/>
      <c r="D70" s="75" t="s">
        <v>160</v>
      </c>
      <c r="E70" s="76" t="s">
        <v>161</v>
      </c>
      <c r="F70" s="75">
        <v>58</v>
      </c>
      <c r="G70" s="74">
        <v>0</v>
      </c>
      <c r="H70" s="74">
        <v>0</v>
      </c>
      <c r="I70" s="74">
        <v>0</v>
      </c>
      <c r="J70" s="74">
        <v>0</v>
      </c>
      <c r="K70" s="74">
        <v>0</v>
      </c>
      <c r="L70" s="74">
        <v>0</v>
      </c>
      <c r="M70" s="74">
        <v>0</v>
      </c>
      <c r="N70" s="74">
        <v>0</v>
      </c>
      <c r="O70" s="100"/>
      <c r="P70" s="100"/>
      <c r="Q70" s="63">
        <f t="shared" si="4"/>
        <v>0</v>
      </c>
      <c r="R70" s="78">
        <f t="shared" si="5"/>
        <v>0</v>
      </c>
      <c r="S70" s="58"/>
    </row>
    <row r="71" spans="1:19" ht="12.75">
      <c r="A71" s="123"/>
      <c r="B71" s="63"/>
      <c r="C71" s="74"/>
      <c r="D71" s="75"/>
      <c r="E71" s="76" t="s">
        <v>163</v>
      </c>
      <c r="F71" s="75">
        <v>59</v>
      </c>
      <c r="G71" s="74">
        <v>0</v>
      </c>
      <c r="H71" s="74">
        <v>0</v>
      </c>
      <c r="I71" s="74">
        <v>0</v>
      </c>
      <c r="J71" s="74">
        <v>0</v>
      </c>
      <c r="K71" s="74">
        <v>0</v>
      </c>
      <c r="L71" s="74">
        <v>0</v>
      </c>
      <c r="M71" s="74">
        <v>0</v>
      </c>
      <c r="N71" s="74">
        <v>0</v>
      </c>
      <c r="O71" s="100"/>
      <c r="P71" s="100"/>
      <c r="Q71" s="63">
        <f t="shared" si="4"/>
        <v>0</v>
      </c>
      <c r="R71" s="78">
        <f t="shared" si="5"/>
        <v>0</v>
      </c>
      <c r="S71" s="58"/>
    </row>
    <row r="72" spans="1:19" ht="30.75" customHeight="1">
      <c r="A72" s="123"/>
      <c r="B72" s="63"/>
      <c r="C72" s="74"/>
      <c r="D72" s="75" t="s">
        <v>162</v>
      </c>
      <c r="E72" s="76" t="s">
        <v>164</v>
      </c>
      <c r="F72" s="75">
        <v>60</v>
      </c>
      <c r="G72" s="74">
        <v>0</v>
      </c>
      <c r="H72" s="74">
        <v>0</v>
      </c>
      <c r="I72" s="74">
        <v>0</v>
      </c>
      <c r="J72" s="74">
        <v>0</v>
      </c>
      <c r="K72" s="74">
        <v>0</v>
      </c>
      <c r="L72" s="74">
        <v>0</v>
      </c>
      <c r="M72" s="74">
        <v>0</v>
      </c>
      <c r="N72" s="74">
        <v>0</v>
      </c>
      <c r="O72" s="100"/>
      <c r="P72" s="100"/>
      <c r="Q72" s="63">
        <f t="shared" si="4"/>
        <v>0</v>
      </c>
      <c r="R72" s="78">
        <f t="shared" si="5"/>
        <v>0</v>
      </c>
      <c r="S72" s="58"/>
    </row>
    <row r="73" spans="1:19" ht="12.75" customHeight="1">
      <c r="A73" s="123"/>
      <c r="B73" s="63"/>
      <c r="C73" s="75" t="s">
        <v>68</v>
      </c>
      <c r="D73" s="119" t="s">
        <v>165</v>
      </c>
      <c r="E73" s="119"/>
      <c r="F73" s="75">
        <v>61</v>
      </c>
      <c r="G73" s="74">
        <v>1</v>
      </c>
      <c r="H73" s="74">
        <v>2</v>
      </c>
      <c r="I73" s="74">
        <v>2</v>
      </c>
      <c r="J73" s="74">
        <v>2</v>
      </c>
      <c r="K73" s="74">
        <v>1</v>
      </c>
      <c r="L73" s="74">
        <v>2</v>
      </c>
      <c r="M73" s="74">
        <v>2</v>
      </c>
      <c r="N73" s="74">
        <v>2</v>
      </c>
      <c r="O73" s="100" t="s">
        <v>239</v>
      </c>
      <c r="P73" s="100" t="s">
        <v>239</v>
      </c>
      <c r="Q73" s="63">
        <f t="shared" si="4"/>
        <v>0</v>
      </c>
      <c r="R73" s="78">
        <f t="shared" si="5"/>
        <v>0</v>
      </c>
      <c r="S73" s="58"/>
    </row>
    <row r="74" spans="1:19" ht="12.75" customHeight="1">
      <c r="A74" s="123"/>
      <c r="B74" s="63"/>
      <c r="C74" s="75" t="s">
        <v>113</v>
      </c>
      <c r="D74" s="119" t="s">
        <v>166</v>
      </c>
      <c r="E74" s="119"/>
      <c r="F74" s="75">
        <v>62</v>
      </c>
      <c r="G74" s="74">
        <v>21</v>
      </c>
      <c r="H74" s="74">
        <v>31</v>
      </c>
      <c r="I74" s="77">
        <v>31</v>
      </c>
      <c r="J74" s="74">
        <v>32</v>
      </c>
      <c r="K74" s="74">
        <v>5</v>
      </c>
      <c r="L74" s="74">
        <v>11</v>
      </c>
      <c r="M74" s="74">
        <v>25</v>
      </c>
      <c r="N74" s="74">
        <v>32</v>
      </c>
      <c r="O74" s="100">
        <f aca="true" t="shared" si="25" ref="O74:O80">J74/I74*100</f>
        <v>103.2258064516129</v>
      </c>
      <c r="P74" s="100">
        <f aca="true" t="shared" si="26" ref="P74:P80">I74/G74*100</f>
        <v>147.61904761904762</v>
      </c>
      <c r="Q74" s="63">
        <f t="shared" si="4"/>
        <v>1</v>
      </c>
      <c r="R74" s="78">
        <f t="shared" si="5"/>
        <v>1</v>
      </c>
      <c r="S74" s="58"/>
    </row>
    <row r="75" spans="1:19" ht="12.75" customHeight="1">
      <c r="A75" s="123"/>
      <c r="B75" s="63"/>
      <c r="C75" s="74"/>
      <c r="D75" s="119" t="s">
        <v>341</v>
      </c>
      <c r="E75" s="119"/>
      <c r="F75" s="75">
        <v>63</v>
      </c>
      <c r="G75" s="74">
        <v>7</v>
      </c>
      <c r="H75" s="74">
        <f>H76+H77</f>
        <v>11</v>
      </c>
      <c r="I75" s="77">
        <v>11</v>
      </c>
      <c r="J75" s="77">
        <f>J76+J77</f>
        <v>11.5</v>
      </c>
      <c r="K75" s="74">
        <v>2</v>
      </c>
      <c r="L75" s="74">
        <v>3</v>
      </c>
      <c r="M75" s="74">
        <v>6</v>
      </c>
      <c r="N75" s="74">
        <v>12</v>
      </c>
      <c r="O75" s="100">
        <f t="shared" si="25"/>
        <v>104.54545454545455</v>
      </c>
      <c r="P75" s="100">
        <f t="shared" si="26"/>
        <v>157.14285714285714</v>
      </c>
      <c r="Q75" s="63">
        <f t="shared" si="4"/>
        <v>0.5</v>
      </c>
      <c r="R75" s="78">
        <f t="shared" si="5"/>
        <v>0.5</v>
      </c>
      <c r="S75" s="58"/>
    </row>
    <row r="76" spans="1:19" ht="12.75" customHeight="1">
      <c r="A76" s="123"/>
      <c r="B76" s="63"/>
      <c r="C76" s="74"/>
      <c r="D76" s="122" t="s">
        <v>167</v>
      </c>
      <c r="E76" s="122"/>
      <c r="F76" s="75">
        <v>64</v>
      </c>
      <c r="G76" s="74">
        <v>7</v>
      </c>
      <c r="H76" s="77">
        <v>10.5</v>
      </c>
      <c r="I76" s="74">
        <v>11</v>
      </c>
      <c r="J76" s="77">
        <v>11</v>
      </c>
      <c r="K76" s="74">
        <v>2</v>
      </c>
      <c r="L76" s="74">
        <v>4</v>
      </c>
      <c r="M76" s="74">
        <v>6</v>
      </c>
      <c r="N76" s="74">
        <v>11</v>
      </c>
      <c r="O76" s="100">
        <f t="shared" si="25"/>
        <v>100</v>
      </c>
      <c r="P76" s="100">
        <f t="shared" si="26"/>
        <v>157.14285714285714</v>
      </c>
      <c r="Q76" s="63">
        <f aca="true" t="shared" si="27" ref="Q76:Q133">J76-I76</f>
        <v>0</v>
      </c>
      <c r="R76" s="78">
        <f aca="true" t="shared" si="28" ref="R76:R140">J76-I76</f>
        <v>0</v>
      </c>
      <c r="S76" s="58"/>
    </row>
    <row r="77" spans="1:19" ht="12.75" customHeight="1">
      <c r="A77" s="123"/>
      <c r="B77" s="63"/>
      <c r="C77" s="74"/>
      <c r="D77" s="122" t="s">
        <v>168</v>
      </c>
      <c r="E77" s="122"/>
      <c r="F77" s="75">
        <v>65</v>
      </c>
      <c r="G77" s="74">
        <v>0</v>
      </c>
      <c r="H77" s="77">
        <v>0.5</v>
      </c>
      <c r="I77" s="77">
        <v>1</v>
      </c>
      <c r="J77" s="77">
        <v>0.5</v>
      </c>
      <c r="K77" s="74">
        <v>0</v>
      </c>
      <c r="L77" s="74">
        <v>1</v>
      </c>
      <c r="M77" s="74">
        <v>1</v>
      </c>
      <c r="N77" s="74">
        <v>1</v>
      </c>
      <c r="O77" s="100">
        <f t="shared" si="25"/>
        <v>50</v>
      </c>
      <c r="P77" s="100" t="e">
        <f t="shared" si="26"/>
        <v>#DIV/0!</v>
      </c>
      <c r="Q77" s="63">
        <f t="shared" si="27"/>
        <v>-0.5</v>
      </c>
      <c r="R77" s="78">
        <v>0</v>
      </c>
      <c r="S77" s="58"/>
    </row>
    <row r="78" spans="1:19" ht="12.75" customHeight="1">
      <c r="A78" s="123"/>
      <c r="B78" s="63"/>
      <c r="C78" s="75" t="s">
        <v>169</v>
      </c>
      <c r="D78" s="119" t="s">
        <v>170</v>
      </c>
      <c r="E78" s="119"/>
      <c r="F78" s="75">
        <v>66</v>
      </c>
      <c r="G78" s="74">
        <v>106</v>
      </c>
      <c r="H78" s="74">
        <v>105</v>
      </c>
      <c r="I78" s="77">
        <v>105</v>
      </c>
      <c r="J78" s="74">
        <v>105</v>
      </c>
      <c r="K78" s="74">
        <v>30</v>
      </c>
      <c r="L78" s="74">
        <v>60</v>
      </c>
      <c r="M78" s="74">
        <v>91</v>
      </c>
      <c r="N78" s="74">
        <v>105</v>
      </c>
      <c r="O78" s="100">
        <f t="shared" si="25"/>
        <v>100</v>
      </c>
      <c r="P78" s="100">
        <f t="shared" si="26"/>
        <v>99.05660377358491</v>
      </c>
      <c r="Q78" s="63">
        <f t="shared" si="27"/>
        <v>0</v>
      </c>
      <c r="R78" s="78">
        <f t="shared" si="28"/>
        <v>0</v>
      </c>
      <c r="S78" s="58"/>
    </row>
    <row r="79" spans="1:19" ht="12.75" customHeight="1">
      <c r="A79" s="123"/>
      <c r="B79" s="63"/>
      <c r="C79" s="75" t="s">
        <v>171</v>
      </c>
      <c r="D79" s="119" t="s">
        <v>172</v>
      </c>
      <c r="E79" s="119"/>
      <c r="F79" s="75">
        <v>67</v>
      </c>
      <c r="G79" s="74">
        <v>4</v>
      </c>
      <c r="H79" s="74">
        <v>4</v>
      </c>
      <c r="I79" s="77">
        <v>4</v>
      </c>
      <c r="J79" s="74">
        <v>4</v>
      </c>
      <c r="K79" s="74">
        <v>1</v>
      </c>
      <c r="L79" s="74">
        <v>1</v>
      </c>
      <c r="M79" s="74">
        <v>2</v>
      </c>
      <c r="N79" s="74">
        <v>4</v>
      </c>
      <c r="O79" s="100">
        <f t="shared" si="25"/>
        <v>100</v>
      </c>
      <c r="P79" s="100">
        <f t="shared" si="26"/>
        <v>100</v>
      </c>
      <c r="Q79" s="63">
        <f t="shared" si="27"/>
        <v>0</v>
      </c>
      <c r="R79" s="78">
        <f t="shared" si="28"/>
        <v>0</v>
      </c>
      <c r="S79" s="58"/>
    </row>
    <row r="80" spans="1:19" ht="18.75" customHeight="1">
      <c r="A80" s="123"/>
      <c r="B80" s="63"/>
      <c r="C80" s="75" t="s">
        <v>173</v>
      </c>
      <c r="D80" s="119" t="s">
        <v>174</v>
      </c>
      <c r="E80" s="119"/>
      <c r="F80" s="75">
        <v>68</v>
      </c>
      <c r="G80" s="74">
        <v>230</v>
      </c>
      <c r="H80" s="74">
        <v>240</v>
      </c>
      <c r="I80" s="77">
        <v>240</v>
      </c>
      <c r="J80" s="74">
        <v>271</v>
      </c>
      <c r="K80" s="74">
        <v>65</v>
      </c>
      <c r="L80" s="74">
        <v>130</v>
      </c>
      <c r="M80" s="74">
        <v>195</v>
      </c>
      <c r="N80" s="74">
        <v>271</v>
      </c>
      <c r="O80" s="100">
        <f t="shared" si="25"/>
        <v>112.91666666666667</v>
      </c>
      <c r="P80" s="100">
        <f t="shared" si="26"/>
        <v>104.34782608695652</v>
      </c>
      <c r="Q80" s="63">
        <f t="shared" si="27"/>
        <v>31</v>
      </c>
      <c r="R80" s="78">
        <f t="shared" si="28"/>
        <v>31</v>
      </c>
      <c r="S80" s="58"/>
    </row>
    <row r="81" spans="1:19" ht="12.75">
      <c r="A81" s="123"/>
      <c r="B81" s="63"/>
      <c r="C81" s="74"/>
      <c r="D81" s="75" t="s">
        <v>175</v>
      </c>
      <c r="E81" s="76" t="s">
        <v>176</v>
      </c>
      <c r="F81" s="75">
        <v>69</v>
      </c>
      <c r="G81" s="74">
        <v>0</v>
      </c>
      <c r="H81" s="74">
        <v>0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4">
        <v>0</v>
      </c>
      <c r="O81" s="100"/>
      <c r="P81" s="100"/>
      <c r="Q81" s="63">
        <f t="shared" si="27"/>
        <v>0</v>
      </c>
      <c r="R81" s="78">
        <f t="shared" si="28"/>
        <v>0</v>
      </c>
      <c r="S81" s="58"/>
    </row>
    <row r="82" spans="1:19" ht="25.5">
      <c r="A82" s="123"/>
      <c r="B82" s="63"/>
      <c r="C82" s="74"/>
      <c r="D82" s="75" t="s">
        <v>177</v>
      </c>
      <c r="E82" s="76" t="s">
        <v>178</v>
      </c>
      <c r="F82" s="75">
        <v>70</v>
      </c>
      <c r="G82" s="74">
        <v>0</v>
      </c>
      <c r="H82" s="74">
        <v>0</v>
      </c>
      <c r="I82" s="74">
        <v>0</v>
      </c>
      <c r="J82" s="74">
        <v>0</v>
      </c>
      <c r="K82" s="74">
        <v>0</v>
      </c>
      <c r="L82" s="74">
        <v>0</v>
      </c>
      <c r="M82" s="74">
        <v>0</v>
      </c>
      <c r="N82" s="74">
        <v>0</v>
      </c>
      <c r="O82" s="100"/>
      <c r="P82" s="100"/>
      <c r="Q82" s="63">
        <f t="shared" si="27"/>
        <v>0</v>
      </c>
      <c r="R82" s="78">
        <f t="shared" si="28"/>
        <v>0</v>
      </c>
      <c r="S82" s="58"/>
    </row>
    <row r="83" spans="1:19" ht="12.75">
      <c r="A83" s="123"/>
      <c r="B83" s="63"/>
      <c r="C83" s="74"/>
      <c r="D83" s="75" t="s">
        <v>179</v>
      </c>
      <c r="E83" s="76" t="s">
        <v>180</v>
      </c>
      <c r="F83" s="75">
        <v>71</v>
      </c>
      <c r="G83" s="74">
        <v>9</v>
      </c>
      <c r="H83" s="74">
        <v>10</v>
      </c>
      <c r="I83" s="77">
        <v>10</v>
      </c>
      <c r="J83" s="74">
        <v>10</v>
      </c>
      <c r="K83" s="74">
        <v>0</v>
      </c>
      <c r="L83" s="74">
        <v>10</v>
      </c>
      <c r="M83" s="74">
        <v>10</v>
      </c>
      <c r="N83" s="74">
        <v>10</v>
      </c>
      <c r="O83" s="100"/>
      <c r="P83" s="100"/>
      <c r="Q83" s="63">
        <f t="shared" si="27"/>
        <v>0</v>
      </c>
      <c r="R83" s="78">
        <f t="shared" si="28"/>
        <v>0</v>
      </c>
      <c r="S83" s="58"/>
    </row>
    <row r="84" spans="1:19" ht="25.5">
      <c r="A84" s="123"/>
      <c r="B84" s="63"/>
      <c r="C84" s="74"/>
      <c r="D84" s="75" t="s">
        <v>181</v>
      </c>
      <c r="E84" s="76" t="s">
        <v>182</v>
      </c>
      <c r="F84" s="75">
        <v>72</v>
      </c>
      <c r="G84" s="74">
        <v>0</v>
      </c>
      <c r="H84" s="74">
        <v>0</v>
      </c>
      <c r="I84" s="74">
        <v>0</v>
      </c>
      <c r="J84" s="74">
        <v>0</v>
      </c>
      <c r="K84" s="74">
        <v>0</v>
      </c>
      <c r="L84" s="74">
        <v>0</v>
      </c>
      <c r="M84" s="74">
        <v>0</v>
      </c>
      <c r="N84" s="74">
        <v>0</v>
      </c>
      <c r="O84" s="100"/>
      <c r="P84" s="100"/>
      <c r="Q84" s="63">
        <f t="shared" si="27"/>
        <v>0</v>
      </c>
      <c r="R84" s="78">
        <f t="shared" si="28"/>
        <v>0</v>
      </c>
      <c r="S84" s="58"/>
    </row>
    <row r="85" spans="1:19" ht="29.25" customHeight="1">
      <c r="A85" s="123"/>
      <c r="B85" s="63"/>
      <c r="C85" s="74"/>
      <c r="D85" s="74"/>
      <c r="E85" s="76" t="s">
        <v>183</v>
      </c>
      <c r="F85" s="75">
        <v>73</v>
      </c>
      <c r="G85" s="74">
        <v>0</v>
      </c>
      <c r="H85" s="74">
        <v>0</v>
      </c>
      <c r="I85" s="74">
        <v>0</v>
      </c>
      <c r="J85" s="74">
        <v>0</v>
      </c>
      <c r="K85" s="74">
        <v>0</v>
      </c>
      <c r="L85" s="74">
        <v>0</v>
      </c>
      <c r="M85" s="74">
        <v>0</v>
      </c>
      <c r="N85" s="74">
        <v>0</v>
      </c>
      <c r="O85" s="100"/>
      <c r="P85" s="100"/>
      <c r="Q85" s="63">
        <f t="shared" si="27"/>
        <v>0</v>
      </c>
      <c r="R85" s="78">
        <f t="shared" si="28"/>
        <v>0</v>
      </c>
      <c r="S85" s="58"/>
    </row>
    <row r="86" spans="1:19" ht="12.75">
      <c r="A86" s="123"/>
      <c r="B86" s="63"/>
      <c r="C86" s="74"/>
      <c r="D86" s="75" t="s">
        <v>184</v>
      </c>
      <c r="E86" s="76" t="s">
        <v>185</v>
      </c>
      <c r="F86" s="75">
        <v>74</v>
      </c>
      <c r="G86" s="74">
        <v>0</v>
      </c>
      <c r="H86" s="74">
        <v>0</v>
      </c>
      <c r="I86" s="74">
        <v>0</v>
      </c>
      <c r="J86" s="74">
        <v>0</v>
      </c>
      <c r="K86" s="74">
        <v>0</v>
      </c>
      <c r="L86" s="74">
        <v>0</v>
      </c>
      <c r="M86" s="74">
        <v>0</v>
      </c>
      <c r="N86" s="74">
        <v>0</v>
      </c>
      <c r="O86" s="100"/>
      <c r="P86" s="100"/>
      <c r="Q86" s="63">
        <f t="shared" si="27"/>
        <v>0</v>
      </c>
      <c r="R86" s="78">
        <f t="shared" si="28"/>
        <v>0</v>
      </c>
      <c r="S86" s="58"/>
    </row>
    <row r="87" spans="1:19" ht="38.25">
      <c r="A87" s="123"/>
      <c r="B87" s="63"/>
      <c r="C87" s="74"/>
      <c r="D87" s="75" t="s">
        <v>186</v>
      </c>
      <c r="E87" s="76" t="s">
        <v>187</v>
      </c>
      <c r="F87" s="75">
        <v>75</v>
      </c>
      <c r="G87" s="74">
        <v>0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100"/>
      <c r="P87" s="100"/>
      <c r="Q87" s="63">
        <f t="shared" si="27"/>
        <v>0</v>
      </c>
      <c r="R87" s="78">
        <f t="shared" si="28"/>
        <v>0</v>
      </c>
      <c r="S87" s="58"/>
    </row>
    <row r="88" spans="1:19" ht="28.5" customHeight="1">
      <c r="A88" s="123"/>
      <c r="B88" s="63"/>
      <c r="C88" s="74"/>
      <c r="D88" s="75" t="s">
        <v>188</v>
      </c>
      <c r="E88" s="76" t="s">
        <v>189</v>
      </c>
      <c r="F88" s="75">
        <v>76</v>
      </c>
      <c r="G88" s="74">
        <v>0</v>
      </c>
      <c r="H88" s="74">
        <v>0</v>
      </c>
      <c r="I88" s="74">
        <v>0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100"/>
      <c r="P88" s="100"/>
      <c r="Q88" s="63">
        <f t="shared" si="27"/>
        <v>0</v>
      </c>
      <c r="R88" s="78">
        <f t="shared" si="28"/>
        <v>0</v>
      </c>
      <c r="S88" s="58"/>
    </row>
    <row r="89" spans="1:19" ht="12.75" customHeight="1">
      <c r="A89" s="123"/>
      <c r="B89" s="63"/>
      <c r="C89" s="75" t="s">
        <v>190</v>
      </c>
      <c r="D89" s="119" t="s">
        <v>69</v>
      </c>
      <c r="E89" s="119"/>
      <c r="F89" s="75">
        <v>77</v>
      </c>
      <c r="G89" s="89"/>
      <c r="H89" s="74"/>
      <c r="I89" s="74"/>
      <c r="J89" s="74"/>
      <c r="K89" s="74"/>
      <c r="L89" s="74"/>
      <c r="M89" s="74"/>
      <c r="N89" s="74"/>
      <c r="O89" s="100"/>
      <c r="P89" s="100"/>
      <c r="Q89" s="63">
        <f t="shared" si="27"/>
        <v>0</v>
      </c>
      <c r="R89" s="78">
        <f t="shared" si="28"/>
        <v>0</v>
      </c>
      <c r="S89" s="58"/>
    </row>
    <row r="90" spans="1:19" s="39" customFormat="1" ht="30.75" customHeight="1">
      <c r="A90" s="123"/>
      <c r="B90" s="72"/>
      <c r="C90" s="117" t="s">
        <v>342</v>
      </c>
      <c r="D90" s="117"/>
      <c r="E90" s="117"/>
      <c r="F90" s="69">
        <v>78</v>
      </c>
      <c r="G90" s="70">
        <f>G91+G92+G93+G94+G95+G96</f>
        <v>550</v>
      </c>
      <c r="H90" s="70">
        <f aca="true" t="shared" si="29" ref="H90:N90">H91+H92+H93+H94+H95+H96</f>
        <v>1020</v>
      </c>
      <c r="I90" s="71">
        <f t="shared" si="29"/>
        <v>1020</v>
      </c>
      <c r="J90" s="70">
        <f>J91+J92+J93+J94+J95+J96</f>
        <v>1990</v>
      </c>
      <c r="K90" s="70">
        <f t="shared" si="29"/>
        <v>385</v>
      </c>
      <c r="L90" s="70">
        <f t="shared" si="29"/>
        <v>840</v>
      </c>
      <c r="M90" s="70">
        <f t="shared" si="29"/>
        <v>1200</v>
      </c>
      <c r="N90" s="70">
        <f t="shared" si="29"/>
        <v>1990</v>
      </c>
      <c r="O90" s="99">
        <f>J90/I90*100</f>
        <v>195.09803921568627</v>
      </c>
      <c r="P90" s="99">
        <f>I90/G90*100</f>
        <v>185.45454545454544</v>
      </c>
      <c r="Q90" s="72">
        <f t="shared" si="27"/>
        <v>970</v>
      </c>
      <c r="R90" s="73">
        <f t="shared" si="28"/>
        <v>970</v>
      </c>
      <c r="S90" s="59"/>
    </row>
    <row r="91" spans="1:19" ht="26.25" customHeight="1">
      <c r="A91" s="123"/>
      <c r="B91" s="63"/>
      <c r="C91" s="75" t="s">
        <v>11</v>
      </c>
      <c r="D91" s="119" t="s">
        <v>191</v>
      </c>
      <c r="E91" s="119"/>
      <c r="F91" s="75">
        <v>79</v>
      </c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100"/>
      <c r="P91" s="100"/>
      <c r="Q91" s="63">
        <f t="shared" si="27"/>
        <v>0</v>
      </c>
      <c r="R91" s="78">
        <f t="shared" si="28"/>
        <v>0</v>
      </c>
      <c r="S91" s="58"/>
    </row>
    <row r="92" spans="1:19" ht="27.75" customHeight="1">
      <c r="A92" s="123"/>
      <c r="B92" s="63"/>
      <c r="C92" s="75" t="s">
        <v>12</v>
      </c>
      <c r="D92" s="119" t="s">
        <v>192</v>
      </c>
      <c r="E92" s="119"/>
      <c r="F92" s="75">
        <v>80</v>
      </c>
      <c r="G92" s="74">
        <v>261</v>
      </c>
      <c r="H92" s="74">
        <v>730</v>
      </c>
      <c r="I92" s="77">
        <v>730</v>
      </c>
      <c r="J92" s="74">
        <v>1700</v>
      </c>
      <c r="K92" s="74">
        <v>300</v>
      </c>
      <c r="L92" s="74">
        <v>700</v>
      </c>
      <c r="M92" s="74">
        <v>1000</v>
      </c>
      <c r="N92" s="74">
        <v>1700</v>
      </c>
      <c r="O92" s="100"/>
      <c r="P92" s="100"/>
      <c r="Q92" s="63">
        <f t="shared" si="27"/>
        <v>970</v>
      </c>
      <c r="R92" s="78">
        <f t="shared" si="28"/>
        <v>970</v>
      </c>
      <c r="S92" s="58"/>
    </row>
    <row r="93" spans="1:19" ht="12.75" customHeight="1">
      <c r="A93" s="123"/>
      <c r="B93" s="63"/>
      <c r="C93" s="75" t="s">
        <v>56</v>
      </c>
      <c r="D93" s="119" t="s">
        <v>193</v>
      </c>
      <c r="E93" s="119"/>
      <c r="F93" s="75">
        <v>81</v>
      </c>
      <c r="G93" s="74">
        <v>0</v>
      </c>
      <c r="H93" s="74">
        <v>0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100"/>
      <c r="P93" s="100"/>
      <c r="Q93" s="63">
        <f t="shared" si="27"/>
        <v>0</v>
      </c>
      <c r="R93" s="78">
        <f t="shared" si="28"/>
        <v>0</v>
      </c>
      <c r="S93" s="58"/>
    </row>
    <row r="94" spans="1:19" ht="12.75" customHeight="1">
      <c r="A94" s="123"/>
      <c r="B94" s="63"/>
      <c r="C94" s="75" t="s">
        <v>66</v>
      </c>
      <c r="D94" s="119" t="s">
        <v>194</v>
      </c>
      <c r="E94" s="119"/>
      <c r="F94" s="75">
        <v>82</v>
      </c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</v>
      </c>
      <c r="M94" s="74">
        <v>0</v>
      </c>
      <c r="N94" s="74">
        <v>0</v>
      </c>
      <c r="O94" s="100"/>
      <c r="P94" s="100"/>
      <c r="Q94" s="63">
        <f t="shared" si="27"/>
        <v>0</v>
      </c>
      <c r="R94" s="78">
        <f t="shared" si="28"/>
        <v>0</v>
      </c>
      <c r="S94" s="58"/>
    </row>
    <row r="95" spans="1:19" ht="12.75" customHeight="1">
      <c r="A95" s="123"/>
      <c r="B95" s="63"/>
      <c r="C95" s="75" t="s">
        <v>68</v>
      </c>
      <c r="D95" s="119" t="s">
        <v>195</v>
      </c>
      <c r="E95" s="119"/>
      <c r="F95" s="75">
        <v>83</v>
      </c>
      <c r="G95" s="74">
        <v>0</v>
      </c>
      <c r="H95" s="74">
        <v>0</v>
      </c>
      <c r="I95" s="74">
        <v>0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  <c r="O95" s="100"/>
      <c r="P95" s="100"/>
      <c r="Q95" s="63">
        <f t="shared" si="27"/>
        <v>0</v>
      </c>
      <c r="R95" s="78">
        <f t="shared" si="28"/>
        <v>0</v>
      </c>
      <c r="S95" s="58"/>
    </row>
    <row r="96" spans="1:19" ht="12.75" customHeight="1">
      <c r="A96" s="123"/>
      <c r="B96" s="63"/>
      <c r="C96" s="75" t="s">
        <v>113</v>
      </c>
      <c r="D96" s="119" t="s">
        <v>196</v>
      </c>
      <c r="E96" s="119"/>
      <c r="F96" s="75">
        <v>84</v>
      </c>
      <c r="G96" s="74">
        <v>289</v>
      </c>
      <c r="H96" s="74">
        <v>290</v>
      </c>
      <c r="I96" s="77">
        <v>290</v>
      </c>
      <c r="J96" s="74">
        <v>290</v>
      </c>
      <c r="K96" s="74">
        <v>85</v>
      </c>
      <c r="L96" s="74">
        <v>140</v>
      </c>
      <c r="M96" s="74">
        <v>200</v>
      </c>
      <c r="N96" s="74">
        <v>290</v>
      </c>
      <c r="O96" s="100">
        <f aca="true" t="shared" si="30" ref="O96:O111">J96/I96*100</f>
        <v>100</v>
      </c>
      <c r="P96" s="100">
        <f>I96/G96*100</f>
        <v>100.34602076124568</v>
      </c>
      <c r="Q96" s="63">
        <f t="shared" si="27"/>
        <v>0</v>
      </c>
      <c r="R96" s="78">
        <f t="shared" si="28"/>
        <v>0</v>
      </c>
      <c r="S96" s="58"/>
    </row>
    <row r="97" spans="1:19" s="39" customFormat="1" ht="27" customHeight="1">
      <c r="A97" s="123"/>
      <c r="B97" s="72"/>
      <c r="C97" s="117" t="s">
        <v>343</v>
      </c>
      <c r="D97" s="117"/>
      <c r="E97" s="117"/>
      <c r="F97" s="69">
        <v>85</v>
      </c>
      <c r="G97" s="70">
        <f>G98+G115+G119+G128</f>
        <v>7941</v>
      </c>
      <c r="H97" s="70">
        <f aca="true" t="shared" si="31" ref="H97:N97">H98+H115+H119+H128</f>
        <v>9249</v>
      </c>
      <c r="I97" s="71">
        <f t="shared" si="31"/>
        <v>9249</v>
      </c>
      <c r="J97" s="70">
        <f>J98+J115+J119+J128</f>
        <v>10683</v>
      </c>
      <c r="K97" s="70">
        <f t="shared" si="31"/>
        <v>2593</v>
      </c>
      <c r="L97" s="70">
        <f t="shared" si="31"/>
        <v>5149</v>
      </c>
      <c r="M97" s="70">
        <f t="shared" si="31"/>
        <v>7430</v>
      </c>
      <c r="N97" s="70">
        <f t="shared" si="31"/>
        <v>10683</v>
      </c>
      <c r="O97" s="99">
        <f t="shared" si="30"/>
        <v>115.50437885176777</v>
      </c>
      <c r="P97" s="99">
        <f>I97/G97*100</f>
        <v>116.47147714393653</v>
      </c>
      <c r="Q97" s="72">
        <f t="shared" si="27"/>
        <v>1434</v>
      </c>
      <c r="R97" s="73">
        <f t="shared" si="28"/>
        <v>1434</v>
      </c>
      <c r="S97" s="59"/>
    </row>
    <row r="98" spans="1:19" ht="12.75" customHeight="1">
      <c r="A98" s="123"/>
      <c r="B98" s="63"/>
      <c r="C98" s="75" t="s">
        <v>24</v>
      </c>
      <c r="D98" s="119" t="s">
        <v>344</v>
      </c>
      <c r="E98" s="119"/>
      <c r="F98" s="75">
        <v>86</v>
      </c>
      <c r="G98" s="74">
        <f>G99+G107</f>
        <v>7317</v>
      </c>
      <c r="H98" s="74">
        <f aca="true" t="shared" si="32" ref="H98:N98">H99+H107</f>
        <v>8548</v>
      </c>
      <c r="I98" s="77">
        <f t="shared" si="32"/>
        <v>8548</v>
      </c>
      <c r="J98" s="74">
        <f>J99+J107</f>
        <v>9831</v>
      </c>
      <c r="K98" s="74">
        <f t="shared" si="32"/>
        <v>2403</v>
      </c>
      <c r="L98" s="74">
        <f t="shared" si="32"/>
        <v>4713</v>
      </c>
      <c r="M98" s="74">
        <f t="shared" si="32"/>
        <v>6809</v>
      </c>
      <c r="N98" s="74">
        <f t="shared" si="32"/>
        <v>9831</v>
      </c>
      <c r="O98" s="100">
        <f t="shared" si="30"/>
        <v>115.00935891436595</v>
      </c>
      <c r="P98" s="100">
        <f>I98/G98*100</f>
        <v>116.82383490501572</v>
      </c>
      <c r="Q98" s="63">
        <f t="shared" si="27"/>
        <v>1283</v>
      </c>
      <c r="R98" s="78">
        <f t="shared" si="28"/>
        <v>1283</v>
      </c>
      <c r="S98" s="58"/>
    </row>
    <row r="99" spans="1:19" ht="25.5" customHeight="1">
      <c r="A99" s="123"/>
      <c r="B99" s="63"/>
      <c r="C99" s="75" t="s">
        <v>26</v>
      </c>
      <c r="D99" s="119" t="s">
        <v>345</v>
      </c>
      <c r="E99" s="119"/>
      <c r="F99" s="75">
        <v>87</v>
      </c>
      <c r="G99" s="74">
        <f>G100+G104+G106</f>
        <v>6611</v>
      </c>
      <c r="H99" s="74">
        <f aca="true" t="shared" si="33" ref="H99:N99">H100+H104+H106</f>
        <v>7768</v>
      </c>
      <c r="I99" s="77">
        <f t="shared" si="33"/>
        <v>7768</v>
      </c>
      <c r="J99" s="74">
        <f>J100+J104+J106</f>
        <v>9051</v>
      </c>
      <c r="K99" s="74">
        <f t="shared" si="33"/>
        <v>2206</v>
      </c>
      <c r="L99" s="74">
        <f t="shared" si="33"/>
        <v>4308</v>
      </c>
      <c r="M99" s="74">
        <f t="shared" si="33"/>
        <v>6209</v>
      </c>
      <c r="N99" s="74">
        <f t="shared" si="33"/>
        <v>9051</v>
      </c>
      <c r="O99" s="100">
        <f t="shared" si="30"/>
        <v>116.51647785787848</v>
      </c>
      <c r="P99" s="100">
        <f>I99/G99*100</f>
        <v>117.50113447284829</v>
      </c>
      <c r="Q99" s="63">
        <f t="shared" si="27"/>
        <v>1283</v>
      </c>
      <c r="R99" s="78">
        <f t="shared" si="28"/>
        <v>1283</v>
      </c>
      <c r="S99" s="58"/>
    </row>
    <row r="100" spans="1:19" ht="12.75" customHeight="1">
      <c r="A100" s="123"/>
      <c r="B100" s="63"/>
      <c r="C100" s="74"/>
      <c r="D100" s="119" t="s">
        <v>197</v>
      </c>
      <c r="E100" s="119"/>
      <c r="F100" s="75">
        <v>88</v>
      </c>
      <c r="G100" s="74">
        <v>4392</v>
      </c>
      <c r="H100" s="74">
        <v>5295</v>
      </c>
      <c r="I100" s="77">
        <v>5295</v>
      </c>
      <c r="J100" s="74">
        <v>6150</v>
      </c>
      <c r="K100" s="74">
        <v>1600</v>
      </c>
      <c r="L100" s="74">
        <v>2900</v>
      </c>
      <c r="M100" s="74">
        <v>4200</v>
      </c>
      <c r="N100" s="74">
        <v>6150</v>
      </c>
      <c r="O100" s="100">
        <f t="shared" si="30"/>
        <v>116.1473087818697</v>
      </c>
      <c r="P100" s="100">
        <f>I100/G100*100</f>
        <v>120.56010928961749</v>
      </c>
      <c r="Q100" s="63">
        <f t="shared" si="27"/>
        <v>855</v>
      </c>
      <c r="R100" s="78">
        <f t="shared" si="28"/>
        <v>855</v>
      </c>
      <c r="S100" s="58"/>
    </row>
    <row r="101" spans="1:19" ht="18" customHeight="1">
      <c r="A101" s="123"/>
      <c r="B101" s="63"/>
      <c r="C101" s="74"/>
      <c r="D101" s="113" t="s">
        <v>307</v>
      </c>
      <c r="E101" s="124"/>
      <c r="F101" s="75" t="s">
        <v>346</v>
      </c>
      <c r="G101" s="74"/>
      <c r="H101" s="74">
        <v>4</v>
      </c>
      <c r="I101" s="74">
        <v>4</v>
      </c>
      <c r="J101" s="74">
        <v>4</v>
      </c>
      <c r="K101" s="74">
        <v>1</v>
      </c>
      <c r="L101" s="74">
        <v>2</v>
      </c>
      <c r="M101" s="74">
        <v>3</v>
      </c>
      <c r="N101" s="74">
        <v>4</v>
      </c>
      <c r="O101" s="100" t="s">
        <v>239</v>
      </c>
      <c r="P101" s="100" t="s">
        <v>239</v>
      </c>
      <c r="Q101" s="63">
        <f t="shared" si="27"/>
        <v>0</v>
      </c>
      <c r="R101" s="78">
        <f t="shared" si="28"/>
        <v>0</v>
      </c>
      <c r="S101" s="58"/>
    </row>
    <row r="102" spans="1:19" ht="25.5" customHeight="1">
      <c r="A102" s="123"/>
      <c r="B102" s="63"/>
      <c r="C102" s="74"/>
      <c r="D102" s="113" t="s">
        <v>316</v>
      </c>
      <c r="E102" s="113"/>
      <c r="F102" s="75" t="s">
        <v>347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100"/>
      <c r="P102" s="100"/>
      <c r="Q102" s="63"/>
      <c r="R102" s="78">
        <f t="shared" si="28"/>
        <v>0</v>
      </c>
      <c r="S102" s="58"/>
    </row>
    <row r="103" spans="1:19" ht="31.5" customHeight="1">
      <c r="A103" s="123"/>
      <c r="B103" s="63"/>
      <c r="C103" s="74"/>
      <c r="D103" s="113" t="s">
        <v>306</v>
      </c>
      <c r="E103" s="124"/>
      <c r="F103" s="75" t="s">
        <v>348</v>
      </c>
      <c r="G103" s="74">
        <v>0</v>
      </c>
      <c r="H103" s="74">
        <v>804</v>
      </c>
      <c r="I103" s="74">
        <v>804</v>
      </c>
      <c r="J103" s="74">
        <v>400</v>
      </c>
      <c r="K103" s="74">
        <v>150</v>
      </c>
      <c r="L103" s="74">
        <v>250</v>
      </c>
      <c r="M103" s="74">
        <v>300</v>
      </c>
      <c r="N103" s="74">
        <v>400</v>
      </c>
      <c r="O103" s="100" t="s">
        <v>76</v>
      </c>
      <c r="P103" s="100" t="s">
        <v>76</v>
      </c>
      <c r="Q103" s="63">
        <f t="shared" si="27"/>
        <v>-404</v>
      </c>
      <c r="R103" s="78">
        <f t="shared" si="28"/>
        <v>-404</v>
      </c>
      <c r="S103" s="58"/>
    </row>
    <row r="104" spans="1:19" ht="26.25" customHeight="1">
      <c r="A104" s="123"/>
      <c r="B104" s="63"/>
      <c r="C104" s="63"/>
      <c r="D104" s="119" t="s">
        <v>198</v>
      </c>
      <c r="E104" s="119"/>
      <c r="F104" s="75">
        <v>89</v>
      </c>
      <c r="G104" s="74">
        <v>2209</v>
      </c>
      <c r="H104" s="74">
        <v>2460</v>
      </c>
      <c r="I104" s="77">
        <v>2460</v>
      </c>
      <c r="J104" s="74">
        <v>2887</v>
      </c>
      <c r="K104" s="74">
        <v>600</v>
      </c>
      <c r="L104" s="74">
        <v>1400</v>
      </c>
      <c r="M104" s="74">
        <v>2000</v>
      </c>
      <c r="N104" s="74">
        <v>2887</v>
      </c>
      <c r="O104" s="100">
        <f t="shared" si="30"/>
        <v>117.35772357723577</v>
      </c>
      <c r="P104" s="100">
        <f>I104/G104*100</f>
        <v>111.36260751471254</v>
      </c>
      <c r="Q104" s="63">
        <f t="shared" si="27"/>
        <v>427</v>
      </c>
      <c r="R104" s="78">
        <f t="shared" si="28"/>
        <v>427</v>
      </c>
      <c r="S104" s="58"/>
    </row>
    <row r="105" spans="1:19" ht="65.25" customHeight="1">
      <c r="A105" s="123"/>
      <c r="B105" s="63"/>
      <c r="C105" s="63"/>
      <c r="D105" s="113" t="s">
        <v>308</v>
      </c>
      <c r="E105" s="124"/>
      <c r="F105" s="75" t="s">
        <v>283</v>
      </c>
      <c r="G105" s="74"/>
      <c r="H105" s="74">
        <v>191</v>
      </c>
      <c r="I105" s="74">
        <v>191</v>
      </c>
      <c r="J105" s="74">
        <v>200</v>
      </c>
      <c r="K105" s="74">
        <v>60</v>
      </c>
      <c r="L105" s="74">
        <v>120</v>
      </c>
      <c r="M105" s="74">
        <v>165</v>
      </c>
      <c r="N105" s="74">
        <v>200</v>
      </c>
      <c r="O105" s="100" t="s">
        <v>239</v>
      </c>
      <c r="P105" s="100" t="s">
        <v>239</v>
      </c>
      <c r="Q105" s="63">
        <f t="shared" si="27"/>
        <v>9</v>
      </c>
      <c r="R105" s="78">
        <f t="shared" si="28"/>
        <v>9</v>
      </c>
      <c r="S105" s="58"/>
    </row>
    <row r="106" spans="1:19" ht="12.75" customHeight="1">
      <c r="A106" s="123"/>
      <c r="B106" s="63"/>
      <c r="C106" s="63"/>
      <c r="D106" s="119" t="s">
        <v>199</v>
      </c>
      <c r="E106" s="119"/>
      <c r="F106" s="75">
        <v>90</v>
      </c>
      <c r="G106" s="74">
        <v>10</v>
      </c>
      <c r="H106" s="74">
        <v>13</v>
      </c>
      <c r="I106" s="77">
        <v>13</v>
      </c>
      <c r="J106" s="74">
        <v>14</v>
      </c>
      <c r="K106" s="74">
        <v>6</v>
      </c>
      <c r="L106" s="74">
        <v>8</v>
      </c>
      <c r="M106" s="74">
        <v>9</v>
      </c>
      <c r="N106" s="74">
        <v>14</v>
      </c>
      <c r="O106" s="100">
        <f t="shared" si="30"/>
        <v>107.6923076923077</v>
      </c>
      <c r="P106" s="100">
        <f>I106/G106*100</f>
        <v>130</v>
      </c>
      <c r="Q106" s="63">
        <f t="shared" si="27"/>
        <v>1</v>
      </c>
      <c r="R106" s="78">
        <f t="shared" si="28"/>
        <v>1</v>
      </c>
      <c r="S106" s="58"/>
    </row>
    <row r="107" spans="1:19" ht="25.5" customHeight="1">
      <c r="A107" s="123"/>
      <c r="B107" s="63"/>
      <c r="C107" s="75" t="s">
        <v>28</v>
      </c>
      <c r="D107" s="119" t="s">
        <v>349</v>
      </c>
      <c r="E107" s="119"/>
      <c r="F107" s="75">
        <v>91</v>
      </c>
      <c r="G107" s="74">
        <f>G108++G111+G112+G113+G114</f>
        <v>706</v>
      </c>
      <c r="H107" s="74">
        <f aca="true" t="shared" si="34" ref="H107:N107">H108++H111+H112+H113+H114</f>
        <v>780</v>
      </c>
      <c r="I107" s="77">
        <f t="shared" si="34"/>
        <v>780</v>
      </c>
      <c r="J107" s="74">
        <f>J108++J111+J112+J113+J114</f>
        <v>780</v>
      </c>
      <c r="K107" s="74">
        <f t="shared" si="34"/>
        <v>197</v>
      </c>
      <c r="L107" s="74">
        <f t="shared" si="34"/>
        <v>405</v>
      </c>
      <c r="M107" s="74">
        <f t="shared" si="34"/>
        <v>600</v>
      </c>
      <c r="N107" s="74">
        <f t="shared" si="34"/>
        <v>780</v>
      </c>
      <c r="O107" s="100">
        <f t="shared" si="30"/>
        <v>100</v>
      </c>
      <c r="P107" s="100">
        <f>I107/G107*100</f>
        <v>110.48158640226629</v>
      </c>
      <c r="Q107" s="63">
        <f t="shared" si="27"/>
        <v>0</v>
      </c>
      <c r="R107" s="78">
        <f t="shared" si="28"/>
        <v>0</v>
      </c>
      <c r="S107" s="58"/>
    </row>
    <row r="108" spans="1:19" ht="45.75" customHeight="1">
      <c r="A108" s="123"/>
      <c r="B108" s="63"/>
      <c r="C108" s="74"/>
      <c r="D108" s="119" t="s">
        <v>200</v>
      </c>
      <c r="E108" s="119"/>
      <c r="F108" s="75">
        <v>92</v>
      </c>
      <c r="G108" s="74">
        <v>205</v>
      </c>
      <c r="H108" s="74">
        <v>260</v>
      </c>
      <c r="I108" s="77">
        <v>260</v>
      </c>
      <c r="J108" s="74">
        <v>260</v>
      </c>
      <c r="K108" s="74">
        <v>60</v>
      </c>
      <c r="L108" s="74">
        <v>130</v>
      </c>
      <c r="M108" s="74">
        <v>190</v>
      </c>
      <c r="N108" s="74">
        <v>260</v>
      </c>
      <c r="O108" s="100">
        <f t="shared" si="30"/>
        <v>100</v>
      </c>
      <c r="P108" s="100">
        <f>I108/G108*100</f>
        <v>126.82926829268293</v>
      </c>
      <c r="Q108" s="63">
        <f t="shared" si="27"/>
        <v>0</v>
      </c>
      <c r="R108" s="78">
        <f t="shared" si="28"/>
        <v>0</v>
      </c>
      <c r="S108" s="58"/>
    </row>
    <row r="109" spans="1:19" ht="25.5">
      <c r="A109" s="123"/>
      <c r="B109" s="63"/>
      <c r="C109" s="74"/>
      <c r="D109" s="74"/>
      <c r="E109" s="76" t="s">
        <v>201</v>
      </c>
      <c r="F109" s="75">
        <v>93</v>
      </c>
      <c r="G109" s="74">
        <v>0</v>
      </c>
      <c r="H109" s="74">
        <v>0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100"/>
      <c r="P109" s="100"/>
      <c r="Q109" s="63">
        <f t="shared" si="27"/>
        <v>0</v>
      </c>
      <c r="R109" s="78">
        <f t="shared" si="28"/>
        <v>0</v>
      </c>
      <c r="S109" s="58"/>
    </row>
    <row r="110" spans="1:19" ht="32.25" customHeight="1">
      <c r="A110" s="123"/>
      <c r="B110" s="63"/>
      <c r="C110" s="74"/>
      <c r="D110" s="74"/>
      <c r="E110" s="76" t="s">
        <v>202</v>
      </c>
      <c r="F110" s="75">
        <v>94</v>
      </c>
      <c r="G110" s="74">
        <v>82</v>
      </c>
      <c r="H110" s="74">
        <v>100</v>
      </c>
      <c r="I110" s="74">
        <v>100</v>
      </c>
      <c r="J110" s="74">
        <v>100</v>
      </c>
      <c r="K110" s="74">
        <v>10</v>
      </c>
      <c r="L110" s="74">
        <v>85</v>
      </c>
      <c r="M110" s="74">
        <v>85</v>
      </c>
      <c r="N110" s="74">
        <v>100</v>
      </c>
      <c r="O110" s="100">
        <f t="shared" si="30"/>
        <v>100</v>
      </c>
      <c r="P110" s="100">
        <f>I110/G110*100</f>
        <v>121.95121951219512</v>
      </c>
      <c r="Q110" s="63">
        <f t="shared" si="27"/>
        <v>0</v>
      </c>
      <c r="R110" s="78">
        <f t="shared" si="28"/>
        <v>0</v>
      </c>
      <c r="S110" s="58"/>
    </row>
    <row r="111" spans="1:19" ht="12.75" customHeight="1">
      <c r="A111" s="123"/>
      <c r="B111" s="63"/>
      <c r="C111" s="74"/>
      <c r="D111" s="119" t="s">
        <v>203</v>
      </c>
      <c r="E111" s="119"/>
      <c r="F111" s="75">
        <v>95</v>
      </c>
      <c r="G111" s="74">
        <v>501</v>
      </c>
      <c r="H111" s="74">
        <v>520</v>
      </c>
      <c r="I111" s="77">
        <v>520</v>
      </c>
      <c r="J111" s="74">
        <v>520</v>
      </c>
      <c r="K111" s="74">
        <v>137</v>
      </c>
      <c r="L111" s="74">
        <v>275</v>
      </c>
      <c r="M111" s="74">
        <v>410</v>
      </c>
      <c r="N111" s="74">
        <v>520</v>
      </c>
      <c r="O111" s="100">
        <f t="shared" si="30"/>
        <v>100</v>
      </c>
      <c r="P111" s="100">
        <f>I111/G111*100</f>
        <v>103.79241516966067</v>
      </c>
      <c r="Q111" s="63">
        <f t="shared" si="27"/>
        <v>0</v>
      </c>
      <c r="R111" s="78">
        <f t="shared" si="28"/>
        <v>0</v>
      </c>
      <c r="S111" s="58"/>
    </row>
    <row r="112" spans="1:19" ht="12.75" customHeight="1">
      <c r="A112" s="123"/>
      <c r="B112" s="63"/>
      <c r="C112" s="74"/>
      <c r="D112" s="119" t="s">
        <v>204</v>
      </c>
      <c r="E112" s="119"/>
      <c r="F112" s="75">
        <v>96</v>
      </c>
      <c r="G112" s="74">
        <v>0</v>
      </c>
      <c r="H112" s="74">
        <v>0</v>
      </c>
      <c r="I112" s="74">
        <v>0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100"/>
      <c r="P112" s="100"/>
      <c r="Q112" s="63">
        <f t="shared" si="27"/>
        <v>0</v>
      </c>
      <c r="R112" s="78">
        <f t="shared" si="28"/>
        <v>0</v>
      </c>
      <c r="S112" s="58"/>
    </row>
    <row r="113" spans="1:19" ht="27.75" customHeight="1">
      <c r="A113" s="123"/>
      <c r="B113" s="63"/>
      <c r="C113" s="74"/>
      <c r="D113" s="119" t="s">
        <v>205</v>
      </c>
      <c r="E113" s="119"/>
      <c r="F113" s="75">
        <v>97</v>
      </c>
      <c r="G113" s="74">
        <v>0</v>
      </c>
      <c r="H113" s="74">
        <v>0</v>
      </c>
      <c r="I113" s="74">
        <v>0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100"/>
      <c r="P113" s="100"/>
      <c r="Q113" s="63">
        <f t="shared" si="27"/>
        <v>0</v>
      </c>
      <c r="R113" s="78">
        <f t="shared" si="28"/>
        <v>0</v>
      </c>
      <c r="S113" s="58"/>
    </row>
    <row r="114" spans="1:19" ht="12.75" customHeight="1">
      <c r="A114" s="123"/>
      <c r="B114" s="63"/>
      <c r="C114" s="74"/>
      <c r="D114" s="119" t="s">
        <v>206</v>
      </c>
      <c r="E114" s="119"/>
      <c r="F114" s="75">
        <v>98</v>
      </c>
      <c r="G114" s="74">
        <v>0</v>
      </c>
      <c r="H114" s="74">
        <v>0</v>
      </c>
      <c r="I114" s="74">
        <v>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100"/>
      <c r="P114" s="100"/>
      <c r="Q114" s="63">
        <f t="shared" si="27"/>
        <v>0</v>
      </c>
      <c r="R114" s="78">
        <f t="shared" si="28"/>
        <v>0</v>
      </c>
      <c r="S114" s="58"/>
    </row>
    <row r="115" spans="1:19" ht="27.75" customHeight="1">
      <c r="A115" s="123"/>
      <c r="B115" s="63"/>
      <c r="C115" s="75" t="s">
        <v>30</v>
      </c>
      <c r="D115" s="119" t="s">
        <v>350</v>
      </c>
      <c r="E115" s="119"/>
      <c r="F115" s="75">
        <v>99</v>
      </c>
      <c r="G115" s="74">
        <f>G116+G117+G118</f>
        <v>0</v>
      </c>
      <c r="H115" s="74">
        <f aca="true" t="shared" si="35" ref="H115:N115">H116+H117+H118</f>
        <v>0</v>
      </c>
      <c r="I115" s="74">
        <f t="shared" si="35"/>
        <v>0</v>
      </c>
      <c r="J115" s="74">
        <f>J116+J117+J118</f>
        <v>0</v>
      </c>
      <c r="K115" s="74">
        <f t="shared" si="35"/>
        <v>0</v>
      </c>
      <c r="L115" s="74">
        <f t="shared" si="35"/>
        <v>0</v>
      </c>
      <c r="M115" s="74">
        <f t="shared" si="35"/>
        <v>0</v>
      </c>
      <c r="N115" s="74">
        <f t="shared" si="35"/>
        <v>0</v>
      </c>
      <c r="O115" s="100"/>
      <c r="P115" s="100"/>
      <c r="Q115" s="63">
        <f t="shared" si="27"/>
        <v>0</v>
      </c>
      <c r="R115" s="78">
        <f t="shared" si="28"/>
        <v>0</v>
      </c>
      <c r="S115" s="58"/>
    </row>
    <row r="116" spans="1:19" ht="26.25" customHeight="1">
      <c r="A116" s="123"/>
      <c r="B116" s="63"/>
      <c r="C116" s="74"/>
      <c r="D116" s="119" t="s">
        <v>207</v>
      </c>
      <c r="E116" s="119"/>
      <c r="F116" s="75">
        <v>100</v>
      </c>
      <c r="G116" s="74">
        <v>0</v>
      </c>
      <c r="H116" s="74">
        <v>0</v>
      </c>
      <c r="I116" s="74">
        <v>0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100"/>
      <c r="P116" s="100"/>
      <c r="Q116" s="63">
        <f t="shared" si="27"/>
        <v>0</v>
      </c>
      <c r="R116" s="78">
        <f t="shared" si="28"/>
        <v>0</v>
      </c>
      <c r="S116" s="58"/>
    </row>
    <row r="117" spans="1:19" ht="27.75" customHeight="1">
      <c r="A117" s="123"/>
      <c r="B117" s="63"/>
      <c r="C117" s="74"/>
      <c r="D117" s="119" t="s">
        <v>208</v>
      </c>
      <c r="E117" s="119"/>
      <c r="F117" s="75">
        <v>101</v>
      </c>
      <c r="G117" s="74">
        <v>0</v>
      </c>
      <c r="H117" s="74">
        <v>0</v>
      </c>
      <c r="I117" s="74">
        <v>0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100"/>
      <c r="P117" s="100"/>
      <c r="Q117" s="63">
        <f t="shared" si="27"/>
        <v>0</v>
      </c>
      <c r="R117" s="78">
        <f t="shared" si="28"/>
        <v>0</v>
      </c>
      <c r="S117" s="58"/>
    </row>
    <row r="118" spans="1:19" ht="44.25" customHeight="1">
      <c r="A118" s="123"/>
      <c r="B118" s="63"/>
      <c r="C118" s="74"/>
      <c r="D118" s="119" t="s">
        <v>209</v>
      </c>
      <c r="E118" s="119"/>
      <c r="F118" s="75">
        <v>102</v>
      </c>
      <c r="G118" s="74">
        <v>0</v>
      </c>
      <c r="H118" s="74">
        <v>0</v>
      </c>
      <c r="I118" s="74">
        <v>0</v>
      </c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100"/>
      <c r="P118" s="100"/>
      <c r="Q118" s="63">
        <f t="shared" si="27"/>
        <v>0</v>
      </c>
      <c r="R118" s="78">
        <f t="shared" si="28"/>
        <v>0</v>
      </c>
      <c r="S118" s="58"/>
    </row>
    <row r="119" spans="1:19" ht="44.25" customHeight="1">
      <c r="A119" s="123"/>
      <c r="B119" s="63"/>
      <c r="C119" s="75" t="s">
        <v>33</v>
      </c>
      <c r="D119" s="119" t="s">
        <v>351</v>
      </c>
      <c r="E119" s="119"/>
      <c r="F119" s="75">
        <v>103</v>
      </c>
      <c r="G119" s="74">
        <f>G120+G123+G126+G127</f>
        <v>416</v>
      </c>
      <c r="H119" s="74">
        <f aca="true" t="shared" si="36" ref="H119:N119">H120+H123+H126+H127</f>
        <v>456</v>
      </c>
      <c r="I119" s="74">
        <f t="shared" si="36"/>
        <v>456</v>
      </c>
      <c r="J119" s="74">
        <f>J120+J123+J126+J127</f>
        <v>537</v>
      </c>
      <c r="K119" s="74">
        <f t="shared" si="36"/>
        <v>125</v>
      </c>
      <c r="L119" s="74">
        <f t="shared" si="36"/>
        <v>286</v>
      </c>
      <c r="M119" s="74">
        <f t="shared" si="36"/>
        <v>411</v>
      </c>
      <c r="N119" s="74">
        <f t="shared" si="36"/>
        <v>537</v>
      </c>
      <c r="O119" s="100">
        <f>J119/I119*100</f>
        <v>117.76315789473684</v>
      </c>
      <c r="P119" s="100">
        <f>I119/G119*100</f>
        <v>109.61538461538463</v>
      </c>
      <c r="Q119" s="63">
        <f t="shared" si="27"/>
        <v>81</v>
      </c>
      <c r="R119" s="78">
        <f t="shared" si="28"/>
        <v>81</v>
      </c>
      <c r="S119" s="58"/>
    </row>
    <row r="120" spans="1:19" ht="12.75">
      <c r="A120" s="123"/>
      <c r="B120" s="63"/>
      <c r="C120" s="74"/>
      <c r="D120" s="119" t="s">
        <v>210</v>
      </c>
      <c r="E120" s="119"/>
      <c r="F120" s="75">
        <v>104</v>
      </c>
      <c r="G120" s="74">
        <f>G121+G122</f>
        <v>293</v>
      </c>
      <c r="H120" s="74">
        <f aca="true" t="shared" si="37" ref="H120:N120">H121+H122</f>
        <v>333</v>
      </c>
      <c r="I120" s="74">
        <f t="shared" si="37"/>
        <v>333</v>
      </c>
      <c r="J120" s="74">
        <f>J121+J122</f>
        <v>414</v>
      </c>
      <c r="K120" s="74">
        <f t="shared" si="37"/>
        <v>94</v>
      </c>
      <c r="L120" s="74">
        <f t="shared" si="37"/>
        <v>224</v>
      </c>
      <c r="M120" s="74">
        <f t="shared" si="37"/>
        <v>318</v>
      </c>
      <c r="N120" s="74">
        <f t="shared" si="37"/>
        <v>414</v>
      </c>
      <c r="O120" s="100">
        <f>J120/I120*100</f>
        <v>124.32432432432432</v>
      </c>
      <c r="P120" s="100">
        <f>I120/G120*100</f>
        <v>113.6518771331058</v>
      </c>
      <c r="Q120" s="63">
        <f t="shared" si="27"/>
        <v>81</v>
      </c>
      <c r="R120" s="78">
        <f t="shared" si="28"/>
        <v>81</v>
      </c>
      <c r="S120" s="58"/>
    </row>
    <row r="121" spans="1:19" ht="12.75">
      <c r="A121" s="123"/>
      <c r="B121" s="63"/>
      <c r="C121" s="63"/>
      <c r="D121" s="74"/>
      <c r="E121" s="76" t="s">
        <v>211</v>
      </c>
      <c r="F121" s="75">
        <v>105</v>
      </c>
      <c r="G121" s="74">
        <v>293</v>
      </c>
      <c r="H121" s="74">
        <v>304</v>
      </c>
      <c r="I121" s="74">
        <v>304</v>
      </c>
      <c r="J121" s="74">
        <v>380</v>
      </c>
      <c r="K121" s="74">
        <v>94</v>
      </c>
      <c r="L121" s="74">
        <v>190</v>
      </c>
      <c r="M121" s="74">
        <v>284</v>
      </c>
      <c r="N121" s="74">
        <v>380</v>
      </c>
      <c r="O121" s="100">
        <f>J121/I121*100</f>
        <v>125</v>
      </c>
      <c r="P121" s="100">
        <f>I121/G121*100</f>
        <v>103.75426621160409</v>
      </c>
      <c r="Q121" s="63">
        <f t="shared" si="27"/>
        <v>76</v>
      </c>
      <c r="R121" s="78">
        <f t="shared" si="28"/>
        <v>76</v>
      </c>
      <c r="S121" s="58"/>
    </row>
    <row r="122" spans="1:19" ht="12.75">
      <c r="A122" s="123"/>
      <c r="B122" s="63"/>
      <c r="C122" s="63"/>
      <c r="D122" s="74"/>
      <c r="E122" s="76" t="s">
        <v>212</v>
      </c>
      <c r="F122" s="75">
        <v>106</v>
      </c>
      <c r="G122" s="74">
        <v>0</v>
      </c>
      <c r="H122" s="74">
        <v>29</v>
      </c>
      <c r="I122" s="74">
        <v>29</v>
      </c>
      <c r="J122" s="74">
        <v>34</v>
      </c>
      <c r="K122" s="74">
        <v>0</v>
      </c>
      <c r="L122" s="74">
        <v>34</v>
      </c>
      <c r="M122" s="74">
        <v>34</v>
      </c>
      <c r="N122" s="74">
        <v>34</v>
      </c>
      <c r="O122" s="100"/>
      <c r="P122" s="100"/>
      <c r="Q122" s="63">
        <f t="shared" si="27"/>
        <v>5</v>
      </c>
      <c r="R122" s="78">
        <f t="shared" si="28"/>
        <v>5</v>
      </c>
      <c r="S122" s="58"/>
    </row>
    <row r="123" spans="1:19" ht="30" customHeight="1">
      <c r="A123" s="123"/>
      <c r="B123" s="63"/>
      <c r="C123" s="63"/>
      <c r="D123" s="119" t="s">
        <v>213</v>
      </c>
      <c r="E123" s="119"/>
      <c r="F123" s="75">
        <v>107</v>
      </c>
      <c r="G123" s="74">
        <f>G124+G125</f>
        <v>123</v>
      </c>
      <c r="H123" s="74">
        <f aca="true" t="shared" si="38" ref="H123:N123">H124+H125</f>
        <v>123</v>
      </c>
      <c r="I123" s="74">
        <f t="shared" si="38"/>
        <v>123</v>
      </c>
      <c r="J123" s="74">
        <f>J124+J125</f>
        <v>123</v>
      </c>
      <c r="K123" s="74">
        <f t="shared" si="38"/>
        <v>31</v>
      </c>
      <c r="L123" s="74">
        <f t="shared" si="38"/>
        <v>62</v>
      </c>
      <c r="M123" s="74">
        <f t="shared" si="38"/>
        <v>93</v>
      </c>
      <c r="N123" s="74">
        <f t="shared" si="38"/>
        <v>123</v>
      </c>
      <c r="O123" s="100">
        <f>J123/I123*100</f>
        <v>100</v>
      </c>
      <c r="P123" s="100">
        <f>I123/G123*100</f>
        <v>100</v>
      </c>
      <c r="Q123" s="63">
        <f t="shared" si="27"/>
        <v>0</v>
      </c>
      <c r="R123" s="78">
        <f t="shared" si="28"/>
        <v>0</v>
      </c>
      <c r="S123" s="58"/>
    </row>
    <row r="124" spans="1:19" ht="12.75">
      <c r="A124" s="123"/>
      <c r="B124" s="63"/>
      <c r="C124" s="63"/>
      <c r="D124" s="74"/>
      <c r="E124" s="76" t="s">
        <v>211</v>
      </c>
      <c r="F124" s="75">
        <v>108</v>
      </c>
      <c r="G124" s="74">
        <v>123</v>
      </c>
      <c r="H124" s="74">
        <v>123</v>
      </c>
      <c r="I124" s="74">
        <v>123</v>
      </c>
      <c r="J124" s="74">
        <v>123</v>
      </c>
      <c r="K124" s="74">
        <v>31</v>
      </c>
      <c r="L124" s="74">
        <v>62</v>
      </c>
      <c r="M124" s="74">
        <v>93</v>
      </c>
      <c r="N124" s="74">
        <v>123</v>
      </c>
      <c r="O124" s="100">
        <f>J124/I124*100</f>
        <v>100</v>
      </c>
      <c r="P124" s="100">
        <f>I124/G124*100</f>
        <v>100</v>
      </c>
      <c r="Q124" s="63">
        <f t="shared" si="27"/>
        <v>0</v>
      </c>
      <c r="R124" s="78">
        <f t="shared" si="28"/>
        <v>0</v>
      </c>
      <c r="S124" s="58"/>
    </row>
    <row r="125" spans="1:19" ht="12.75">
      <c r="A125" s="123"/>
      <c r="B125" s="63"/>
      <c r="C125" s="63"/>
      <c r="D125" s="74"/>
      <c r="E125" s="76" t="s">
        <v>212</v>
      </c>
      <c r="F125" s="75">
        <v>109</v>
      </c>
      <c r="G125" s="74">
        <v>0</v>
      </c>
      <c r="H125" s="74">
        <v>0</v>
      </c>
      <c r="I125" s="74">
        <v>0</v>
      </c>
      <c r="J125" s="74">
        <v>0</v>
      </c>
      <c r="K125" s="74">
        <v>0</v>
      </c>
      <c r="L125" s="74">
        <v>0</v>
      </c>
      <c r="M125" s="74">
        <v>0</v>
      </c>
      <c r="N125" s="74">
        <v>0</v>
      </c>
      <c r="O125" s="100"/>
      <c r="P125" s="100"/>
      <c r="Q125" s="63">
        <f t="shared" si="27"/>
        <v>0</v>
      </c>
      <c r="R125" s="78">
        <f t="shared" si="28"/>
        <v>0</v>
      </c>
      <c r="S125" s="58"/>
    </row>
    <row r="126" spans="1:19" ht="12.75" customHeight="1">
      <c r="A126" s="123"/>
      <c r="B126" s="63"/>
      <c r="C126" s="63"/>
      <c r="D126" s="119" t="s">
        <v>214</v>
      </c>
      <c r="E126" s="119"/>
      <c r="F126" s="75">
        <v>110</v>
      </c>
      <c r="G126" s="74">
        <v>0</v>
      </c>
      <c r="H126" s="74">
        <v>0</v>
      </c>
      <c r="I126" s="74">
        <v>0</v>
      </c>
      <c r="J126" s="74">
        <v>0</v>
      </c>
      <c r="K126" s="74">
        <v>0</v>
      </c>
      <c r="L126" s="74">
        <v>0</v>
      </c>
      <c r="M126" s="74">
        <v>0</v>
      </c>
      <c r="N126" s="74">
        <v>0</v>
      </c>
      <c r="O126" s="100"/>
      <c r="P126" s="100"/>
      <c r="Q126" s="63">
        <f t="shared" si="27"/>
        <v>0</v>
      </c>
      <c r="R126" s="78">
        <f t="shared" si="28"/>
        <v>0</v>
      </c>
      <c r="S126" s="58"/>
    </row>
    <row r="127" spans="1:19" ht="28.5" customHeight="1">
      <c r="A127" s="123"/>
      <c r="B127" s="63"/>
      <c r="C127" s="74"/>
      <c r="D127" s="119" t="s">
        <v>215</v>
      </c>
      <c r="E127" s="119"/>
      <c r="F127" s="75">
        <v>111</v>
      </c>
      <c r="G127" s="74">
        <v>0</v>
      </c>
      <c r="H127" s="74">
        <v>0</v>
      </c>
      <c r="I127" s="74">
        <v>0</v>
      </c>
      <c r="J127" s="74">
        <v>0</v>
      </c>
      <c r="K127" s="74">
        <v>0</v>
      </c>
      <c r="L127" s="74">
        <v>0</v>
      </c>
      <c r="M127" s="74">
        <v>0</v>
      </c>
      <c r="N127" s="74">
        <v>0</v>
      </c>
      <c r="O127" s="100"/>
      <c r="P127" s="100"/>
      <c r="Q127" s="63">
        <f t="shared" si="27"/>
        <v>0</v>
      </c>
      <c r="R127" s="78">
        <f t="shared" si="28"/>
        <v>0</v>
      </c>
      <c r="S127" s="58"/>
    </row>
    <row r="128" spans="1:19" ht="22.5" customHeight="1">
      <c r="A128" s="123"/>
      <c r="B128" s="63"/>
      <c r="C128" s="75" t="s">
        <v>35</v>
      </c>
      <c r="D128" s="119" t="s">
        <v>302</v>
      </c>
      <c r="E128" s="119"/>
      <c r="F128" s="75">
        <v>112</v>
      </c>
      <c r="G128" s="74">
        <v>208</v>
      </c>
      <c r="H128" s="74">
        <v>245</v>
      </c>
      <c r="I128" s="74">
        <v>245</v>
      </c>
      <c r="J128" s="74">
        <v>315</v>
      </c>
      <c r="K128" s="74">
        <v>65</v>
      </c>
      <c r="L128" s="74">
        <v>150</v>
      </c>
      <c r="M128" s="74">
        <v>210</v>
      </c>
      <c r="N128" s="74">
        <v>315</v>
      </c>
      <c r="O128" s="100">
        <f>J128/I128*100</f>
        <v>128.57142857142858</v>
      </c>
      <c r="P128" s="100">
        <f>I128/G128*100</f>
        <v>117.78846153846155</v>
      </c>
      <c r="Q128" s="63">
        <f t="shared" si="27"/>
        <v>70</v>
      </c>
      <c r="R128" s="78">
        <f t="shared" si="28"/>
        <v>70</v>
      </c>
      <c r="S128" s="58"/>
    </row>
    <row r="129" spans="1:19" s="39" customFormat="1" ht="27" customHeight="1">
      <c r="A129" s="123"/>
      <c r="B129" s="72"/>
      <c r="C129" s="117" t="s">
        <v>352</v>
      </c>
      <c r="D129" s="117"/>
      <c r="E129" s="117"/>
      <c r="F129" s="69">
        <v>113</v>
      </c>
      <c r="G129" s="70">
        <f>G130+G133+G134+G135+G136+G137</f>
        <v>646</v>
      </c>
      <c r="H129" s="70">
        <f aca="true" t="shared" si="39" ref="H129:N129">H130+H133+H134+H135+H136+H137</f>
        <v>490</v>
      </c>
      <c r="I129" s="71">
        <f>I130+I133+I134+I135+I136+I137</f>
        <v>490</v>
      </c>
      <c r="J129" s="70">
        <f>J130+J133+J134+J135+J136+J137</f>
        <v>474</v>
      </c>
      <c r="K129" s="70">
        <f t="shared" si="39"/>
        <v>80</v>
      </c>
      <c r="L129" s="70">
        <f t="shared" si="39"/>
        <v>256</v>
      </c>
      <c r="M129" s="70">
        <f t="shared" si="39"/>
        <v>309</v>
      </c>
      <c r="N129" s="70">
        <f t="shared" si="39"/>
        <v>474</v>
      </c>
      <c r="O129" s="99">
        <f>J129/I129*100</f>
        <v>96.73469387755102</v>
      </c>
      <c r="P129" s="99">
        <f>I129/G129*100</f>
        <v>75.85139318885449</v>
      </c>
      <c r="Q129" s="72">
        <f t="shared" si="27"/>
        <v>-16</v>
      </c>
      <c r="R129" s="73">
        <f t="shared" si="28"/>
        <v>-16</v>
      </c>
      <c r="S129" s="59"/>
    </row>
    <row r="130" spans="1:19" ht="27" customHeight="1">
      <c r="A130" s="123"/>
      <c r="B130" s="63"/>
      <c r="C130" s="75" t="s">
        <v>11</v>
      </c>
      <c r="D130" s="119" t="s">
        <v>353</v>
      </c>
      <c r="E130" s="119"/>
      <c r="F130" s="75">
        <v>114</v>
      </c>
      <c r="G130" s="74">
        <v>5</v>
      </c>
      <c r="H130" s="74">
        <f aca="true" t="shared" si="40" ref="H130:N130">H131+H132</f>
        <v>0</v>
      </c>
      <c r="I130" s="77">
        <v>0</v>
      </c>
      <c r="J130" s="74">
        <f>J131+J132</f>
        <v>0</v>
      </c>
      <c r="K130" s="74">
        <f t="shared" si="40"/>
        <v>0</v>
      </c>
      <c r="L130" s="74">
        <f t="shared" si="40"/>
        <v>0</v>
      </c>
      <c r="M130" s="74">
        <f t="shared" si="40"/>
        <v>0</v>
      </c>
      <c r="N130" s="74">
        <f t="shared" si="40"/>
        <v>0</v>
      </c>
      <c r="O130" s="100" t="s">
        <v>289</v>
      </c>
      <c r="P130" s="100" t="s">
        <v>239</v>
      </c>
      <c r="Q130" s="63">
        <f t="shared" si="27"/>
        <v>0</v>
      </c>
      <c r="R130" s="78">
        <f t="shared" si="28"/>
        <v>0</v>
      </c>
      <c r="S130" s="58"/>
    </row>
    <row r="131" spans="1:19" ht="12.75" customHeight="1">
      <c r="A131" s="123"/>
      <c r="B131" s="63"/>
      <c r="C131" s="74"/>
      <c r="D131" s="119" t="s">
        <v>216</v>
      </c>
      <c r="E131" s="119"/>
      <c r="F131" s="75">
        <v>115</v>
      </c>
      <c r="G131" s="74">
        <v>5</v>
      </c>
      <c r="H131" s="74">
        <v>0</v>
      </c>
      <c r="I131" s="77">
        <v>0</v>
      </c>
      <c r="J131" s="74">
        <v>0</v>
      </c>
      <c r="K131" s="74">
        <v>0</v>
      </c>
      <c r="L131" s="74">
        <v>0</v>
      </c>
      <c r="M131" s="74">
        <v>0</v>
      </c>
      <c r="N131" s="74">
        <v>0</v>
      </c>
      <c r="O131" s="100"/>
      <c r="P131" s="100"/>
      <c r="Q131" s="63">
        <f t="shared" si="27"/>
        <v>0</v>
      </c>
      <c r="R131" s="78">
        <f t="shared" si="28"/>
        <v>0</v>
      </c>
      <c r="S131" s="58"/>
    </row>
    <row r="132" spans="1:19" ht="12.75" customHeight="1">
      <c r="A132" s="123"/>
      <c r="B132" s="63"/>
      <c r="C132" s="74"/>
      <c r="D132" s="119" t="s">
        <v>217</v>
      </c>
      <c r="E132" s="119"/>
      <c r="F132" s="75">
        <v>116</v>
      </c>
      <c r="G132" s="74"/>
      <c r="H132" s="74"/>
      <c r="I132" s="77"/>
      <c r="J132" s="74"/>
      <c r="K132" s="74">
        <v>0</v>
      </c>
      <c r="L132" s="74">
        <v>0</v>
      </c>
      <c r="M132" s="74">
        <v>0</v>
      </c>
      <c r="N132" s="74">
        <v>0</v>
      </c>
      <c r="O132" s="100" t="s">
        <v>289</v>
      </c>
      <c r="P132" s="100"/>
      <c r="Q132" s="63">
        <f t="shared" si="27"/>
        <v>0</v>
      </c>
      <c r="R132" s="78">
        <f t="shared" si="28"/>
        <v>0</v>
      </c>
      <c r="S132" s="58"/>
    </row>
    <row r="133" spans="1:19" ht="12.75" customHeight="1">
      <c r="A133" s="123"/>
      <c r="B133" s="63"/>
      <c r="C133" s="75" t="s">
        <v>12</v>
      </c>
      <c r="D133" s="119" t="s">
        <v>218</v>
      </c>
      <c r="E133" s="119"/>
      <c r="F133" s="75">
        <v>117</v>
      </c>
      <c r="G133" s="74"/>
      <c r="H133" s="74"/>
      <c r="I133" s="77"/>
      <c r="J133" s="74"/>
      <c r="K133" s="74">
        <v>0</v>
      </c>
      <c r="L133" s="74">
        <v>0</v>
      </c>
      <c r="M133" s="74">
        <v>0</v>
      </c>
      <c r="N133" s="74">
        <v>0</v>
      </c>
      <c r="O133" s="100"/>
      <c r="P133" s="100"/>
      <c r="Q133" s="63">
        <f t="shared" si="27"/>
        <v>0</v>
      </c>
      <c r="R133" s="78">
        <f t="shared" si="28"/>
        <v>0</v>
      </c>
      <c r="S133" s="58"/>
    </row>
    <row r="134" spans="1:19" ht="30.75" customHeight="1">
      <c r="A134" s="123"/>
      <c r="B134" s="63"/>
      <c r="C134" s="75" t="s">
        <v>56</v>
      </c>
      <c r="D134" s="119" t="s">
        <v>219</v>
      </c>
      <c r="E134" s="119"/>
      <c r="F134" s="75">
        <v>118</v>
      </c>
      <c r="G134" s="74"/>
      <c r="H134" s="74"/>
      <c r="I134" s="77"/>
      <c r="J134" s="74"/>
      <c r="K134" s="74">
        <v>0</v>
      </c>
      <c r="L134" s="74">
        <v>0</v>
      </c>
      <c r="M134" s="74">
        <v>0</v>
      </c>
      <c r="N134" s="74">
        <v>0</v>
      </c>
      <c r="O134" s="100"/>
      <c r="P134" s="100"/>
      <c r="Q134" s="63">
        <f aca="true" t="shared" si="41" ref="Q134:Q156">J134-I134</f>
        <v>0</v>
      </c>
      <c r="R134" s="78">
        <f t="shared" si="28"/>
        <v>0</v>
      </c>
      <c r="S134" s="58"/>
    </row>
    <row r="135" spans="1:19" ht="12.75" customHeight="1">
      <c r="A135" s="123"/>
      <c r="B135" s="63"/>
      <c r="C135" s="75" t="s">
        <v>66</v>
      </c>
      <c r="D135" s="119" t="s">
        <v>69</v>
      </c>
      <c r="E135" s="119"/>
      <c r="F135" s="75">
        <v>119</v>
      </c>
      <c r="G135" s="74">
        <v>128</v>
      </c>
      <c r="H135" s="74">
        <v>0</v>
      </c>
      <c r="I135" s="77">
        <v>0</v>
      </c>
      <c r="J135" s="74">
        <v>4</v>
      </c>
      <c r="K135" s="74">
        <v>0</v>
      </c>
      <c r="L135" s="74">
        <v>4</v>
      </c>
      <c r="M135" s="74">
        <v>4</v>
      </c>
      <c r="N135" s="74">
        <v>4</v>
      </c>
      <c r="O135" s="100" t="s">
        <v>239</v>
      </c>
      <c r="P135" s="100">
        <f>I135/G135*100</f>
        <v>0</v>
      </c>
      <c r="Q135" s="63">
        <f t="shared" si="41"/>
        <v>4</v>
      </c>
      <c r="R135" s="78">
        <f t="shared" si="28"/>
        <v>4</v>
      </c>
      <c r="S135" s="58"/>
    </row>
    <row r="136" spans="1:19" ht="26.25" customHeight="1">
      <c r="A136" s="123"/>
      <c r="B136" s="63"/>
      <c r="C136" s="75" t="s">
        <v>68</v>
      </c>
      <c r="D136" s="119" t="s">
        <v>220</v>
      </c>
      <c r="E136" s="119"/>
      <c r="F136" s="75">
        <v>120</v>
      </c>
      <c r="G136" s="74">
        <v>450</v>
      </c>
      <c r="H136" s="74">
        <v>470</v>
      </c>
      <c r="I136" s="77">
        <v>470</v>
      </c>
      <c r="J136" s="74">
        <v>450</v>
      </c>
      <c r="K136" s="74">
        <v>80</v>
      </c>
      <c r="L136" s="74">
        <v>250</v>
      </c>
      <c r="M136" s="74">
        <v>300</v>
      </c>
      <c r="N136" s="74">
        <v>450</v>
      </c>
      <c r="O136" s="100">
        <f>J136/I136*100</f>
        <v>95.74468085106383</v>
      </c>
      <c r="P136" s="100">
        <f>I136/G136*100</f>
        <v>104.44444444444446</v>
      </c>
      <c r="Q136" s="63">
        <f t="shared" si="41"/>
        <v>-20</v>
      </c>
      <c r="R136" s="78">
        <f t="shared" si="28"/>
        <v>-20</v>
      </c>
      <c r="S136" s="58"/>
    </row>
    <row r="137" spans="1:19" ht="24.75" customHeight="1">
      <c r="A137" s="123"/>
      <c r="B137" s="63"/>
      <c r="C137" s="75" t="s">
        <v>113</v>
      </c>
      <c r="D137" s="119" t="s">
        <v>354</v>
      </c>
      <c r="E137" s="119"/>
      <c r="F137" s="75">
        <v>121</v>
      </c>
      <c r="G137" s="74">
        <v>63</v>
      </c>
      <c r="H137" s="74">
        <v>20</v>
      </c>
      <c r="I137" s="77">
        <v>20</v>
      </c>
      <c r="J137" s="74">
        <v>20</v>
      </c>
      <c r="K137" s="74">
        <f>K138-K141</f>
        <v>0</v>
      </c>
      <c r="L137" s="74">
        <f>L138-L141</f>
        <v>2</v>
      </c>
      <c r="M137" s="74">
        <f>M138-M141</f>
        <v>5</v>
      </c>
      <c r="N137" s="74">
        <f>N138-N141</f>
        <v>20</v>
      </c>
      <c r="O137" s="100">
        <f>J137/I137*100</f>
        <v>100</v>
      </c>
      <c r="P137" s="100">
        <f>I137/G137*100</f>
        <v>31.746031746031743</v>
      </c>
      <c r="Q137" s="63">
        <f t="shared" si="41"/>
        <v>0</v>
      </c>
      <c r="R137" s="78">
        <f t="shared" si="28"/>
        <v>0</v>
      </c>
      <c r="S137" s="58"/>
    </row>
    <row r="138" spans="1:19" ht="24" customHeight="1">
      <c r="A138" s="123"/>
      <c r="B138" s="63"/>
      <c r="C138" s="74"/>
      <c r="D138" s="75" t="s">
        <v>115</v>
      </c>
      <c r="E138" s="76" t="s">
        <v>221</v>
      </c>
      <c r="F138" s="75">
        <v>122</v>
      </c>
      <c r="G138" s="74">
        <v>63</v>
      </c>
      <c r="H138" s="74">
        <v>20</v>
      </c>
      <c r="I138" s="77">
        <v>20</v>
      </c>
      <c r="J138" s="74">
        <v>20</v>
      </c>
      <c r="K138" s="74">
        <v>0</v>
      </c>
      <c r="L138" s="74">
        <v>2</v>
      </c>
      <c r="M138" s="74">
        <v>5</v>
      </c>
      <c r="N138" s="74">
        <v>20</v>
      </c>
      <c r="O138" s="100">
        <f>J138/I138*100</f>
        <v>100</v>
      </c>
      <c r="P138" s="100">
        <f>I138/G138*100</f>
        <v>31.746031746031743</v>
      </c>
      <c r="Q138" s="63">
        <f t="shared" si="41"/>
        <v>0</v>
      </c>
      <c r="R138" s="78">
        <f t="shared" si="28"/>
        <v>0</v>
      </c>
      <c r="S138" s="58"/>
    </row>
    <row r="139" spans="1:19" ht="27" customHeight="1">
      <c r="A139" s="123"/>
      <c r="B139" s="63"/>
      <c r="C139" s="74"/>
      <c r="D139" s="75" t="s">
        <v>222</v>
      </c>
      <c r="E139" s="76" t="s">
        <v>223</v>
      </c>
      <c r="F139" s="75">
        <v>123</v>
      </c>
      <c r="G139" s="74">
        <v>0</v>
      </c>
      <c r="H139" s="74">
        <v>0</v>
      </c>
      <c r="I139" s="74">
        <v>0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100"/>
      <c r="P139" s="100"/>
      <c r="Q139" s="63">
        <f t="shared" si="41"/>
        <v>0</v>
      </c>
      <c r="R139" s="78">
        <f t="shared" si="28"/>
        <v>0</v>
      </c>
      <c r="S139" s="58"/>
    </row>
    <row r="140" spans="1:19" ht="28.5" customHeight="1">
      <c r="A140" s="123"/>
      <c r="B140" s="63"/>
      <c r="C140" s="63"/>
      <c r="D140" s="75" t="s">
        <v>224</v>
      </c>
      <c r="E140" s="76" t="s">
        <v>225</v>
      </c>
      <c r="F140" s="75">
        <v>124</v>
      </c>
      <c r="G140" s="74">
        <v>0</v>
      </c>
      <c r="H140" s="74">
        <v>0</v>
      </c>
      <c r="I140" s="74">
        <v>0</v>
      </c>
      <c r="J140" s="74">
        <v>0</v>
      </c>
      <c r="K140" s="74">
        <v>0</v>
      </c>
      <c r="L140" s="74">
        <v>0</v>
      </c>
      <c r="M140" s="74">
        <v>0</v>
      </c>
      <c r="N140" s="74">
        <v>0</v>
      </c>
      <c r="O140" s="100"/>
      <c r="P140" s="100"/>
      <c r="Q140" s="63">
        <f t="shared" si="41"/>
        <v>0</v>
      </c>
      <c r="R140" s="78">
        <f t="shared" si="28"/>
        <v>0</v>
      </c>
      <c r="S140" s="58"/>
    </row>
    <row r="141" spans="1:19" ht="30.75" customHeight="1">
      <c r="A141" s="123"/>
      <c r="B141" s="63"/>
      <c r="C141" s="63"/>
      <c r="D141" s="75" t="s">
        <v>117</v>
      </c>
      <c r="E141" s="76" t="s">
        <v>226</v>
      </c>
      <c r="F141" s="75">
        <v>125</v>
      </c>
      <c r="G141" s="74">
        <v>0</v>
      </c>
      <c r="H141" s="74">
        <v>0</v>
      </c>
      <c r="I141" s="77">
        <v>0</v>
      </c>
      <c r="J141" s="74">
        <v>0</v>
      </c>
      <c r="K141" s="74">
        <v>0</v>
      </c>
      <c r="L141" s="74">
        <v>0</v>
      </c>
      <c r="M141" s="74">
        <v>0</v>
      </c>
      <c r="N141" s="74">
        <v>0</v>
      </c>
      <c r="O141" s="100"/>
      <c r="P141" s="100"/>
      <c r="Q141" s="63">
        <f t="shared" si="41"/>
        <v>0</v>
      </c>
      <c r="R141" s="78">
        <f aca="true" t="shared" si="42" ref="R141:R154">J141-I141</f>
        <v>0</v>
      </c>
      <c r="S141" s="58"/>
    </row>
    <row r="142" spans="1:19" ht="25.5">
      <c r="A142" s="123"/>
      <c r="B142" s="63"/>
      <c r="C142" s="74"/>
      <c r="D142" s="75" t="s">
        <v>227</v>
      </c>
      <c r="E142" s="76" t="s">
        <v>355</v>
      </c>
      <c r="F142" s="75">
        <v>126</v>
      </c>
      <c r="G142" s="74">
        <v>0</v>
      </c>
      <c r="H142" s="74">
        <v>0</v>
      </c>
      <c r="I142" s="74">
        <v>0</v>
      </c>
      <c r="J142" s="74">
        <v>0</v>
      </c>
      <c r="K142" s="74">
        <v>0</v>
      </c>
      <c r="L142" s="74">
        <v>0</v>
      </c>
      <c r="M142" s="74">
        <v>0</v>
      </c>
      <c r="N142" s="74">
        <v>0</v>
      </c>
      <c r="O142" s="100"/>
      <c r="P142" s="100"/>
      <c r="Q142" s="63">
        <f t="shared" si="41"/>
        <v>0</v>
      </c>
      <c r="R142" s="78">
        <f t="shared" si="42"/>
        <v>0</v>
      </c>
      <c r="S142" s="58"/>
    </row>
    <row r="143" spans="1:19" ht="12.75">
      <c r="A143" s="123"/>
      <c r="B143" s="63"/>
      <c r="C143" s="74"/>
      <c r="D143" s="74"/>
      <c r="E143" s="76" t="s">
        <v>228</v>
      </c>
      <c r="F143" s="75">
        <v>127</v>
      </c>
      <c r="G143" s="74">
        <v>0</v>
      </c>
      <c r="H143" s="74">
        <v>0</v>
      </c>
      <c r="I143" s="74">
        <v>0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100"/>
      <c r="P143" s="100"/>
      <c r="Q143" s="63">
        <f t="shared" si="41"/>
        <v>0</v>
      </c>
      <c r="R143" s="78">
        <f t="shared" si="42"/>
        <v>0</v>
      </c>
      <c r="S143" s="58"/>
    </row>
    <row r="144" spans="1:19" ht="25.5">
      <c r="A144" s="123"/>
      <c r="B144" s="63"/>
      <c r="C144" s="74"/>
      <c r="D144" s="74"/>
      <c r="E144" s="76" t="s">
        <v>229</v>
      </c>
      <c r="F144" s="75">
        <v>128</v>
      </c>
      <c r="G144" s="74">
        <v>0</v>
      </c>
      <c r="H144" s="74">
        <v>0</v>
      </c>
      <c r="I144" s="74">
        <v>0</v>
      </c>
      <c r="J144" s="74">
        <v>0</v>
      </c>
      <c r="K144" s="74">
        <v>0</v>
      </c>
      <c r="L144" s="74">
        <v>0</v>
      </c>
      <c r="M144" s="74">
        <v>0</v>
      </c>
      <c r="N144" s="74">
        <v>0</v>
      </c>
      <c r="O144" s="100"/>
      <c r="P144" s="100"/>
      <c r="Q144" s="63">
        <f t="shared" si="41"/>
        <v>0</v>
      </c>
      <c r="R144" s="78">
        <f t="shared" si="42"/>
        <v>0</v>
      </c>
      <c r="S144" s="58"/>
    </row>
    <row r="145" spans="1:19" ht="12.75">
      <c r="A145" s="123"/>
      <c r="B145" s="63"/>
      <c r="C145" s="74"/>
      <c r="D145" s="74"/>
      <c r="E145" s="76" t="s">
        <v>230</v>
      </c>
      <c r="F145" s="75">
        <v>129</v>
      </c>
      <c r="G145" s="74">
        <v>0</v>
      </c>
      <c r="H145" s="74">
        <v>0</v>
      </c>
      <c r="I145" s="74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100"/>
      <c r="P145" s="100"/>
      <c r="Q145" s="63">
        <f t="shared" si="41"/>
        <v>0</v>
      </c>
      <c r="R145" s="78">
        <f t="shared" si="42"/>
        <v>0</v>
      </c>
      <c r="S145" s="58"/>
    </row>
    <row r="146" spans="1:19" ht="28.5" customHeight="1">
      <c r="A146" s="123"/>
      <c r="B146" s="75">
        <v>2</v>
      </c>
      <c r="C146" s="74"/>
      <c r="D146" s="119" t="s">
        <v>356</v>
      </c>
      <c r="E146" s="119"/>
      <c r="F146" s="75">
        <v>130</v>
      </c>
      <c r="G146" s="74">
        <f>G147+G150+G153</f>
        <v>7</v>
      </c>
      <c r="H146" s="74">
        <f aca="true" t="shared" si="43" ref="H146:M146">H147+H150+H153</f>
        <v>2</v>
      </c>
      <c r="I146" s="77">
        <f t="shared" si="43"/>
        <v>2</v>
      </c>
      <c r="J146" s="74">
        <f>J147+J150+J153</f>
        <v>2</v>
      </c>
      <c r="K146" s="74">
        <f t="shared" si="43"/>
        <v>1</v>
      </c>
      <c r="L146" s="74">
        <f t="shared" si="43"/>
        <v>2</v>
      </c>
      <c r="M146" s="74">
        <f t="shared" si="43"/>
        <v>2</v>
      </c>
      <c r="N146" s="74">
        <f>N147+N150+N153</f>
        <v>2</v>
      </c>
      <c r="O146" s="100" t="s">
        <v>239</v>
      </c>
      <c r="P146" s="100" t="s">
        <v>239</v>
      </c>
      <c r="Q146" s="63">
        <f t="shared" si="41"/>
        <v>0</v>
      </c>
      <c r="R146" s="78">
        <f t="shared" si="42"/>
        <v>0</v>
      </c>
      <c r="S146" s="58"/>
    </row>
    <row r="147" spans="1:19" ht="12.75" customHeight="1">
      <c r="A147" s="123"/>
      <c r="B147" s="74"/>
      <c r="C147" s="75" t="s">
        <v>11</v>
      </c>
      <c r="D147" s="119" t="s">
        <v>231</v>
      </c>
      <c r="E147" s="119"/>
      <c r="F147" s="75">
        <v>131</v>
      </c>
      <c r="G147" s="74">
        <f>G148+G149</f>
        <v>0</v>
      </c>
      <c r="H147" s="74">
        <f aca="true" t="shared" si="44" ref="H147:N147">H148+H149</f>
        <v>0</v>
      </c>
      <c r="I147" s="77">
        <f t="shared" si="44"/>
        <v>0</v>
      </c>
      <c r="J147" s="74">
        <f>J148+J149</f>
        <v>0</v>
      </c>
      <c r="K147" s="74">
        <f t="shared" si="44"/>
        <v>0</v>
      </c>
      <c r="L147" s="74">
        <f t="shared" si="44"/>
        <v>0</v>
      </c>
      <c r="M147" s="74">
        <f t="shared" si="44"/>
        <v>0</v>
      </c>
      <c r="N147" s="74">
        <f t="shared" si="44"/>
        <v>0</v>
      </c>
      <c r="O147" s="100"/>
      <c r="P147" s="100"/>
      <c r="Q147" s="63">
        <f t="shared" si="41"/>
        <v>0</v>
      </c>
      <c r="R147" s="78">
        <f t="shared" si="42"/>
        <v>0</v>
      </c>
      <c r="S147" s="58"/>
    </row>
    <row r="148" spans="1:19" ht="12.75">
      <c r="A148" s="123"/>
      <c r="B148" s="63"/>
      <c r="C148" s="74"/>
      <c r="D148" s="75" t="s">
        <v>100</v>
      </c>
      <c r="E148" s="76" t="s">
        <v>232</v>
      </c>
      <c r="F148" s="75">
        <v>132</v>
      </c>
      <c r="G148" s="74">
        <v>0</v>
      </c>
      <c r="H148" s="74">
        <v>0</v>
      </c>
      <c r="I148" s="77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100"/>
      <c r="P148" s="100"/>
      <c r="Q148" s="63">
        <f t="shared" si="41"/>
        <v>0</v>
      </c>
      <c r="R148" s="78">
        <f t="shared" si="42"/>
        <v>0</v>
      </c>
      <c r="S148" s="58"/>
    </row>
    <row r="149" spans="1:19" ht="25.5" customHeight="1">
      <c r="A149" s="123"/>
      <c r="B149" s="63"/>
      <c r="C149" s="74"/>
      <c r="D149" s="75" t="s">
        <v>102</v>
      </c>
      <c r="E149" s="76" t="s">
        <v>233</v>
      </c>
      <c r="F149" s="75">
        <v>133</v>
      </c>
      <c r="G149" s="74">
        <v>0</v>
      </c>
      <c r="H149" s="74">
        <v>0</v>
      </c>
      <c r="I149" s="77">
        <v>0</v>
      </c>
      <c r="J149" s="74">
        <v>0</v>
      </c>
      <c r="K149" s="74">
        <v>0</v>
      </c>
      <c r="L149" s="74">
        <v>0</v>
      </c>
      <c r="M149" s="74">
        <v>0</v>
      </c>
      <c r="N149" s="74">
        <v>0</v>
      </c>
      <c r="O149" s="100"/>
      <c r="P149" s="100"/>
      <c r="Q149" s="63">
        <f t="shared" si="41"/>
        <v>0</v>
      </c>
      <c r="R149" s="78">
        <f t="shared" si="42"/>
        <v>0</v>
      </c>
      <c r="S149" s="58"/>
    </row>
    <row r="150" spans="1:19" ht="12.75" customHeight="1">
      <c r="A150" s="123"/>
      <c r="B150" s="63"/>
      <c r="C150" s="75" t="s">
        <v>12</v>
      </c>
      <c r="D150" s="119" t="s">
        <v>234</v>
      </c>
      <c r="E150" s="119"/>
      <c r="F150" s="75">
        <v>134</v>
      </c>
      <c r="G150" s="74">
        <v>7</v>
      </c>
      <c r="H150" s="74">
        <v>1</v>
      </c>
      <c r="I150" s="77">
        <v>1</v>
      </c>
      <c r="J150" s="74">
        <v>1</v>
      </c>
      <c r="K150" s="74">
        <v>0</v>
      </c>
      <c r="L150" s="74">
        <v>1</v>
      </c>
      <c r="M150" s="74">
        <v>1</v>
      </c>
      <c r="N150" s="74">
        <v>1</v>
      </c>
      <c r="O150" s="100"/>
      <c r="P150" s="100"/>
      <c r="Q150" s="63">
        <f t="shared" si="41"/>
        <v>0</v>
      </c>
      <c r="R150" s="78">
        <f t="shared" si="42"/>
        <v>0</v>
      </c>
      <c r="S150" s="58"/>
    </row>
    <row r="151" spans="1:19" ht="12.75">
      <c r="A151" s="123"/>
      <c r="B151" s="63"/>
      <c r="C151" s="74"/>
      <c r="D151" s="75" t="s">
        <v>134</v>
      </c>
      <c r="E151" s="76" t="s">
        <v>232</v>
      </c>
      <c r="F151" s="75">
        <v>135</v>
      </c>
      <c r="G151" s="74">
        <v>0</v>
      </c>
      <c r="H151" s="74">
        <v>0</v>
      </c>
      <c r="I151" s="74">
        <v>0</v>
      </c>
      <c r="J151" s="74">
        <v>0</v>
      </c>
      <c r="K151" s="74">
        <v>0</v>
      </c>
      <c r="L151" s="74">
        <v>0</v>
      </c>
      <c r="M151" s="74">
        <v>0</v>
      </c>
      <c r="N151" s="74">
        <v>0</v>
      </c>
      <c r="O151" s="100"/>
      <c r="P151" s="100"/>
      <c r="Q151" s="63">
        <f t="shared" si="41"/>
        <v>0</v>
      </c>
      <c r="R151" s="78">
        <f t="shared" si="42"/>
        <v>0</v>
      </c>
      <c r="S151" s="58"/>
    </row>
    <row r="152" spans="1:19" ht="12.75">
      <c r="A152" s="123"/>
      <c r="B152" s="63"/>
      <c r="C152" s="74"/>
      <c r="D152" s="75" t="s">
        <v>135</v>
      </c>
      <c r="E152" s="76" t="s">
        <v>233</v>
      </c>
      <c r="F152" s="75">
        <v>136</v>
      </c>
      <c r="G152" s="74">
        <v>0</v>
      </c>
      <c r="H152" s="74">
        <v>0</v>
      </c>
      <c r="I152" s="74">
        <v>0</v>
      </c>
      <c r="J152" s="74">
        <v>0</v>
      </c>
      <c r="K152" s="74">
        <v>0</v>
      </c>
      <c r="L152" s="74">
        <v>0</v>
      </c>
      <c r="M152" s="74">
        <v>0</v>
      </c>
      <c r="N152" s="74">
        <v>0</v>
      </c>
      <c r="O152" s="100"/>
      <c r="P152" s="100"/>
      <c r="Q152" s="63">
        <f t="shared" si="41"/>
        <v>0</v>
      </c>
      <c r="R152" s="78">
        <f t="shared" si="42"/>
        <v>0</v>
      </c>
      <c r="S152" s="58"/>
    </row>
    <row r="153" spans="1:19" ht="12.75" customHeight="1">
      <c r="A153" s="123"/>
      <c r="B153" s="63"/>
      <c r="C153" s="75" t="s">
        <v>56</v>
      </c>
      <c r="D153" s="119" t="s">
        <v>235</v>
      </c>
      <c r="E153" s="119"/>
      <c r="F153" s="75">
        <v>137</v>
      </c>
      <c r="G153" s="74">
        <v>0</v>
      </c>
      <c r="H153" s="74">
        <v>1</v>
      </c>
      <c r="I153" s="74">
        <v>1</v>
      </c>
      <c r="J153" s="74">
        <v>1</v>
      </c>
      <c r="K153" s="74">
        <v>1</v>
      </c>
      <c r="L153" s="74">
        <v>1</v>
      </c>
      <c r="M153" s="74">
        <v>1</v>
      </c>
      <c r="N153" s="74">
        <v>1</v>
      </c>
      <c r="O153" s="100" t="s">
        <v>239</v>
      </c>
      <c r="P153" s="100"/>
      <c r="Q153" s="63">
        <f t="shared" si="41"/>
        <v>0</v>
      </c>
      <c r="R153" s="78">
        <f t="shared" si="42"/>
        <v>0</v>
      </c>
      <c r="S153" s="58"/>
    </row>
    <row r="154" spans="1:19" s="39" customFormat="1" ht="23.25" customHeight="1">
      <c r="A154" s="79" t="s">
        <v>39</v>
      </c>
      <c r="B154" s="70"/>
      <c r="C154" s="70"/>
      <c r="D154" s="117" t="s">
        <v>357</v>
      </c>
      <c r="E154" s="117"/>
      <c r="F154" s="69">
        <v>138</v>
      </c>
      <c r="G154" s="71">
        <f aca="true" t="shared" si="45" ref="G154:N154">G13-G40</f>
        <v>223.60599999999977</v>
      </c>
      <c r="H154" s="70">
        <f t="shared" si="45"/>
        <v>9</v>
      </c>
      <c r="I154" s="71">
        <f>I13-I40</f>
        <v>9</v>
      </c>
      <c r="J154" s="70">
        <f t="shared" si="45"/>
        <v>9</v>
      </c>
      <c r="K154" s="70">
        <f t="shared" si="45"/>
        <v>8</v>
      </c>
      <c r="L154" s="70">
        <f t="shared" si="45"/>
        <v>26</v>
      </c>
      <c r="M154" s="70">
        <f t="shared" si="45"/>
        <v>498</v>
      </c>
      <c r="N154" s="70">
        <f t="shared" si="45"/>
        <v>9</v>
      </c>
      <c r="O154" s="99">
        <f>J154/I154*100</f>
        <v>100</v>
      </c>
      <c r="P154" s="99">
        <f>I154/G154*100</f>
        <v>4.024936719050476</v>
      </c>
      <c r="Q154" s="72">
        <f t="shared" si="41"/>
        <v>0</v>
      </c>
      <c r="R154" s="73">
        <f t="shared" si="42"/>
        <v>0</v>
      </c>
      <c r="S154" s="59"/>
    </row>
    <row r="155" spans="1:19" ht="12.75">
      <c r="A155" s="80"/>
      <c r="B155" s="74"/>
      <c r="C155" s="74"/>
      <c r="D155" s="74"/>
      <c r="E155" s="76" t="s">
        <v>236</v>
      </c>
      <c r="F155" s="75">
        <v>139</v>
      </c>
      <c r="G155" s="74"/>
      <c r="H155" s="74"/>
      <c r="I155" s="74"/>
      <c r="J155" s="74"/>
      <c r="K155" s="74"/>
      <c r="L155" s="74"/>
      <c r="M155" s="74"/>
      <c r="N155" s="74">
        <f aca="true" t="shared" si="46" ref="N155:N187">J155</f>
        <v>0</v>
      </c>
      <c r="O155" s="100"/>
      <c r="P155" s="100"/>
      <c r="Q155" s="63">
        <f t="shared" si="41"/>
        <v>0</v>
      </c>
      <c r="R155" s="81"/>
      <c r="S155" s="58"/>
    </row>
    <row r="156" spans="1:19" ht="12.75">
      <c r="A156" s="80"/>
      <c r="B156" s="74"/>
      <c r="C156" s="74"/>
      <c r="D156" s="74"/>
      <c r="E156" s="76" t="s">
        <v>237</v>
      </c>
      <c r="F156" s="75">
        <v>140</v>
      </c>
      <c r="G156" s="74"/>
      <c r="H156" s="74"/>
      <c r="I156" s="74"/>
      <c r="J156" s="74"/>
      <c r="K156" s="74"/>
      <c r="L156" s="74"/>
      <c r="M156" s="74"/>
      <c r="N156" s="74">
        <f t="shared" si="46"/>
        <v>0</v>
      </c>
      <c r="O156" s="100"/>
      <c r="P156" s="100"/>
      <c r="Q156" s="63">
        <f t="shared" si="41"/>
        <v>0</v>
      </c>
      <c r="R156" s="81"/>
      <c r="S156" s="58"/>
    </row>
    <row r="157" spans="1:19" ht="12.75" customHeight="1">
      <c r="A157" s="75" t="s">
        <v>41</v>
      </c>
      <c r="B157" s="74"/>
      <c r="C157" s="74"/>
      <c r="D157" s="119" t="s">
        <v>42</v>
      </c>
      <c r="E157" s="119"/>
      <c r="F157" s="75">
        <v>141</v>
      </c>
      <c r="G157" s="74">
        <v>33</v>
      </c>
      <c r="H157" s="74">
        <v>0</v>
      </c>
      <c r="I157" s="74">
        <v>0</v>
      </c>
      <c r="J157" s="74">
        <v>0</v>
      </c>
      <c r="K157" s="74">
        <v>0</v>
      </c>
      <c r="L157" s="74">
        <v>1</v>
      </c>
      <c r="M157" s="74">
        <v>0</v>
      </c>
      <c r="N157" s="74">
        <v>7</v>
      </c>
      <c r="O157" s="100"/>
      <c r="P157" s="100"/>
      <c r="Q157" s="63"/>
      <c r="R157" s="81"/>
      <c r="S157" s="58"/>
    </row>
    <row r="158" spans="1:19" ht="12.75" customHeight="1">
      <c r="A158" s="75" t="s">
        <v>43</v>
      </c>
      <c r="B158" s="74"/>
      <c r="C158" s="74"/>
      <c r="D158" s="119" t="s">
        <v>77</v>
      </c>
      <c r="E158" s="119"/>
      <c r="F158" s="75"/>
      <c r="G158" s="74"/>
      <c r="H158" s="74"/>
      <c r="I158" s="74"/>
      <c r="J158" s="74"/>
      <c r="K158" s="74"/>
      <c r="L158" s="74"/>
      <c r="M158" s="74"/>
      <c r="N158" s="74" t="s">
        <v>289</v>
      </c>
      <c r="O158" s="100"/>
      <c r="P158" s="100"/>
      <c r="Q158" s="63"/>
      <c r="R158" s="81"/>
      <c r="S158" s="58"/>
    </row>
    <row r="159" spans="1:19" ht="12.75" customHeight="1">
      <c r="A159" s="123"/>
      <c r="B159" s="74">
        <v>1</v>
      </c>
      <c r="C159" s="74"/>
      <c r="D159" s="119" t="s">
        <v>303</v>
      </c>
      <c r="E159" s="119"/>
      <c r="F159" s="75">
        <v>142</v>
      </c>
      <c r="G159" s="74"/>
      <c r="H159" s="74"/>
      <c r="I159" s="74"/>
      <c r="J159" s="74"/>
      <c r="K159" s="74"/>
      <c r="L159" s="74"/>
      <c r="M159" s="74"/>
      <c r="N159" s="74"/>
      <c r="O159" s="100"/>
      <c r="P159" s="100"/>
      <c r="Q159" s="63"/>
      <c r="R159" s="81"/>
      <c r="S159" s="58"/>
    </row>
    <row r="160" spans="1:19" ht="12.75" customHeight="1">
      <c r="A160" s="123"/>
      <c r="B160" s="74"/>
      <c r="C160" s="74" t="s">
        <v>11</v>
      </c>
      <c r="D160" s="126" t="s">
        <v>304</v>
      </c>
      <c r="E160" s="119"/>
      <c r="F160" s="75">
        <v>143</v>
      </c>
      <c r="G160" s="74"/>
      <c r="H160" s="74"/>
      <c r="I160" s="74"/>
      <c r="J160" s="74"/>
      <c r="K160" s="74"/>
      <c r="L160" s="74"/>
      <c r="M160" s="74"/>
      <c r="N160" s="74"/>
      <c r="O160" s="100"/>
      <c r="P160" s="100"/>
      <c r="Q160" s="63"/>
      <c r="R160" s="81"/>
      <c r="S160" s="58"/>
    </row>
    <row r="161" spans="1:19" ht="39" customHeight="1">
      <c r="A161" s="123"/>
      <c r="B161" s="74"/>
      <c r="C161" s="74" t="s">
        <v>12</v>
      </c>
      <c r="D161" s="126" t="s">
        <v>305</v>
      </c>
      <c r="E161" s="119"/>
      <c r="F161" s="75">
        <v>144</v>
      </c>
      <c r="G161" s="74"/>
      <c r="H161" s="74"/>
      <c r="I161" s="74"/>
      <c r="J161" s="74"/>
      <c r="K161" s="74"/>
      <c r="L161" s="74"/>
      <c r="M161" s="74"/>
      <c r="N161" s="74"/>
      <c r="O161" s="100"/>
      <c r="P161" s="100"/>
      <c r="Q161" s="63"/>
      <c r="R161" s="81"/>
      <c r="S161" s="58"/>
    </row>
    <row r="162" spans="1:19" ht="39" customHeight="1">
      <c r="A162" s="123"/>
      <c r="B162" s="74">
        <v>2</v>
      </c>
      <c r="C162" s="74"/>
      <c r="D162" s="120" t="s">
        <v>358</v>
      </c>
      <c r="E162" s="121"/>
      <c r="F162" s="75">
        <v>145</v>
      </c>
      <c r="G162" s="77">
        <f>G41</f>
        <v>13772.34</v>
      </c>
      <c r="H162" s="77">
        <f aca="true" t="shared" si="47" ref="H162:R162">H41</f>
        <v>15615</v>
      </c>
      <c r="I162" s="77">
        <f t="shared" si="47"/>
        <v>15615</v>
      </c>
      <c r="J162" s="77">
        <f t="shared" si="47"/>
        <v>17660</v>
      </c>
      <c r="K162" s="77">
        <f t="shared" si="47"/>
        <v>4301</v>
      </c>
      <c r="L162" s="77">
        <f t="shared" si="47"/>
        <v>8761</v>
      </c>
      <c r="M162" s="77">
        <f t="shared" si="47"/>
        <v>12385</v>
      </c>
      <c r="N162" s="77">
        <f t="shared" si="47"/>
        <v>17660</v>
      </c>
      <c r="O162" s="77">
        <f t="shared" si="47"/>
        <v>113.09638168427793</v>
      </c>
      <c r="P162" s="77">
        <f t="shared" si="47"/>
        <v>113.37942571850535</v>
      </c>
      <c r="Q162" s="77">
        <f t="shared" si="47"/>
        <v>2045</v>
      </c>
      <c r="R162" s="77">
        <f t="shared" si="47"/>
        <v>2045</v>
      </c>
      <c r="S162" s="58"/>
    </row>
    <row r="163" spans="1:19" ht="39" customHeight="1">
      <c r="A163" s="123"/>
      <c r="B163" s="74"/>
      <c r="C163" s="74" t="s">
        <v>11</v>
      </c>
      <c r="D163" s="127" t="s">
        <v>359</v>
      </c>
      <c r="E163" s="128"/>
      <c r="F163" s="75">
        <v>146</v>
      </c>
      <c r="G163" s="74"/>
      <c r="H163" s="74"/>
      <c r="I163" s="74"/>
      <c r="J163" s="74"/>
      <c r="K163" s="74"/>
      <c r="L163" s="74"/>
      <c r="M163" s="74"/>
      <c r="N163" s="74"/>
      <c r="O163" s="100"/>
      <c r="P163" s="100"/>
      <c r="Q163" s="63"/>
      <c r="R163" s="81"/>
      <c r="S163" s="58"/>
    </row>
    <row r="164" spans="1:19" ht="12.75" customHeight="1">
      <c r="A164" s="123"/>
      <c r="B164" s="75">
        <v>3</v>
      </c>
      <c r="C164" s="74"/>
      <c r="D164" s="119" t="s">
        <v>360</v>
      </c>
      <c r="E164" s="119"/>
      <c r="F164" s="75">
        <v>147</v>
      </c>
      <c r="G164" s="74">
        <f>G98</f>
        <v>7317</v>
      </c>
      <c r="H164" s="74">
        <f aca="true" t="shared" si="48" ref="H164:M164">H98</f>
        <v>8548</v>
      </c>
      <c r="I164" s="74">
        <f t="shared" si="48"/>
        <v>8548</v>
      </c>
      <c r="J164" s="74">
        <f>J98</f>
        <v>9831</v>
      </c>
      <c r="K164" s="74">
        <f t="shared" si="48"/>
        <v>2403</v>
      </c>
      <c r="L164" s="74">
        <f t="shared" si="48"/>
        <v>4713</v>
      </c>
      <c r="M164" s="74">
        <f t="shared" si="48"/>
        <v>6809</v>
      </c>
      <c r="N164" s="74">
        <f t="shared" si="46"/>
        <v>9831</v>
      </c>
      <c r="O164" s="100">
        <f aca="true" t="shared" si="49" ref="O164:O171">J164/I164*100</f>
        <v>115.00935891436595</v>
      </c>
      <c r="P164" s="100">
        <f aca="true" t="shared" si="50" ref="P164:P172">I164/G164*100</f>
        <v>116.82383490501572</v>
      </c>
      <c r="Q164" s="63"/>
      <c r="R164" s="81"/>
      <c r="S164" s="58"/>
    </row>
    <row r="165" spans="1:19" ht="12.75" customHeight="1">
      <c r="A165" s="123"/>
      <c r="B165" s="75">
        <v>4</v>
      </c>
      <c r="C165" s="74"/>
      <c r="D165" s="120" t="s">
        <v>361</v>
      </c>
      <c r="E165" s="121"/>
      <c r="F165" s="75"/>
      <c r="G165" s="74">
        <f>G99</f>
        <v>6611</v>
      </c>
      <c r="H165" s="74">
        <f aca="true" t="shared" si="51" ref="H165:M165">H99</f>
        <v>7768</v>
      </c>
      <c r="I165" s="74">
        <f t="shared" si="51"/>
        <v>7768</v>
      </c>
      <c r="J165" s="74">
        <f>J99</f>
        <v>9051</v>
      </c>
      <c r="K165" s="74">
        <f t="shared" si="51"/>
        <v>2206</v>
      </c>
      <c r="L165" s="74">
        <f t="shared" si="51"/>
        <v>4308</v>
      </c>
      <c r="M165" s="74">
        <f t="shared" si="51"/>
        <v>6209</v>
      </c>
      <c r="N165" s="74">
        <f t="shared" si="46"/>
        <v>9051</v>
      </c>
      <c r="O165" s="100">
        <f t="shared" si="49"/>
        <v>116.51647785787848</v>
      </c>
      <c r="P165" s="100">
        <f t="shared" si="50"/>
        <v>117.50113447284829</v>
      </c>
      <c r="Q165" s="63"/>
      <c r="R165" s="81"/>
      <c r="S165" s="58"/>
    </row>
    <row r="166" spans="1:19" ht="12.75" customHeight="1">
      <c r="A166" s="123"/>
      <c r="B166" s="75">
        <v>5</v>
      </c>
      <c r="C166" s="74"/>
      <c r="D166" s="119" t="s">
        <v>78</v>
      </c>
      <c r="E166" s="119"/>
      <c r="F166" s="75">
        <v>148</v>
      </c>
      <c r="G166" s="74">
        <v>170</v>
      </c>
      <c r="H166" s="74">
        <v>170</v>
      </c>
      <c r="I166" s="74">
        <v>170</v>
      </c>
      <c r="J166" s="74">
        <v>170</v>
      </c>
      <c r="K166" s="74">
        <v>170</v>
      </c>
      <c r="L166" s="74">
        <v>170</v>
      </c>
      <c r="M166" s="74">
        <v>170</v>
      </c>
      <c r="N166" s="74">
        <f t="shared" si="46"/>
        <v>170</v>
      </c>
      <c r="O166" s="100">
        <f t="shared" si="49"/>
        <v>100</v>
      </c>
      <c r="P166" s="100">
        <f t="shared" si="50"/>
        <v>100</v>
      </c>
      <c r="Q166" s="63"/>
      <c r="R166" s="81"/>
      <c r="S166" s="58"/>
    </row>
    <row r="167" spans="1:19" ht="12.75" customHeight="1">
      <c r="A167" s="123"/>
      <c r="B167" s="75">
        <v>6</v>
      </c>
      <c r="C167" s="74"/>
      <c r="D167" s="119" t="s">
        <v>238</v>
      </c>
      <c r="E167" s="119"/>
      <c r="F167" s="75">
        <v>149</v>
      </c>
      <c r="G167" s="74">
        <v>162</v>
      </c>
      <c r="H167" s="74">
        <v>168</v>
      </c>
      <c r="I167" s="74">
        <v>168</v>
      </c>
      <c r="J167" s="74">
        <v>168</v>
      </c>
      <c r="K167" s="74">
        <v>165</v>
      </c>
      <c r="L167" s="74">
        <v>165</v>
      </c>
      <c r="M167" s="74">
        <v>165</v>
      </c>
      <c r="N167" s="74">
        <f t="shared" si="46"/>
        <v>168</v>
      </c>
      <c r="O167" s="100">
        <f t="shared" si="49"/>
        <v>100</v>
      </c>
      <c r="P167" s="100">
        <f t="shared" si="50"/>
        <v>103.7037037037037</v>
      </c>
      <c r="Q167" s="63"/>
      <c r="R167" s="81"/>
      <c r="S167" s="58"/>
    </row>
    <row r="168" spans="1:19" ht="43.5" customHeight="1">
      <c r="A168" s="123"/>
      <c r="B168" s="74"/>
      <c r="C168" s="75" t="s">
        <v>11</v>
      </c>
      <c r="D168" s="119" t="s">
        <v>362</v>
      </c>
      <c r="E168" s="119"/>
      <c r="F168" s="75">
        <v>150</v>
      </c>
      <c r="G168" s="77">
        <f>((G164-G108-G113)/G167)/12*1000</f>
        <v>3658.43621399177</v>
      </c>
      <c r="H168" s="77">
        <f>((H164-H108-H113)/H167)/12*1000</f>
        <v>4111.111111111111</v>
      </c>
      <c r="I168" s="77">
        <f>((I164-I108-I113)/I167)/12*1000</f>
        <v>4111.111111111111</v>
      </c>
      <c r="J168" s="77">
        <f>((J164-J108-J113)/J167)/12*1000</f>
        <v>4747.519841269841</v>
      </c>
      <c r="K168" s="77">
        <f>((K165)/K167)/12*1000</f>
        <v>1114.141414141414</v>
      </c>
      <c r="L168" s="77">
        <f>((L165)/L167)/12*1000</f>
        <v>2175.757575757576</v>
      </c>
      <c r="M168" s="77">
        <f>((M165)/M167)/12*1000</f>
        <v>3135.8585858585857</v>
      </c>
      <c r="N168" s="77">
        <f>((N165)/N167)/12*1000</f>
        <v>4489.583333333333</v>
      </c>
      <c r="O168" s="100">
        <f t="shared" si="49"/>
        <v>115.48021235521236</v>
      </c>
      <c r="P168" s="100">
        <f t="shared" si="50"/>
        <v>112.37345331833521</v>
      </c>
      <c r="Q168" s="63"/>
      <c r="R168" s="81"/>
      <c r="S168" s="58"/>
    </row>
    <row r="169" spans="1:19" ht="43.5" customHeight="1">
      <c r="A169" s="123"/>
      <c r="B169" s="74"/>
      <c r="C169" s="75" t="s">
        <v>12</v>
      </c>
      <c r="D169" s="119" t="s">
        <v>363</v>
      </c>
      <c r="E169" s="119"/>
      <c r="F169" s="75">
        <v>151</v>
      </c>
      <c r="G169" s="77">
        <v>3658.43621399177</v>
      </c>
      <c r="H169" s="77">
        <v>4111.111111111111</v>
      </c>
      <c r="I169" s="77">
        <v>4111.111111111111</v>
      </c>
      <c r="J169" s="77">
        <v>4747.519841269841</v>
      </c>
      <c r="K169" s="77">
        <v>1114.141414141414</v>
      </c>
      <c r="L169" s="77">
        <v>2175.757575757576</v>
      </c>
      <c r="M169" s="77">
        <v>3135.8585858585857</v>
      </c>
      <c r="N169" s="77">
        <v>4489.583333333333</v>
      </c>
      <c r="O169" s="100">
        <f t="shared" si="49"/>
        <v>115.48021235521236</v>
      </c>
      <c r="P169" s="100">
        <f t="shared" si="50"/>
        <v>112.37345331833521</v>
      </c>
      <c r="Q169" s="63"/>
      <c r="R169" s="81"/>
      <c r="S169" s="58"/>
    </row>
    <row r="170" spans="1:19" ht="65.25" customHeight="1">
      <c r="A170" s="123"/>
      <c r="B170" s="74"/>
      <c r="C170" s="75" t="s">
        <v>56</v>
      </c>
      <c r="D170" s="119" t="s">
        <v>364</v>
      </c>
      <c r="E170" s="119"/>
      <c r="F170" s="75">
        <v>152</v>
      </c>
      <c r="G170" s="77">
        <f>((G164-G101-G102-G103-G106-G108-G113)/G167)/12*1000</f>
        <v>3653.292181069959</v>
      </c>
      <c r="H170" s="77">
        <f>((H164-H101-H102-H103-H106-H108-H113)/H167)/12*1000</f>
        <v>3703.8690476190473</v>
      </c>
      <c r="I170" s="77">
        <f>((I164-I101-I102-I103-I106-I108-I113)/I167)/12*1000</f>
        <v>3703.8690476190473</v>
      </c>
      <c r="J170" s="77">
        <f>((J164-J101-J102-J103-J106-J108-J113)/J167)/12*1000</f>
        <v>4540.178571428572</v>
      </c>
      <c r="K170" s="77">
        <v>1114.141414141414</v>
      </c>
      <c r="L170" s="77">
        <v>2175.757575757576</v>
      </c>
      <c r="M170" s="77">
        <v>3135.8585858585857</v>
      </c>
      <c r="N170" s="77">
        <v>4489.583333333333</v>
      </c>
      <c r="O170" s="100">
        <f t="shared" si="49"/>
        <v>122.5793491361993</v>
      </c>
      <c r="P170" s="100">
        <f t="shared" si="50"/>
        <v>101.38441887597054</v>
      </c>
      <c r="Q170" s="63"/>
      <c r="R170" s="81"/>
      <c r="S170" s="58"/>
    </row>
    <row r="171" spans="1:19" ht="30" customHeight="1">
      <c r="A171" s="123"/>
      <c r="B171" s="75">
        <v>7</v>
      </c>
      <c r="C171" s="75" t="s">
        <v>11</v>
      </c>
      <c r="D171" s="119" t="s">
        <v>365</v>
      </c>
      <c r="E171" s="119"/>
      <c r="F171" s="75">
        <v>153</v>
      </c>
      <c r="G171" s="82">
        <f aca="true" t="shared" si="52" ref="G171:N171">(G14)/G167</f>
        <v>86.04904938271605</v>
      </c>
      <c r="H171" s="82">
        <f t="shared" si="52"/>
        <v>92.71428571428571</v>
      </c>
      <c r="I171" s="82">
        <f t="shared" si="52"/>
        <v>92.71428571428571</v>
      </c>
      <c r="J171" s="82">
        <f t="shared" si="52"/>
        <v>104.88690476190476</v>
      </c>
      <c r="K171" s="100">
        <f t="shared" si="52"/>
        <v>26.03030303030303</v>
      </c>
      <c r="L171" s="100">
        <f t="shared" si="52"/>
        <v>53.084848484848486</v>
      </c>
      <c r="M171" s="100">
        <f t="shared" si="52"/>
        <v>77.9030303030303</v>
      </c>
      <c r="N171" s="100">
        <f t="shared" si="52"/>
        <v>104.88690476190476</v>
      </c>
      <c r="O171" s="100">
        <f t="shared" si="49"/>
        <v>113.12917308680022</v>
      </c>
      <c r="P171" s="100">
        <f t="shared" si="50"/>
        <v>107.74585701920427</v>
      </c>
      <c r="Q171" s="63"/>
      <c r="R171" s="81"/>
      <c r="S171" s="58"/>
    </row>
    <row r="172" spans="1:19" ht="44.25" customHeight="1">
      <c r="A172" s="123"/>
      <c r="B172" s="74"/>
      <c r="C172" s="75" t="s">
        <v>12</v>
      </c>
      <c r="D172" s="119" t="s">
        <v>366</v>
      </c>
      <c r="E172" s="119"/>
      <c r="F172" s="75">
        <v>154</v>
      </c>
      <c r="G172" s="82">
        <f aca="true" t="shared" si="53" ref="G172:N172">(G14-G23)/G167</f>
        <v>61.00343209876544</v>
      </c>
      <c r="H172" s="82">
        <f t="shared" si="53"/>
        <v>58.54761904761905</v>
      </c>
      <c r="I172" s="82">
        <f t="shared" si="53"/>
        <v>58.54761904761905</v>
      </c>
      <c r="J172" s="82">
        <f t="shared" si="53"/>
        <v>59.05357142857143</v>
      </c>
      <c r="K172" s="100">
        <f t="shared" si="53"/>
        <v>16.21212121212121</v>
      </c>
      <c r="L172" s="100">
        <f t="shared" si="53"/>
        <v>31.266666666666666</v>
      </c>
      <c r="M172" s="100">
        <f t="shared" si="53"/>
        <v>44.75151515151515</v>
      </c>
      <c r="N172" s="100">
        <f t="shared" si="53"/>
        <v>59.05357142857143</v>
      </c>
      <c r="O172" s="100">
        <f>J172/I172*100</f>
        <v>100.86417242781619</v>
      </c>
      <c r="P172" s="100">
        <f t="shared" si="50"/>
        <v>95.97430346677808</v>
      </c>
      <c r="Q172" s="63"/>
      <c r="R172" s="81"/>
      <c r="S172" s="58"/>
    </row>
    <row r="173" spans="1:19" ht="41.25" customHeight="1" hidden="1">
      <c r="A173" s="123"/>
      <c r="B173" s="74"/>
      <c r="C173" s="75" t="s">
        <v>56</v>
      </c>
      <c r="D173" s="119" t="s">
        <v>309</v>
      </c>
      <c r="E173" s="119"/>
      <c r="F173" s="75">
        <v>158</v>
      </c>
      <c r="G173" s="74"/>
      <c r="H173" s="74"/>
      <c r="I173" s="74"/>
      <c r="J173" s="74"/>
      <c r="K173" s="75"/>
      <c r="L173" s="75"/>
      <c r="M173" s="75"/>
      <c r="N173" s="74"/>
      <c r="O173" s="100"/>
      <c r="P173" s="100"/>
      <c r="Q173" s="63"/>
      <c r="R173" s="81"/>
      <c r="S173" s="58"/>
    </row>
    <row r="174" spans="1:19" ht="27.75" customHeight="1" hidden="1">
      <c r="A174" s="123"/>
      <c r="B174" s="74"/>
      <c r="C174" s="75" t="s">
        <v>150</v>
      </c>
      <c r="D174" s="119" t="s">
        <v>240</v>
      </c>
      <c r="E174" s="119"/>
      <c r="F174" s="75">
        <v>159</v>
      </c>
      <c r="G174" s="74"/>
      <c r="H174" s="74"/>
      <c r="I174" s="74"/>
      <c r="J174" s="74"/>
      <c r="K174" s="75" t="s">
        <v>239</v>
      </c>
      <c r="L174" s="75" t="s">
        <v>239</v>
      </c>
      <c r="M174" s="75" t="s">
        <v>239</v>
      </c>
      <c r="N174" s="74">
        <f t="shared" si="46"/>
        <v>0</v>
      </c>
      <c r="O174" s="100"/>
      <c r="P174" s="100"/>
      <c r="Q174" s="63"/>
      <c r="R174" s="81"/>
      <c r="S174" s="58"/>
    </row>
    <row r="175" spans="1:19" ht="12.75" customHeight="1" hidden="1">
      <c r="A175" s="123"/>
      <c r="B175" s="74"/>
      <c r="C175" s="74"/>
      <c r="D175" s="74"/>
      <c r="E175" s="76" t="s">
        <v>241</v>
      </c>
      <c r="F175" s="75">
        <v>160</v>
      </c>
      <c r="G175" s="74"/>
      <c r="H175" s="74"/>
      <c r="I175" s="74"/>
      <c r="J175" s="74"/>
      <c r="K175" s="75" t="s">
        <v>239</v>
      </c>
      <c r="L175" s="75" t="s">
        <v>239</v>
      </c>
      <c r="M175" s="75" t="s">
        <v>239</v>
      </c>
      <c r="N175" s="74">
        <f t="shared" si="46"/>
        <v>0</v>
      </c>
      <c r="O175" s="100"/>
      <c r="P175" s="100"/>
      <c r="Q175" s="63"/>
      <c r="R175" s="81"/>
      <c r="S175" s="58"/>
    </row>
    <row r="176" spans="1:19" ht="12.75" customHeight="1" hidden="1">
      <c r="A176" s="123"/>
      <c r="B176" s="74"/>
      <c r="C176" s="74"/>
      <c r="D176" s="74"/>
      <c r="E176" s="76" t="s">
        <v>242</v>
      </c>
      <c r="F176" s="75">
        <v>161</v>
      </c>
      <c r="G176" s="74"/>
      <c r="H176" s="74"/>
      <c r="I176" s="74"/>
      <c r="J176" s="74"/>
      <c r="K176" s="75" t="s">
        <v>239</v>
      </c>
      <c r="L176" s="75" t="s">
        <v>239</v>
      </c>
      <c r="M176" s="75" t="s">
        <v>239</v>
      </c>
      <c r="N176" s="74">
        <f t="shared" si="46"/>
        <v>0</v>
      </c>
      <c r="O176" s="100"/>
      <c r="P176" s="100"/>
      <c r="Q176" s="63"/>
      <c r="R176" s="81"/>
      <c r="S176" s="58"/>
    </row>
    <row r="177" spans="1:19" ht="12.75" customHeight="1" hidden="1">
      <c r="A177" s="123"/>
      <c r="B177" s="74"/>
      <c r="C177" s="74"/>
      <c r="D177" s="74"/>
      <c r="E177" s="76" t="s">
        <v>243</v>
      </c>
      <c r="F177" s="75">
        <v>162</v>
      </c>
      <c r="G177" s="74"/>
      <c r="H177" s="74"/>
      <c r="I177" s="74"/>
      <c r="J177" s="74"/>
      <c r="K177" s="75" t="s">
        <v>239</v>
      </c>
      <c r="L177" s="75" t="s">
        <v>239</v>
      </c>
      <c r="M177" s="75" t="s">
        <v>239</v>
      </c>
      <c r="N177" s="74">
        <f t="shared" si="46"/>
        <v>0</v>
      </c>
      <c r="O177" s="100"/>
      <c r="P177" s="100"/>
      <c r="Q177" s="63"/>
      <c r="R177" s="81"/>
      <c r="S177" s="58"/>
    </row>
    <row r="178" spans="1:19" ht="25.5" customHeight="1" hidden="1">
      <c r="A178" s="123"/>
      <c r="B178" s="74"/>
      <c r="C178" s="74"/>
      <c r="D178" s="74"/>
      <c r="E178" s="76" t="s">
        <v>244</v>
      </c>
      <c r="F178" s="75">
        <v>163</v>
      </c>
      <c r="G178" s="74"/>
      <c r="H178" s="74"/>
      <c r="I178" s="74"/>
      <c r="J178" s="74"/>
      <c r="K178" s="75" t="s">
        <v>239</v>
      </c>
      <c r="L178" s="75" t="s">
        <v>239</v>
      </c>
      <c r="M178" s="75" t="s">
        <v>239</v>
      </c>
      <c r="N178" s="74">
        <f t="shared" si="46"/>
        <v>0</v>
      </c>
      <c r="O178" s="100"/>
      <c r="P178" s="100"/>
      <c r="Q178" s="63"/>
      <c r="R178" s="81"/>
      <c r="S178" s="58"/>
    </row>
    <row r="179" spans="1:19" ht="42.75" customHeight="1">
      <c r="A179" s="123"/>
      <c r="B179" s="74"/>
      <c r="C179" s="74" t="s">
        <v>56</v>
      </c>
      <c r="D179" s="119" t="s">
        <v>367</v>
      </c>
      <c r="E179" s="119"/>
      <c r="F179" s="75">
        <v>155</v>
      </c>
      <c r="G179" s="74">
        <f>G14/G167</f>
        <v>86.04904938271605</v>
      </c>
      <c r="H179" s="74">
        <f>H14/H167</f>
        <v>92.71428571428571</v>
      </c>
      <c r="I179" s="74">
        <f>I14/I167</f>
        <v>92.71428571428571</v>
      </c>
      <c r="J179" s="74">
        <f>J14/J167</f>
        <v>104.88690476190476</v>
      </c>
      <c r="K179" s="75"/>
      <c r="L179" s="75"/>
      <c r="M179" s="75"/>
      <c r="N179" s="74"/>
      <c r="O179" s="100"/>
      <c r="P179" s="100"/>
      <c r="Q179" s="63"/>
      <c r="R179" s="81"/>
      <c r="S179" s="58"/>
    </row>
    <row r="180" spans="1:19" ht="12.75" customHeight="1">
      <c r="A180" s="123"/>
      <c r="B180" s="75">
        <v>8</v>
      </c>
      <c r="C180" s="74"/>
      <c r="D180" s="119" t="s">
        <v>84</v>
      </c>
      <c r="E180" s="119"/>
      <c r="F180" s="75">
        <v>161</v>
      </c>
      <c r="G180" s="74">
        <v>0</v>
      </c>
      <c r="H180" s="74">
        <v>0</v>
      </c>
      <c r="I180" s="74">
        <v>0</v>
      </c>
      <c r="J180" s="74">
        <v>0</v>
      </c>
      <c r="K180" s="74">
        <v>0</v>
      </c>
      <c r="L180" s="74">
        <v>0</v>
      </c>
      <c r="M180" s="74">
        <v>0</v>
      </c>
      <c r="N180" s="74">
        <f t="shared" si="46"/>
        <v>0</v>
      </c>
      <c r="O180" s="100" t="s">
        <v>289</v>
      </c>
      <c r="P180" s="100" t="s">
        <v>289</v>
      </c>
      <c r="Q180" s="63"/>
      <c r="R180" s="81"/>
      <c r="S180" s="58"/>
    </row>
    <row r="181" spans="1:19" ht="12.75" customHeight="1">
      <c r="A181" s="123"/>
      <c r="B181" s="75">
        <v>9</v>
      </c>
      <c r="C181" s="74"/>
      <c r="D181" s="119" t="s">
        <v>245</v>
      </c>
      <c r="E181" s="119"/>
      <c r="F181" s="75">
        <v>162</v>
      </c>
      <c r="G181" s="74">
        <f>SUM(G182:G186)</f>
        <v>150</v>
      </c>
      <c r="H181" s="74">
        <f aca="true" t="shared" si="54" ref="H181:M181">SUM(H182:H186)</f>
        <v>165</v>
      </c>
      <c r="I181" s="77">
        <f t="shared" si="54"/>
        <v>160</v>
      </c>
      <c r="J181" s="74">
        <f>SUM(J182:J186)</f>
        <v>165</v>
      </c>
      <c r="K181" s="74">
        <f t="shared" si="54"/>
        <v>163</v>
      </c>
      <c r="L181" s="74">
        <f t="shared" si="54"/>
        <v>165</v>
      </c>
      <c r="M181" s="74">
        <f t="shared" si="54"/>
        <v>165</v>
      </c>
      <c r="N181" s="74">
        <f t="shared" si="46"/>
        <v>165</v>
      </c>
      <c r="O181" s="100">
        <f>J181/I181*100</f>
        <v>103.125</v>
      </c>
      <c r="P181" s="100">
        <f>I181/G181*100</f>
        <v>106.66666666666667</v>
      </c>
      <c r="Q181" s="63"/>
      <c r="R181" s="81"/>
      <c r="S181" s="58"/>
    </row>
    <row r="182" spans="1:19" ht="25.5">
      <c r="A182" s="123"/>
      <c r="B182" s="74"/>
      <c r="C182" s="74"/>
      <c r="D182" s="74"/>
      <c r="E182" s="76" t="s">
        <v>246</v>
      </c>
      <c r="F182" s="75">
        <v>163</v>
      </c>
      <c r="G182" s="74">
        <v>2</v>
      </c>
      <c r="H182" s="74">
        <v>5</v>
      </c>
      <c r="I182" s="77">
        <v>0</v>
      </c>
      <c r="J182" s="74">
        <v>5</v>
      </c>
      <c r="K182" s="74">
        <v>3</v>
      </c>
      <c r="L182" s="74">
        <v>5</v>
      </c>
      <c r="M182" s="74">
        <v>5</v>
      </c>
      <c r="N182" s="74">
        <f t="shared" si="46"/>
        <v>5</v>
      </c>
      <c r="O182" s="100" t="s">
        <v>239</v>
      </c>
      <c r="P182" s="100">
        <f>I182/G182*100</f>
        <v>0</v>
      </c>
      <c r="Q182" s="63"/>
      <c r="R182" s="81"/>
      <c r="S182" s="58"/>
    </row>
    <row r="183" spans="1:19" ht="12.75">
      <c r="A183" s="123"/>
      <c r="B183" s="74"/>
      <c r="C183" s="74"/>
      <c r="D183" s="74"/>
      <c r="E183" s="76" t="s">
        <v>247</v>
      </c>
      <c r="F183" s="75">
        <v>164</v>
      </c>
      <c r="G183" s="74">
        <v>142</v>
      </c>
      <c r="H183" s="74">
        <v>150</v>
      </c>
      <c r="I183" s="77">
        <v>150</v>
      </c>
      <c r="J183" s="74">
        <v>150</v>
      </c>
      <c r="K183" s="74">
        <v>150</v>
      </c>
      <c r="L183" s="74">
        <v>150</v>
      </c>
      <c r="M183" s="74">
        <v>150</v>
      </c>
      <c r="N183" s="74">
        <f t="shared" si="46"/>
        <v>150</v>
      </c>
      <c r="O183" s="100">
        <f>J183/I183*100</f>
        <v>100</v>
      </c>
      <c r="P183" s="100">
        <f>I183/G183*100</f>
        <v>105.63380281690141</v>
      </c>
      <c r="Q183" s="63"/>
      <c r="R183" s="81"/>
      <c r="S183" s="58"/>
    </row>
    <row r="184" spans="1:19" ht="12.75">
      <c r="A184" s="123"/>
      <c r="B184" s="74"/>
      <c r="C184" s="74"/>
      <c r="D184" s="74"/>
      <c r="E184" s="76" t="s">
        <v>248</v>
      </c>
      <c r="F184" s="75">
        <v>165</v>
      </c>
      <c r="G184" s="74">
        <v>6</v>
      </c>
      <c r="H184" s="74">
        <v>10</v>
      </c>
      <c r="I184" s="77">
        <v>10</v>
      </c>
      <c r="J184" s="74">
        <v>10</v>
      </c>
      <c r="K184" s="74">
        <v>10</v>
      </c>
      <c r="L184" s="74">
        <v>10</v>
      </c>
      <c r="M184" s="74">
        <v>10</v>
      </c>
      <c r="N184" s="74">
        <f t="shared" si="46"/>
        <v>10</v>
      </c>
      <c r="O184" s="100">
        <f>J184/I184*100</f>
        <v>100</v>
      </c>
      <c r="P184" s="100">
        <f>I184/G184*100</f>
        <v>166.66666666666669</v>
      </c>
      <c r="Q184" s="63"/>
      <c r="R184" s="81"/>
      <c r="S184" s="58"/>
    </row>
    <row r="185" spans="1:19" ht="12.75">
      <c r="A185" s="123"/>
      <c r="B185" s="74"/>
      <c r="C185" s="74"/>
      <c r="D185" s="74"/>
      <c r="E185" s="76" t="s">
        <v>249</v>
      </c>
      <c r="F185" s="75">
        <v>166</v>
      </c>
      <c r="G185" s="74"/>
      <c r="H185" s="74"/>
      <c r="I185" s="74"/>
      <c r="J185" s="74"/>
      <c r="K185" s="74"/>
      <c r="L185" s="74"/>
      <c r="M185" s="74"/>
      <c r="N185" s="74">
        <f t="shared" si="46"/>
        <v>0</v>
      </c>
      <c r="O185" s="100"/>
      <c r="P185" s="100"/>
      <c r="Q185" s="63"/>
      <c r="R185" s="81"/>
      <c r="S185" s="58"/>
    </row>
    <row r="186" spans="1:19" ht="12.75">
      <c r="A186" s="123"/>
      <c r="B186" s="74"/>
      <c r="C186" s="74"/>
      <c r="D186" s="74"/>
      <c r="E186" s="76" t="s">
        <v>250</v>
      </c>
      <c r="F186" s="75">
        <v>167</v>
      </c>
      <c r="G186" s="74"/>
      <c r="H186" s="74"/>
      <c r="I186" s="74"/>
      <c r="J186" s="74"/>
      <c r="K186" s="74"/>
      <c r="L186" s="74"/>
      <c r="M186" s="74"/>
      <c r="N186" s="74">
        <f t="shared" si="46"/>
        <v>0</v>
      </c>
      <c r="O186" s="100"/>
      <c r="P186" s="100"/>
      <c r="Q186" s="63"/>
      <c r="R186" s="81"/>
      <c r="S186" s="58"/>
    </row>
    <row r="187" spans="1:19" ht="26.25" customHeight="1">
      <c r="A187" s="123"/>
      <c r="B187" s="75">
        <v>10</v>
      </c>
      <c r="C187" s="74"/>
      <c r="D187" s="119" t="s">
        <v>251</v>
      </c>
      <c r="E187" s="119"/>
      <c r="F187" s="75">
        <v>168</v>
      </c>
      <c r="G187" s="74">
        <v>0</v>
      </c>
      <c r="H187" s="74">
        <v>0</v>
      </c>
      <c r="I187" s="74">
        <v>0</v>
      </c>
      <c r="J187" s="74">
        <v>0</v>
      </c>
      <c r="K187" s="74">
        <v>0</v>
      </c>
      <c r="L187" s="74">
        <v>0</v>
      </c>
      <c r="M187" s="74">
        <v>0</v>
      </c>
      <c r="N187" s="74">
        <f t="shared" si="46"/>
        <v>0</v>
      </c>
      <c r="O187" s="100"/>
      <c r="P187" s="100"/>
      <c r="Q187" s="63"/>
      <c r="R187" s="81"/>
      <c r="S187" s="58"/>
    </row>
    <row r="188" spans="1:19" ht="26.25" customHeight="1">
      <c r="A188" s="94"/>
      <c r="B188" s="75">
        <v>11</v>
      </c>
      <c r="C188" s="74"/>
      <c r="D188" s="119" t="s">
        <v>368</v>
      </c>
      <c r="E188" s="119"/>
      <c r="F188" s="75">
        <v>169</v>
      </c>
      <c r="G188" s="74">
        <v>0</v>
      </c>
      <c r="H188" s="74">
        <v>0</v>
      </c>
      <c r="I188" s="74">
        <v>0</v>
      </c>
      <c r="J188" s="74">
        <v>0</v>
      </c>
      <c r="K188" s="74">
        <v>0</v>
      </c>
      <c r="L188" s="74">
        <v>0</v>
      </c>
      <c r="M188" s="74">
        <v>0</v>
      </c>
      <c r="N188" s="74">
        <f>J188</f>
        <v>0</v>
      </c>
      <c r="O188" s="100"/>
      <c r="P188" s="100"/>
      <c r="Q188" s="63"/>
      <c r="R188" s="81"/>
      <c r="S188" s="56"/>
    </row>
    <row r="189" spans="1:19" ht="14.25" customHeight="1">
      <c r="A189" s="94"/>
      <c r="B189" s="74"/>
      <c r="C189" s="74"/>
      <c r="D189" s="74"/>
      <c r="E189" s="76" t="s">
        <v>369</v>
      </c>
      <c r="F189" s="75">
        <v>170</v>
      </c>
      <c r="G189" s="74"/>
      <c r="H189" s="74"/>
      <c r="I189" s="77"/>
      <c r="J189" s="74"/>
      <c r="K189" s="74"/>
      <c r="L189" s="74"/>
      <c r="M189" s="74"/>
      <c r="N189" s="74"/>
      <c r="O189" s="100"/>
      <c r="P189" s="100"/>
      <c r="Q189" s="63"/>
      <c r="R189" s="81"/>
      <c r="S189" s="56"/>
    </row>
    <row r="190" spans="1:19" ht="15.75" customHeight="1">
      <c r="A190" s="94"/>
      <c r="B190" s="74"/>
      <c r="C190" s="74"/>
      <c r="D190" s="74"/>
      <c r="E190" s="76" t="s">
        <v>370</v>
      </c>
      <c r="F190" s="75">
        <v>171</v>
      </c>
      <c r="G190" s="74"/>
      <c r="H190" s="74"/>
      <c r="I190" s="77"/>
      <c r="J190" s="74"/>
      <c r="K190" s="74"/>
      <c r="L190" s="74"/>
      <c r="M190" s="74"/>
      <c r="N190" s="74"/>
      <c r="O190" s="100"/>
      <c r="P190" s="100"/>
      <c r="Q190" s="63"/>
      <c r="R190" s="81"/>
      <c r="S190" s="56"/>
    </row>
    <row r="191" spans="1:18" ht="21" customHeight="1">
      <c r="A191" s="4" t="s">
        <v>310</v>
      </c>
      <c r="B191" s="94"/>
      <c r="C191" s="95"/>
      <c r="D191" s="96"/>
      <c r="E191" s="96"/>
      <c r="F191" s="94"/>
      <c r="G191" s="95"/>
      <c r="H191" s="95"/>
      <c r="I191" s="95"/>
      <c r="J191" s="95"/>
      <c r="K191" s="95"/>
      <c r="L191" s="95"/>
      <c r="M191" s="95"/>
      <c r="N191" s="95"/>
      <c r="O191" s="102"/>
      <c r="P191" s="102"/>
      <c r="Q191" s="56"/>
      <c r="R191" s="62"/>
    </row>
    <row r="192" spans="1:18" ht="12.75">
      <c r="A192" s="4" t="s">
        <v>311</v>
      </c>
      <c r="B192" s="94"/>
      <c r="C192" s="95"/>
      <c r="D192" s="96"/>
      <c r="E192" s="96"/>
      <c r="F192" s="94"/>
      <c r="G192" s="95"/>
      <c r="H192" s="95"/>
      <c r="I192" s="95"/>
      <c r="J192" s="95"/>
      <c r="K192" s="95"/>
      <c r="L192" s="95"/>
      <c r="M192" s="95"/>
      <c r="N192" s="95"/>
      <c r="O192" s="102"/>
      <c r="P192" s="102"/>
      <c r="Q192" s="56"/>
      <c r="R192" s="62"/>
    </row>
    <row r="193" spans="2:18" ht="12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R193" s="62"/>
    </row>
    <row r="194" spans="2:18" s="16" customFormat="1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60"/>
    </row>
    <row r="195" spans="2:18" ht="12.75">
      <c r="B195" s="16"/>
      <c r="C195" s="125" t="str">
        <f>ANEXA1!B74</f>
        <v>DIRECTOR GENERAL</v>
      </c>
      <c r="D195" s="125"/>
      <c r="E195" s="125"/>
      <c r="F195" s="125"/>
      <c r="G195" s="16"/>
      <c r="H195" s="16"/>
      <c r="I195" s="125" t="str">
        <f>ANEXA1!H74</f>
        <v>DIRECTOR ECONOMIC</v>
      </c>
      <c r="J195" s="125"/>
      <c r="K195" s="125"/>
      <c r="L195" s="125"/>
      <c r="M195" s="125"/>
      <c r="N195" s="125"/>
      <c r="O195" s="125"/>
      <c r="P195" s="16"/>
      <c r="Q195" s="16"/>
      <c r="R195" s="61"/>
    </row>
    <row r="196" spans="2:18" ht="12.75">
      <c r="B196" s="16"/>
      <c r="C196" s="16" t="str">
        <f>ANEXA1!B75</f>
        <v>BUJOR IONUT ANTONIO</v>
      </c>
      <c r="D196" s="16"/>
      <c r="E196" s="16"/>
      <c r="F196" s="16"/>
      <c r="G196" s="16"/>
      <c r="H196" s="16"/>
      <c r="I196" s="16" t="str">
        <f>ANEXA1!H75</f>
        <v>FABIAN DANA IOANA</v>
      </c>
      <c r="J196" s="16"/>
      <c r="K196" s="16"/>
      <c r="L196" s="16"/>
      <c r="M196" s="16"/>
      <c r="N196" s="16"/>
      <c r="O196" s="16"/>
      <c r="P196" s="16"/>
      <c r="Q196" s="16"/>
      <c r="R196" s="61"/>
    </row>
    <row r="197" spans="11:16" ht="12.75">
      <c r="K197" s="1"/>
      <c r="L197" s="1"/>
      <c r="M197" s="1"/>
      <c r="N197" t="s">
        <v>408</v>
      </c>
      <c r="O197" s="1"/>
      <c r="P197" s="1"/>
    </row>
    <row r="198" spans="5:16" ht="12.75">
      <c r="E198" s="1" t="s">
        <v>412</v>
      </c>
      <c r="H198" s="1" t="s">
        <v>413</v>
      </c>
      <c r="K198" s="1"/>
      <c r="L198" s="1"/>
      <c r="M198" s="1"/>
      <c r="N198" t="s">
        <v>409</v>
      </c>
      <c r="O198" s="1"/>
      <c r="P198" s="1"/>
    </row>
    <row r="199" spans="5:16" ht="12.75">
      <c r="E199" s="1" t="s">
        <v>414</v>
      </c>
      <c r="H199" s="1" t="s">
        <v>415</v>
      </c>
      <c r="K199" s="1"/>
      <c r="L199" s="1"/>
      <c r="M199" s="1"/>
      <c r="N199" s="1"/>
      <c r="O199" s="1"/>
      <c r="P199" s="1"/>
    </row>
    <row r="200" spans="11:16" ht="12.75">
      <c r="K200" s="1"/>
      <c r="L200" s="1"/>
      <c r="M200" s="1"/>
      <c r="N200" s="1"/>
      <c r="O200" s="1"/>
      <c r="P200" s="1"/>
    </row>
    <row r="201" spans="11:16" ht="12.75">
      <c r="K201" s="1"/>
      <c r="L201" s="1"/>
      <c r="M201" s="1"/>
      <c r="N201" s="1"/>
      <c r="O201" s="1"/>
      <c r="P201" s="1"/>
    </row>
  </sheetData>
  <sheetProtection selectLockedCells="1" selectUnlockedCells="1"/>
  <mergeCells count="130">
    <mergeCell ref="D161:E161"/>
    <mergeCell ref="D163:E163"/>
    <mergeCell ref="D169:E169"/>
    <mergeCell ref="D166:E166"/>
    <mergeCell ref="D167:E167"/>
    <mergeCell ref="D157:E157"/>
    <mergeCell ref="D158:E158"/>
    <mergeCell ref="D154:E154"/>
    <mergeCell ref="D126:E126"/>
    <mergeCell ref="D127:E127"/>
    <mergeCell ref="D128:E128"/>
    <mergeCell ref="D119:E119"/>
    <mergeCell ref="C129:E129"/>
    <mergeCell ref="D130:E130"/>
    <mergeCell ref="I195:O195"/>
    <mergeCell ref="D170:E170"/>
    <mergeCell ref="D180:E180"/>
    <mergeCell ref="D131:E131"/>
    <mergeCell ref="D132:E132"/>
    <mergeCell ref="C195:F195"/>
    <mergeCell ref="D160:E160"/>
    <mergeCell ref="D164:E164"/>
    <mergeCell ref="D165:E165"/>
    <mergeCell ref="D188:E188"/>
    <mergeCell ref="J9:N9"/>
    <mergeCell ref="D101:E101"/>
    <mergeCell ref="D103:E103"/>
    <mergeCell ref="D150:E150"/>
    <mergeCell ref="D153:E153"/>
    <mergeCell ref="D120:E120"/>
    <mergeCell ref="D123:E123"/>
    <mergeCell ref="D134:E134"/>
    <mergeCell ref="D135:E135"/>
    <mergeCell ref="D118:E118"/>
    <mergeCell ref="A159:A187"/>
    <mergeCell ref="D173:E173"/>
    <mergeCell ref="D171:E171"/>
    <mergeCell ref="D181:E181"/>
    <mergeCell ref="D187:E187"/>
    <mergeCell ref="D174:E174"/>
    <mergeCell ref="D159:E159"/>
    <mergeCell ref="D179:E179"/>
    <mergeCell ref="D172:E172"/>
    <mergeCell ref="D168:E168"/>
    <mergeCell ref="D116:E116"/>
    <mergeCell ref="D117:E117"/>
    <mergeCell ref="A41:A153"/>
    <mergeCell ref="D136:E136"/>
    <mergeCell ref="D137:E137"/>
    <mergeCell ref="D146:E146"/>
    <mergeCell ref="D147:E147"/>
    <mergeCell ref="D133:E133"/>
    <mergeCell ref="D111:E111"/>
    <mergeCell ref="D105:E105"/>
    <mergeCell ref="D112:E112"/>
    <mergeCell ref="D113:E113"/>
    <mergeCell ref="D114:E114"/>
    <mergeCell ref="D115:E115"/>
    <mergeCell ref="D99:E99"/>
    <mergeCell ref="D100:E100"/>
    <mergeCell ref="D104:E104"/>
    <mergeCell ref="D106:E106"/>
    <mergeCell ref="D107:E107"/>
    <mergeCell ref="D108:E108"/>
    <mergeCell ref="D93:E93"/>
    <mergeCell ref="D94:E94"/>
    <mergeCell ref="D95:E95"/>
    <mergeCell ref="D96:E96"/>
    <mergeCell ref="C97:E97"/>
    <mergeCell ref="D98:E98"/>
    <mergeCell ref="D79:E79"/>
    <mergeCell ref="D80:E80"/>
    <mergeCell ref="D89:E89"/>
    <mergeCell ref="C90:E90"/>
    <mergeCell ref="D91:E91"/>
    <mergeCell ref="D92:E92"/>
    <mergeCell ref="D73:E73"/>
    <mergeCell ref="D74:E74"/>
    <mergeCell ref="D75:E75"/>
    <mergeCell ref="D76:E76"/>
    <mergeCell ref="D77:E77"/>
    <mergeCell ref="D78:E78"/>
    <mergeCell ref="D56:E56"/>
    <mergeCell ref="D57:E57"/>
    <mergeCell ref="D58:E58"/>
    <mergeCell ref="D59:E59"/>
    <mergeCell ref="D61:E61"/>
    <mergeCell ref="D68:E68"/>
    <mergeCell ref="D48:E48"/>
    <mergeCell ref="D49:E49"/>
    <mergeCell ref="D50:E50"/>
    <mergeCell ref="D51:E51"/>
    <mergeCell ref="D52:E52"/>
    <mergeCell ref="D53:E53"/>
    <mergeCell ref="D37:E37"/>
    <mergeCell ref="D38:E38"/>
    <mergeCell ref="D39:E39"/>
    <mergeCell ref="D40:E40"/>
    <mergeCell ref="D41:E41"/>
    <mergeCell ref="D162:E162"/>
    <mergeCell ref="D42:E42"/>
    <mergeCell ref="D43:E43"/>
    <mergeCell ref="D44:E44"/>
    <mergeCell ref="D45:E45"/>
    <mergeCell ref="D24:E24"/>
    <mergeCell ref="D25:E25"/>
    <mergeCell ref="D26:E26"/>
    <mergeCell ref="D34:E34"/>
    <mergeCell ref="D35:E35"/>
    <mergeCell ref="D36:E36"/>
    <mergeCell ref="K10:N10"/>
    <mergeCell ref="I10:I11"/>
    <mergeCell ref="O10:O11"/>
    <mergeCell ref="P10:P11"/>
    <mergeCell ref="D13:E13"/>
    <mergeCell ref="A14:A39"/>
    <mergeCell ref="D14:E14"/>
    <mergeCell ref="D15:E15"/>
    <mergeCell ref="D20:E20"/>
    <mergeCell ref="D21:E21"/>
    <mergeCell ref="R9:R11"/>
    <mergeCell ref="G7:H7"/>
    <mergeCell ref="D102:E102"/>
    <mergeCell ref="O1:P1"/>
    <mergeCell ref="A6:P6"/>
    <mergeCell ref="A9:C11"/>
    <mergeCell ref="D9:E11"/>
    <mergeCell ref="F9:F11"/>
    <mergeCell ref="G9:G11"/>
    <mergeCell ref="H9:I9"/>
  </mergeCells>
  <printOptions/>
  <pageMargins left="0.3937007874015748" right="0.1968503937007874" top="0.5118110236220472" bottom="0.4724409448818898" header="0.31496062992125984" footer="0.4330708661417323"/>
  <pageSetup horizontalDpi="600" verticalDpi="600" orientation="landscape" paperSize="9" scale="8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94" zoomScaleNormal="94" zoomScalePageLayoutView="0" workbookViewId="0" topLeftCell="A1">
      <selection activeCell="D29" sqref="D29"/>
    </sheetView>
  </sheetViews>
  <sheetFormatPr defaultColWidth="11.57421875" defaultRowHeight="12.75"/>
  <cols>
    <col min="1" max="1" width="5.8515625" style="0" customWidth="1"/>
    <col min="2" max="2" width="29.8515625" style="0" customWidth="1"/>
    <col min="3" max="3" width="8.421875" style="0" customWidth="1"/>
    <col min="4" max="5" width="9.00390625" style="0" customWidth="1"/>
    <col min="6" max="6" width="8.421875" style="0" customWidth="1"/>
    <col min="7" max="8" width="9.00390625" style="0" customWidth="1"/>
  </cols>
  <sheetData>
    <row r="1" spans="1:8" ht="12.75" customHeight="1">
      <c r="A1" s="2"/>
      <c r="B1" s="142" t="s">
        <v>417</v>
      </c>
      <c r="C1" s="2"/>
      <c r="D1" s="3"/>
      <c r="E1" s="3"/>
      <c r="F1" s="3"/>
      <c r="G1" s="107"/>
      <c r="H1" s="107"/>
    </row>
    <row r="2" spans="1:13" ht="12.75" customHeight="1">
      <c r="A2" s="4"/>
      <c r="B2" s="5"/>
      <c r="C2" s="5"/>
      <c r="D2" s="6"/>
      <c r="E2" s="6"/>
      <c r="F2" s="6"/>
      <c r="G2" s="6"/>
      <c r="H2" s="6"/>
      <c r="I2" s="3"/>
      <c r="J2" s="3"/>
      <c r="K2" s="3"/>
      <c r="L2" s="3"/>
      <c r="M2" s="18"/>
    </row>
    <row r="3" spans="1:13" ht="12.75" customHeight="1">
      <c r="A3" s="4" t="s">
        <v>286</v>
      </c>
      <c r="B3" s="5"/>
      <c r="C3" s="5"/>
      <c r="D3" s="6"/>
      <c r="E3" s="6"/>
      <c r="F3" s="6"/>
      <c r="G3" s="6"/>
      <c r="H3" s="6"/>
      <c r="I3" s="3"/>
      <c r="J3" s="3"/>
      <c r="K3" s="3"/>
      <c r="L3" s="3"/>
      <c r="M3" s="18"/>
    </row>
    <row r="4" spans="1:13" ht="12.75" customHeight="1">
      <c r="A4" s="4" t="s">
        <v>287</v>
      </c>
      <c r="B4" s="5"/>
      <c r="C4" s="5"/>
      <c r="D4" s="6"/>
      <c r="E4" s="6"/>
      <c r="F4" s="6"/>
      <c r="G4" s="6"/>
      <c r="H4" s="6"/>
      <c r="I4" s="3"/>
      <c r="J4" s="3"/>
      <c r="K4" s="3"/>
      <c r="L4" s="3"/>
      <c r="M4" s="18"/>
    </row>
    <row r="5" spans="1:13" ht="12.75" customHeight="1">
      <c r="A5" s="4" t="s">
        <v>288</v>
      </c>
      <c r="B5" s="5"/>
      <c r="C5" s="5"/>
      <c r="D5" s="6"/>
      <c r="E5" s="6"/>
      <c r="F5" s="6"/>
      <c r="G5" s="6"/>
      <c r="H5" s="6"/>
      <c r="I5" s="3"/>
      <c r="J5" s="3"/>
      <c r="K5" s="3"/>
      <c r="L5" s="3"/>
      <c r="M5" s="18"/>
    </row>
    <row r="6" spans="1:13" ht="12.75" customHeight="1">
      <c r="A6" s="4"/>
      <c r="B6" s="5"/>
      <c r="C6" s="5"/>
      <c r="D6" s="6"/>
      <c r="E6" s="6"/>
      <c r="F6" s="6"/>
      <c r="G6" s="6"/>
      <c r="H6" s="6"/>
      <c r="I6" s="3"/>
      <c r="J6" s="3"/>
      <c r="K6" s="3"/>
      <c r="L6" s="3"/>
      <c r="M6" s="18"/>
    </row>
    <row r="7" spans="1:13" ht="12.75" customHeight="1">
      <c r="A7" s="133" t="s">
        <v>252</v>
      </c>
      <c r="B7" s="133"/>
      <c r="C7" s="133"/>
      <c r="D7" s="133"/>
      <c r="E7" s="133"/>
      <c r="F7" s="133"/>
      <c r="G7" s="133"/>
      <c r="H7" s="133"/>
      <c r="I7" s="3"/>
      <c r="J7" s="3"/>
      <c r="K7" s="3"/>
      <c r="L7" s="3"/>
      <c r="M7" s="2"/>
    </row>
    <row r="8" spans="1:13" ht="12.75" customHeight="1">
      <c r="A8" s="17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2"/>
    </row>
    <row r="9" spans="1:13" ht="12.7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2"/>
    </row>
    <row r="10" spans="1:8" ht="12.75" customHeight="1">
      <c r="A10" s="2"/>
      <c r="B10" s="2"/>
      <c r="C10" s="2"/>
      <c r="D10" s="3"/>
      <c r="E10" s="3"/>
      <c r="F10" s="3"/>
      <c r="G10" s="3"/>
      <c r="H10" s="9" t="s">
        <v>1</v>
      </c>
    </row>
    <row r="11" spans="1:8" ht="40.5" customHeight="1">
      <c r="A11" s="104" t="s">
        <v>253</v>
      </c>
      <c r="B11" s="104" t="s">
        <v>254</v>
      </c>
      <c r="C11" s="104" t="s">
        <v>393</v>
      </c>
      <c r="D11" s="104"/>
      <c r="E11" s="104" t="s">
        <v>294</v>
      </c>
      <c r="F11" s="104" t="s">
        <v>394</v>
      </c>
      <c r="G11" s="104"/>
      <c r="H11" s="104" t="s">
        <v>293</v>
      </c>
    </row>
    <row r="12" spans="1:9" ht="22.5" customHeight="1">
      <c r="A12" s="104"/>
      <c r="B12" s="104"/>
      <c r="C12" s="11" t="s">
        <v>87</v>
      </c>
      <c r="D12" s="11" t="s">
        <v>255</v>
      </c>
      <c r="E12" s="104"/>
      <c r="F12" s="11" t="s">
        <v>87</v>
      </c>
      <c r="G12" s="11" t="s">
        <v>255</v>
      </c>
      <c r="H12" s="104"/>
      <c r="I12" s="19"/>
    </row>
    <row r="13" spans="1:8" ht="12.75">
      <c r="A13" s="11">
        <v>0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</row>
    <row r="14" spans="1:8" ht="25.5">
      <c r="A14" s="12" t="s">
        <v>8</v>
      </c>
      <c r="B14" s="14" t="s">
        <v>256</v>
      </c>
      <c r="C14" s="13">
        <f>C15+C16+C17</f>
        <v>6097</v>
      </c>
      <c r="D14" s="13">
        <f>D15+D16+D17</f>
        <v>5984</v>
      </c>
      <c r="E14" s="22">
        <f>D14/C14*100</f>
        <v>98.14662948991307</v>
      </c>
      <c r="F14" s="13">
        <f>F15+F16+F17</f>
        <v>5586</v>
      </c>
      <c r="G14" s="13">
        <f>G15+G16+G17</f>
        <v>5694</v>
      </c>
      <c r="H14" s="22">
        <f>G14/F14*100</f>
        <v>101.93340494092374</v>
      </c>
    </row>
    <row r="15" spans="1:8" ht="12.75">
      <c r="A15" s="12">
        <v>1</v>
      </c>
      <c r="B15" s="14" t="s">
        <v>257</v>
      </c>
      <c r="C15" s="13">
        <v>6028</v>
      </c>
      <c r="D15" s="13">
        <v>5921</v>
      </c>
      <c r="E15" s="22">
        <f>D15/C15*100</f>
        <v>98.2249502322495</v>
      </c>
      <c r="F15" s="13">
        <v>5536</v>
      </c>
      <c r="G15" s="13">
        <v>5639</v>
      </c>
      <c r="H15" s="22">
        <f>G15/F15*100</f>
        <v>101.86054913294798</v>
      </c>
    </row>
    <row r="16" spans="1:8" ht="12.75">
      <c r="A16" s="12">
        <v>2</v>
      </c>
      <c r="B16" s="14" t="s">
        <v>13</v>
      </c>
      <c r="C16" s="13">
        <v>69</v>
      </c>
      <c r="D16" s="13">
        <v>63</v>
      </c>
      <c r="E16" s="22">
        <f>D16/C16*100</f>
        <v>91.30434782608695</v>
      </c>
      <c r="F16" s="13">
        <v>50</v>
      </c>
      <c r="G16" s="13">
        <v>55</v>
      </c>
      <c r="H16" s="22">
        <f>G16/F16*100</f>
        <v>110.00000000000001</v>
      </c>
    </row>
    <row r="17" spans="1:8" ht="12.75">
      <c r="A17" s="12">
        <v>3</v>
      </c>
      <c r="B17" s="14" t="s">
        <v>14</v>
      </c>
      <c r="C17" s="13">
        <v>0</v>
      </c>
      <c r="D17" s="13">
        <v>0</v>
      </c>
      <c r="E17" s="22" t="s">
        <v>239</v>
      </c>
      <c r="F17" s="13">
        <v>0</v>
      </c>
      <c r="G17" s="13">
        <v>0</v>
      </c>
      <c r="H17" s="22" t="s">
        <v>239</v>
      </c>
    </row>
    <row r="18" ht="12.75">
      <c r="A18" s="4" t="s">
        <v>258</v>
      </c>
    </row>
    <row r="21" spans="2:9" s="16" customFormat="1" ht="12.75" customHeight="1">
      <c r="B21" s="20" t="str">
        <f>ANEXA1!B74</f>
        <v>DIRECTOR GENERAL</v>
      </c>
      <c r="D21" s="125" t="str">
        <f>ANEXA1!H74</f>
        <v>DIRECTOR ECONOMIC</v>
      </c>
      <c r="E21" s="125"/>
      <c r="F21" s="125"/>
      <c r="G21" s="125"/>
      <c r="H21" s="125"/>
      <c r="I21" s="125"/>
    </row>
    <row r="22" spans="2:4" s="16" customFormat="1" ht="12.75">
      <c r="B22" s="16" t="str">
        <f>ANEXA1!B75</f>
        <v>BUJOR IONUT ANTONIO</v>
      </c>
      <c r="D22" s="16" t="str">
        <f>ANEXA1!H75</f>
        <v>FABIAN DANA IOANA</v>
      </c>
    </row>
    <row r="25" spans="4:6" ht="12.75">
      <c r="D25" s="1"/>
      <c r="F25" t="s">
        <v>408</v>
      </c>
    </row>
    <row r="26" spans="4:6" ht="12.75">
      <c r="D26" s="1"/>
      <c r="F26" t="s">
        <v>409</v>
      </c>
    </row>
    <row r="28" spans="2:4" ht="12.75">
      <c r="B28" t="s">
        <v>412</v>
      </c>
      <c r="D28" t="s">
        <v>413</v>
      </c>
    </row>
    <row r="29" spans="2:4" ht="12.75">
      <c r="B29" t="s">
        <v>414</v>
      </c>
      <c r="D29" t="s">
        <v>415</v>
      </c>
    </row>
  </sheetData>
  <sheetProtection selectLockedCells="1" selectUnlockedCells="1"/>
  <mergeCells count="9">
    <mergeCell ref="D21:I21"/>
    <mergeCell ref="G1:H1"/>
    <mergeCell ref="A7:H7"/>
    <mergeCell ref="A11:A12"/>
    <mergeCell ref="B11:B12"/>
    <mergeCell ref="C11:D11"/>
    <mergeCell ref="E11:E12"/>
    <mergeCell ref="F11:G11"/>
    <mergeCell ref="H11:H12"/>
  </mergeCells>
  <printOptions/>
  <pageMargins left="0.7875" right="0.7875" top="1.0527777777777778" bottom="1.0527777777777778" header="0.7875" footer="0.7875"/>
  <pageSetup horizontalDpi="600" verticalDpi="6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="94" zoomScaleNormal="94" zoomScalePageLayoutView="0" workbookViewId="0" topLeftCell="A1">
      <selection activeCell="C3" sqref="C3"/>
    </sheetView>
  </sheetViews>
  <sheetFormatPr defaultColWidth="11.57421875" defaultRowHeight="12.75"/>
  <cols>
    <col min="1" max="1" width="3.140625" style="0" customWidth="1"/>
    <col min="2" max="2" width="3.8515625" style="0" customWidth="1"/>
    <col min="3" max="3" width="35.421875" style="36" customWidth="1"/>
    <col min="4" max="4" width="9.421875" style="0" customWidth="1"/>
    <col min="5" max="6" width="8.00390625" style="0" customWidth="1"/>
    <col min="7" max="7" width="6.421875" style="0" customWidth="1"/>
    <col min="8" max="8" width="5.57421875" style="0" customWidth="1"/>
    <col min="9" max="9" width="6.57421875" style="0" customWidth="1"/>
  </cols>
  <sheetData>
    <row r="1" spans="1:9" ht="12.75" customHeight="1">
      <c r="A1" s="2"/>
      <c r="B1" s="2"/>
      <c r="C1" s="143" t="s">
        <v>424</v>
      </c>
      <c r="D1" s="3"/>
      <c r="E1" s="3"/>
      <c r="F1" s="3"/>
      <c r="G1" s="3"/>
      <c r="H1" s="107"/>
      <c r="I1" s="107"/>
    </row>
    <row r="2" spans="1:13" ht="12.75" customHeight="1">
      <c r="A2" s="4"/>
      <c r="B2" s="5"/>
      <c r="C2" s="42"/>
      <c r="D2" s="6"/>
      <c r="E2" s="6"/>
      <c r="F2" s="6"/>
      <c r="G2" s="6"/>
      <c r="H2" s="6"/>
      <c r="I2" s="3"/>
      <c r="J2" s="3"/>
      <c r="K2" s="3"/>
      <c r="L2" s="3"/>
      <c r="M2" s="18"/>
    </row>
    <row r="3" spans="1:13" ht="12.75" customHeight="1">
      <c r="A3" s="4" t="s">
        <v>286</v>
      </c>
      <c r="B3" s="5"/>
      <c r="C3" s="42"/>
      <c r="D3" s="6"/>
      <c r="E3" s="6"/>
      <c r="F3" s="6"/>
      <c r="G3" s="6"/>
      <c r="H3" s="6"/>
      <c r="I3" s="3"/>
      <c r="J3" s="3"/>
      <c r="K3" s="3"/>
      <c r="L3" s="3"/>
      <c r="M3" s="18"/>
    </row>
    <row r="4" spans="1:13" ht="12.75" customHeight="1">
      <c r="A4" s="4" t="s">
        <v>287</v>
      </c>
      <c r="B4" s="5"/>
      <c r="C4" s="42"/>
      <c r="D4" s="6"/>
      <c r="E4" s="6"/>
      <c r="F4" s="6"/>
      <c r="G4" s="6"/>
      <c r="H4" s="6"/>
      <c r="I4" s="3"/>
      <c r="J4" s="3"/>
      <c r="K4" s="3"/>
      <c r="L4" s="3"/>
      <c r="M4" s="18"/>
    </row>
    <row r="5" spans="1:13" ht="12.75" customHeight="1">
      <c r="A5" s="4" t="s">
        <v>288</v>
      </c>
      <c r="B5" s="5"/>
      <c r="C5" s="42"/>
      <c r="D5" s="6"/>
      <c r="E5" s="6"/>
      <c r="F5" s="6"/>
      <c r="G5" s="6"/>
      <c r="H5" s="6"/>
      <c r="I5" s="3"/>
      <c r="J5" s="3"/>
      <c r="K5" s="3"/>
      <c r="L5" s="3"/>
      <c r="M5" s="18"/>
    </row>
    <row r="6" spans="1:13" ht="12.75" customHeight="1">
      <c r="A6" s="4"/>
      <c r="B6" s="5"/>
      <c r="C6" s="42"/>
      <c r="D6" s="6"/>
      <c r="E6" s="6"/>
      <c r="F6" s="6"/>
      <c r="G6" s="6"/>
      <c r="H6" s="6"/>
      <c r="I6" s="3"/>
      <c r="J6" s="3"/>
      <c r="K6" s="3"/>
      <c r="L6" s="3"/>
      <c r="M6" s="18"/>
    </row>
    <row r="7" spans="1:13" ht="12.75" customHeight="1">
      <c r="A7" s="4"/>
      <c r="B7" s="5"/>
      <c r="C7" s="42"/>
      <c r="D7" s="6"/>
      <c r="E7" s="6"/>
      <c r="F7" s="6"/>
      <c r="G7" s="6"/>
      <c r="H7" s="6"/>
      <c r="I7" s="3"/>
      <c r="J7" s="3"/>
      <c r="K7" s="3"/>
      <c r="L7" s="3"/>
      <c r="M7" s="18"/>
    </row>
    <row r="8" spans="1:13" ht="12.75" customHeight="1">
      <c r="A8" s="133" t="s">
        <v>259</v>
      </c>
      <c r="B8" s="133"/>
      <c r="C8" s="133"/>
      <c r="D8" s="133"/>
      <c r="E8" s="133"/>
      <c r="F8" s="133"/>
      <c r="G8" s="133"/>
      <c r="H8" s="133"/>
      <c r="I8" s="133"/>
      <c r="J8" s="3"/>
      <c r="K8" s="3"/>
      <c r="L8" s="3"/>
      <c r="M8" s="2"/>
    </row>
    <row r="9" spans="1:13" ht="12.75" customHeight="1">
      <c r="A9" s="17"/>
      <c r="B9" s="2"/>
      <c r="C9" s="42"/>
      <c r="D9" s="3"/>
      <c r="E9" s="3"/>
      <c r="F9" s="3"/>
      <c r="G9" s="3"/>
      <c r="H9" s="3"/>
      <c r="I9" s="3"/>
      <c r="J9" s="3"/>
      <c r="K9" s="3"/>
      <c r="L9" s="3"/>
      <c r="M9" s="2"/>
    </row>
    <row r="10" spans="1:9" ht="12.75" customHeight="1">
      <c r="A10" s="2"/>
      <c r="B10" s="2"/>
      <c r="C10" s="42"/>
      <c r="D10" s="3"/>
      <c r="E10" s="3"/>
      <c r="F10" s="3"/>
      <c r="G10" s="3"/>
      <c r="H10" s="3"/>
      <c r="I10" s="9" t="s">
        <v>1</v>
      </c>
    </row>
    <row r="11" spans="1:9" ht="12.75" customHeight="1">
      <c r="A11" s="129"/>
      <c r="B11" s="130"/>
      <c r="C11" s="131" t="s">
        <v>2</v>
      </c>
      <c r="D11" s="131" t="s">
        <v>260</v>
      </c>
      <c r="E11" s="131" t="s">
        <v>380</v>
      </c>
      <c r="F11" s="131"/>
      <c r="G11" s="131" t="s">
        <v>261</v>
      </c>
      <c r="H11" s="131"/>
      <c r="I11" s="131"/>
    </row>
    <row r="12" spans="1:9" ht="45.75" customHeight="1">
      <c r="A12" s="129"/>
      <c r="B12" s="129"/>
      <c r="C12" s="131"/>
      <c r="D12" s="131"/>
      <c r="E12" s="44" t="s">
        <v>87</v>
      </c>
      <c r="F12" s="44" t="s">
        <v>262</v>
      </c>
      <c r="G12" s="44" t="s">
        <v>390</v>
      </c>
      <c r="H12" s="44" t="s">
        <v>322</v>
      </c>
      <c r="I12" s="44" t="s">
        <v>391</v>
      </c>
    </row>
    <row r="13" spans="1:9" ht="12.75">
      <c r="A13" s="44">
        <v>0</v>
      </c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</row>
    <row r="14" spans="1:9" ht="25.5">
      <c r="A14" s="45" t="s">
        <v>263</v>
      </c>
      <c r="B14" s="46"/>
      <c r="C14" s="47" t="s">
        <v>71</v>
      </c>
      <c r="D14" s="48"/>
      <c r="E14" s="41">
        <f>E15+E18+E19+E22</f>
        <v>440</v>
      </c>
      <c r="F14" s="41">
        <f>F15+F18+F19+F22</f>
        <v>440</v>
      </c>
      <c r="G14" s="41">
        <f>G15+G18+G19+G22</f>
        <v>700</v>
      </c>
      <c r="H14" s="41">
        <f>H15+H18+H19+H22</f>
        <v>0</v>
      </c>
      <c r="I14" s="41">
        <f>I15+I18+I19+I22</f>
        <v>0</v>
      </c>
    </row>
    <row r="15" spans="1:9" ht="12.75">
      <c r="A15" s="46"/>
      <c r="B15" s="45">
        <v>1</v>
      </c>
      <c r="C15" s="47" t="s">
        <v>264</v>
      </c>
      <c r="D15" s="48"/>
      <c r="E15" s="37">
        <f>E16+E17</f>
        <v>440</v>
      </c>
      <c r="F15" s="37">
        <f>F16+F17</f>
        <v>440</v>
      </c>
      <c r="G15" s="37">
        <f>G16+G17</f>
        <v>450</v>
      </c>
      <c r="H15" s="31">
        <f>H16+H17</f>
        <v>0</v>
      </c>
      <c r="I15" s="31">
        <f>I16+I17</f>
        <v>0</v>
      </c>
    </row>
    <row r="16" spans="1:9" ht="12.75">
      <c r="A16" s="46"/>
      <c r="B16" s="46"/>
      <c r="C16" s="47" t="s">
        <v>265</v>
      </c>
      <c r="D16" s="48"/>
      <c r="E16" s="32">
        <v>440</v>
      </c>
      <c r="F16" s="32">
        <v>440</v>
      </c>
      <c r="G16" s="32">
        <v>450</v>
      </c>
      <c r="H16" s="27">
        <v>0</v>
      </c>
      <c r="I16" s="25">
        <v>0</v>
      </c>
    </row>
    <row r="17" spans="1:9" ht="12.75">
      <c r="A17" s="46"/>
      <c r="B17" s="46"/>
      <c r="C17" s="47" t="s">
        <v>266</v>
      </c>
      <c r="D17" s="48"/>
      <c r="E17" s="32">
        <v>0</v>
      </c>
      <c r="F17" s="32">
        <v>0</v>
      </c>
      <c r="G17" s="32">
        <v>0</v>
      </c>
      <c r="H17" s="27">
        <v>0</v>
      </c>
      <c r="I17" s="25">
        <v>0</v>
      </c>
    </row>
    <row r="18" spans="1:9" ht="12.75">
      <c r="A18" s="46"/>
      <c r="B18" s="45">
        <v>2</v>
      </c>
      <c r="C18" s="47" t="s">
        <v>72</v>
      </c>
      <c r="D18" s="48"/>
      <c r="E18" s="32">
        <v>0</v>
      </c>
      <c r="F18" s="32">
        <v>0</v>
      </c>
      <c r="G18" s="32">
        <v>250</v>
      </c>
      <c r="H18" s="27">
        <v>0</v>
      </c>
      <c r="I18" s="25">
        <v>0</v>
      </c>
    </row>
    <row r="19" spans="1:9" ht="12.75">
      <c r="A19" s="46"/>
      <c r="B19" s="45">
        <v>3</v>
      </c>
      <c r="C19" s="47" t="s">
        <v>298</v>
      </c>
      <c r="D19" s="48"/>
      <c r="E19" s="28">
        <f>E20+E21</f>
        <v>0</v>
      </c>
      <c r="F19" s="28">
        <f>F20+F21</f>
        <v>0</v>
      </c>
      <c r="G19" s="28">
        <f>G20+G21</f>
        <v>0</v>
      </c>
      <c r="H19" s="28">
        <f>H20+H21</f>
        <v>0</v>
      </c>
      <c r="I19" s="28">
        <f>I20+I21</f>
        <v>0</v>
      </c>
    </row>
    <row r="20" spans="1:9" ht="12.75">
      <c r="A20" s="46"/>
      <c r="B20" s="46"/>
      <c r="C20" s="47" t="s">
        <v>267</v>
      </c>
      <c r="D20" s="48"/>
      <c r="E20" s="32">
        <v>0</v>
      </c>
      <c r="F20" s="32">
        <v>0</v>
      </c>
      <c r="G20" s="32">
        <v>0</v>
      </c>
      <c r="H20" s="27">
        <v>0</v>
      </c>
      <c r="I20" s="25">
        <v>0</v>
      </c>
    </row>
    <row r="21" spans="1:9" ht="12.75">
      <c r="A21" s="46"/>
      <c r="B21" s="46"/>
      <c r="C21" s="47" t="s">
        <v>268</v>
      </c>
      <c r="D21" s="48"/>
      <c r="E21" s="32">
        <v>0</v>
      </c>
      <c r="F21" s="32">
        <v>0</v>
      </c>
      <c r="G21" s="32">
        <v>0</v>
      </c>
      <c r="H21" s="27">
        <v>0</v>
      </c>
      <c r="I21" s="25">
        <v>0</v>
      </c>
    </row>
    <row r="22" spans="1:9" ht="12.75">
      <c r="A22" s="46"/>
      <c r="B22" s="45">
        <v>4</v>
      </c>
      <c r="C22" s="47" t="s">
        <v>269</v>
      </c>
      <c r="D22" s="48"/>
      <c r="E22" s="32">
        <v>0</v>
      </c>
      <c r="F22" s="32">
        <v>0</v>
      </c>
      <c r="G22" s="32">
        <v>0</v>
      </c>
      <c r="H22" s="27">
        <v>0</v>
      </c>
      <c r="I22" s="25">
        <v>0</v>
      </c>
    </row>
    <row r="23" spans="1:9" ht="12.75">
      <c r="A23" s="46"/>
      <c r="B23" s="46"/>
      <c r="C23" s="47" t="s">
        <v>270</v>
      </c>
      <c r="D23" s="48"/>
      <c r="E23" s="32">
        <v>0</v>
      </c>
      <c r="F23" s="32">
        <v>0</v>
      </c>
      <c r="G23" s="32">
        <v>0</v>
      </c>
      <c r="H23" s="27">
        <v>0</v>
      </c>
      <c r="I23" s="25">
        <v>0</v>
      </c>
    </row>
    <row r="24" spans="1:9" ht="12.75">
      <c r="A24" s="46"/>
      <c r="B24" s="46"/>
      <c r="C24" s="47" t="s">
        <v>270</v>
      </c>
      <c r="D24" s="48"/>
      <c r="E24" s="32">
        <v>0</v>
      </c>
      <c r="F24" s="32">
        <v>0</v>
      </c>
      <c r="G24" s="32">
        <v>0</v>
      </c>
      <c r="H24" s="27">
        <v>0</v>
      </c>
      <c r="I24" s="25">
        <v>0</v>
      </c>
    </row>
    <row r="25" spans="1:9" s="39" customFormat="1" ht="25.5">
      <c r="A25" s="49" t="s">
        <v>15</v>
      </c>
      <c r="B25" s="50"/>
      <c r="C25" s="51" t="s">
        <v>271</v>
      </c>
      <c r="D25" s="52"/>
      <c r="E25" s="41">
        <f>E26+E41+E68+E83+E84</f>
        <v>440</v>
      </c>
      <c r="F25" s="41">
        <f>F26+F41+F68+F83+F84</f>
        <v>440</v>
      </c>
      <c r="G25" s="41">
        <f>G26+G41+G68+G83+G84</f>
        <v>700</v>
      </c>
      <c r="H25" s="41">
        <f>H26+H41+H68+H83+H84</f>
        <v>0</v>
      </c>
      <c r="I25" s="41">
        <f>I26+I41+I68+I83+I84</f>
        <v>0</v>
      </c>
    </row>
    <row r="26" spans="1:9" ht="25.5">
      <c r="A26" s="46"/>
      <c r="B26" s="53">
        <v>1</v>
      </c>
      <c r="C26" s="47" t="s">
        <v>404</v>
      </c>
      <c r="D26" s="48"/>
      <c r="E26" s="32">
        <v>0</v>
      </c>
      <c r="F26" s="32">
        <v>0</v>
      </c>
      <c r="G26" s="32">
        <f>G40</f>
        <v>180</v>
      </c>
      <c r="H26" s="27">
        <v>0</v>
      </c>
      <c r="I26" s="25">
        <v>0</v>
      </c>
    </row>
    <row r="27" spans="1:9" ht="25.5" customHeight="1" hidden="1">
      <c r="A27" s="46"/>
      <c r="B27" s="46"/>
      <c r="C27" s="47" t="s">
        <v>272</v>
      </c>
      <c r="D27" s="48"/>
      <c r="E27" s="32">
        <v>0</v>
      </c>
      <c r="F27" s="32">
        <v>0</v>
      </c>
      <c r="G27" s="32">
        <v>0</v>
      </c>
      <c r="H27" s="27">
        <v>0</v>
      </c>
      <c r="I27" s="25">
        <v>0</v>
      </c>
    </row>
    <row r="28" spans="1:9" ht="12.75" customHeight="1" hidden="1">
      <c r="A28" s="46"/>
      <c r="B28" s="46"/>
      <c r="C28" s="47" t="s">
        <v>273</v>
      </c>
      <c r="D28" s="48"/>
      <c r="E28" s="32">
        <v>0</v>
      </c>
      <c r="F28" s="32">
        <v>0</v>
      </c>
      <c r="G28" s="32">
        <v>0</v>
      </c>
      <c r="H28" s="27">
        <v>0</v>
      </c>
      <c r="I28" s="25">
        <v>0</v>
      </c>
    </row>
    <row r="29" spans="1:9" ht="12.75" customHeight="1" hidden="1">
      <c r="A29" s="46"/>
      <c r="B29" s="46"/>
      <c r="C29" s="47" t="s">
        <v>273</v>
      </c>
      <c r="D29" s="48"/>
      <c r="E29" s="32">
        <v>0</v>
      </c>
      <c r="F29" s="32">
        <v>0</v>
      </c>
      <c r="G29" s="32">
        <v>0</v>
      </c>
      <c r="H29" s="27">
        <v>0</v>
      </c>
      <c r="I29" s="25">
        <v>0</v>
      </c>
    </row>
    <row r="30" spans="1:9" ht="38.25" customHeight="1" hidden="1">
      <c r="A30" s="46"/>
      <c r="B30" s="46"/>
      <c r="C30" s="47" t="s">
        <v>274</v>
      </c>
      <c r="D30" s="48"/>
      <c r="E30" s="32">
        <v>0</v>
      </c>
      <c r="F30" s="32">
        <v>0</v>
      </c>
      <c r="G30" s="32">
        <v>0</v>
      </c>
      <c r="H30" s="27">
        <v>0</v>
      </c>
      <c r="I30" s="25">
        <v>0</v>
      </c>
    </row>
    <row r="31" spans="1:9" ht="12.75" customHeight="1" hidden="1">
      <c r="A31" s="46"/>
      <c r="B31" s="46"/>
      <c r="C31" s="47" t="s">
        <v>273</v>
      </c>
      <c r="D31" s="48"/>
      <c r="E31" s="32">
        <v>0</v>
      </c>
      <c r="F31" s="32">
        <v>0</v>
      </c>
      <c r="G31" s="32">
        <v>0</v>
      </c>
      <c r="H31" s="27">
        <v>0</v>
      </c>
      <c r="I31" s="25">
        <v>0</v>
      </c>
    </row>
    <row r="32" spans="1:9" ht="12.75" customHeight="1" hidden="1">
      <c r="A32" s="46"/>
      <c r="B32" s="46"/>
      <c r="C32" s="47" t="s">
        <v>273</v>
      </c>
      <c r="D32" s="48"/>
      <c r="E32" s="32">
        <v>0</v>
      </c>
      <c r="F32" s="32">
        <v>0</v>
      </c>
      <c r="G32" s="32">
        <v>0</v>
      </c>
      <c r="H32" s="27">
        <v>0</v>
      </c>
      <c r="I32" s="25">
        <v>0</v>
      </c>
    </row>
    <row r="33" spans="1:9" ht="38.25" customHeight="1" hidden="1">
      <c r="A33" s="46"/>
      <c r="B33" s="46"/>
      <c r="C33" s="47" t="s">
        <v>275</v>
      </c>
      <c r="D33" s="48"/>
      <c r="E33" s="32">
        <v>0</v>
      </c>
      <c r="F33" s="32">
        <v>0</v>
      </c>
      <c r="G33" s="32">
        <v>0</v>
      </c>
      <c r="H33" s="27">
        <v>0</v>
      </c>
      <c r="I33" s="25">
        <v>0</v>
      </c>
    </row>
    <row r="34" spans="1:9" ht="12.75" customHeight="1" hidden="1">
      <c r="A34" s="46"/>
      <c r="B34" s="46"/>
      <c r="C34" s="47" t="s">
        <v>273</v>
      </c>
      <c r="D34" s="48"/>
      <c r="E34" s="32">
        <v>0</v>
      </c>
      <c r="F34" s="32">
        <v>0</v>
      </c>
      <c r="G34" s="32">
        <v>0</v>
      </c>
      <c r="H34" s="27">
        <v>0</v>
      </c>
      <c r="I34" s="25">
        <v>0</v>
      </c>
    </row>
    <row r="35" spans="1:9" ht="12.75" customHeight="1" hidden="1">
      <c r="A35" s="46"/>
      <c r="B35" s="46"/>
      <c r="C35" s="47" t="s">
        <v>273</v>
      </c>
      <c r="D35" s="48"/>
      <c r="E35" s="32">
        <v>0</v>
      </c>
      <c r="F35" s="32">
        <v>0</v>
      </c>
      <c r="G35" s="32">
        <v>0</v>
      </c>
      <c r="H35" s="27">
        <v>0</v>
      </c>
      <c r="I35" s="25">
        <v>0</v>
      </c>
    </row>
    <row r="36" spans="1:9" ht="63.75" customHeight="1" hidden="1">
      <c r="A36" s="46"/>
      <c r="B36" s="46"/>
      <c r="C36" s="47" t="s">
        <v>276</v>
      </c>
      <c r="D36" s="48"/>
      <c r="E36" s="32">
        <v>0</v>
      </c>
      <c r="F36" s="32">
        <v>0</v>
      </c>
      <c r="G36" s="32">
        <v>0</v>
      </c>
      <c r="H36" s="27">
        <v>0</v>
      </c>
      <c r="I36" s="25">
        <v>0</v>
      </c>
    </row>
    <row r="37" spans="1:9" ht="12.75" customHeight="1" hidden="1">
      <c r="A37" s="46"/>
      <c r="B37" s="46"/>
      <c r="C37" s="47" t="s">
        <v>273</v>
      </c>
      <c r="D37" s="48"/>
      <c r="E37" s="32">
        <v>0</v>
      </c>
      <c r="F37" s="32">
        <v>0</v>
      </c>
      <c r="G37" s="32">
        <v>0</v>
      </c>
      <c r="H37" s="27">
        <v>0</v>
      </c>
      <c r="I37" s="25">
        <v>0</v>
      </c>
    </row>
    <row r="38" spans="1:9" ht="12.75" customHeight="1" hidden="1">
      <c r="A38" s="46"/>
      <c r="B38" s="46"/>
      <c r="C38" s="47" t="s">
        <v>273</v>
      </c>
      <c r="D38" s="48"/>
      <c r="E38" s="32">
        <v>0</v>
      </c>
      <c r="F38" s="32">
        <v>0</v>
      </c>
      <c r="G38" s="32">
        <v>0</v>
      </c>
      <c r="H38" s="27">
        <v>0</v>
      </c>
      <c r="I38" s="25">
        <v>0</v>
      </c>
    </row>
    <row r="39" spans="1:9" ht="24.75" customHeight="1">
      <c r="A39" s="46"/>
      <c r="B39" s="46"/>
      <c r="C39" s="47" t="s">
        <v>405</v>
      </c>
      <c r="D39" s="48"/>
      <c r="E39" s="32"/>
      <c r="F39" s="32"/>
      <c r="G39" s="32">
        <f>G40</f>
        <v>180</v>
      </c>
      <c r="H39" s="27"/>
      <c r="I39" s="25"/>
    </row>
    <row r="40" spans="1:9" ht="12.75" customHeight="1">
      <c r="A40" s="46"/>
      <c r="B40" s="46"/>
      <c r="C40" s="43" t="s">
        <v>385</v>
      </c>
      <c r="D40" s="30" t="s">
        <v>401</v>
      </c>
      <c r="E40" s="33">
        <v>202</v>
      </c>
      <c r="F40" s="33">
        <v>202</v>
      </c>
      <c r="G40" s="33">
        <v>180</v>
      </c>
      <c r="H40" s="27"/>
      <c r="I40" s="25"/>
    </row>
    <row r="41" spans="1:9" s="39" customFormat="1" ht="12.75">
      <c r="A41" s="50"/>
      <c r="B41" s="49">
        <v>2</v>
      </c>
      <c r="C41" s="51" t="s">
        <v>277</v>
      </c>
      <c r="D41" s="52"/>
      <c r="E41" s="41">
        <f>E42+E60+E63+E66+E40</f>
        <v>440</v>
      </c>
      <c r="F41" s="41">
        <f>F42+F60+F63+F66+F40</f>
        <v>440</v>
      </c>
      <c r="G41" s="41">
        <f>G42+G60+G63+G66</f>
        <v>210</v>
      </c>
      <c r="H41" s="41">
        <f>H42+H60+H63+H66</f>
        <v>0</v>
      </c>
      <c r="I41" s="41">
        <f>I42+I60+I63+I66</f>
        <v>0</v>
      </c>
    </row>
    <row r="42" spans="1:9" ht="25.5">
      <c r="A42" s="46"/>
      <c r="B42" s="46"/>
      <c r="C42" s="47" t="s">
        <v>272</v>
      </c>
      <c r="D42" s="48"/>
      <c r="E42" s="26">
        <f>SUM(E43:E59)</f>
        <v>238</v>
      </c>
      <c r="F42" s="26">
        <f>SUM(F43:F59)</f>
        <v>238</v>
      </c>
      <c r="G42" s="26">
        <f>SUM(G43:G59)</f>
        <v>210</v>
      </c>
      <c r="H42" s="26">
        <f>SUM(H43:H47)</f>
        <v>0</v>
      </c>
      <c r="I42" s="26">
        <f>SUM(I43:I47)</f>
        <v>0</v>
      </c>
    </row>
    <row r="43" spans="1:9" ht="12.75">
      <c r="A43" s="46"/>
      <c r="B43" s="46"/>
      <c r="C43" s="43" t="s">
        <v>399</v>
      </c>
      <c r="D43" s="30">
        <v>44196</v>
      </c>
      <c r="E43" s="29">
        <v>0</v>
      </c>
      <c r="F43" s="29">
        <v>0</v>
      </c>
      <c r="G43" s="29">
        <v>100</v>
      </c>
      <c r="H43" s="33"/>
      <c r="I43" s="34"/>
    </row>
    <row r="44" spans="1:9" ht="12.75">
      <c r="A44" s="46"/>
      <c r="B44" s="46"/>
      <c r="C44" s="38" t="s">
        <v>317</v>
      </c>
      <c r="D44" s="30">
        <v>43373</v>
      </c>
      <c r="E44" s="33">
        <v>0</v>
      </c>
      <c r="F44" s="33">
        <v>0</v>
      </c>
      <c r="G44" s="33"/>
      <c r="H44" s="33"/>
      <c r="I44" s="34"/>
    </row>
    <row r="45" spans="1:9" ht="25.5">
      <c r="A45" s="46"/>
      <c r="B45" s="46"/>
      <c r="C45" s="38" t="s">
        <v>381</v>
      </c>
      <c r="D45" s="30">
        <v>43069</v>
      </c>
      <c r="E45" s="33"/>
      <c r="F45" s="33"/>
      <c r="G45" s="33"/>
      <c r="H45" s="33"/>
      <c r="I45" s="34"/>
    </row>
    <row r="46" spans="1:9" ht="12.75">
      <c r="A46" s="46"/>
      <c r="B46" s="46"/>
      <c r="C46" s="38" t="s">
        <v>299</v>
      </c>
      <c r="D46" s="30">
        <v>42917</v>
      </c>
      <c r="E46" s="33"/>
      <c r="F46" s="33"/>
      <c r="G46" s="33"/>
      <c r="H46" s="33"/>
      <c r="I46" s="34"/>
    </row>
    <row r="47" spans="1:9" ht="12.75">
      <c r="A47" s="46"/>
      <c r="B47" s="46"/>
      <c r="C47" s="43" t="s">
        <v>318</v>
      </c>
      <c r="D47" s="30">
        <v>170</v>
      </c>
      <c r="E47" s="33"/>
      <c r="F47" s="33"/>
      <c r="G47" s="33"/>
      <c r="H47" s="33">
        <v>0</v>
      </c>
      <c r="I47" s="34">
        <v>0</v>
      </c>
    </row>
    <row r="48" spans="1:9" ht="12.75">
      <c r="A48" s="46"/>
      <c r="B48" s="46"/>
      <c r="C48" s="43" t="s">
        <v>397</v>
      </c>
      <c r="D48" s="30">
        <v>44196</v>
      </c>
      <c r="E48" s="33">
        <v>0</v>
      </c>
      <c r="F48" s="33">
        <v>0</v>
      </c>
      <c r="G48" s="33">
        <v>5</v>
      </c>
      <c r="H48" s="33">
        <v>0</v>
      </c>
      <c r="I48" s="34">
        <v>0</v>
      </c>
    </row>
    <row r="49" spans="1:9" ht="12.75">
      <c r="A49" s="46"/>
      <c r="B49" s="46"/>
      <c r="C49" s="43" t="s">
        <v>382</v>
      </c>
      <c r="D49" s="30">
        <v>44196</v>
      </c>
      <c r="E49" s="33">
        <v>0</v>
      </c>
      <c r="F49" s="33">
        <v>0</v>
      </c>
      <c r="G49" s="33">
        <v>5</v>
      </c>
      <c r="H49" s="33">
        <v>0</v>
      </c>
      <c r="I49" s="34">
        <v>0</v>
      </c>
    </row>
    <row r="50" spans="1:9" ht="12.75">
      <c r="A50" s="46"/>
      <c r="B50" s="46"/>
      <c r="C50" s="43" t="s">
        <v>383</v>
      </c>
      <c r="D50" s="30">
        <v>43465</v>
      </c>
      <c r="E50" s="33">
        <v>0</v>
      </c>
      <c r="F50" s="33">
        <v>0</v>
      </c>
      <c r="G50" s="33"/>
      <c r="H50" s="33"/>
      <c r="I50" s="34"/>
    </row>
    <row r="51" spans="1:9" ht="12.75">
      <c r="A51" s="46"/>
      <c r="B51" s="46"/>
      <c r="C51" s="43" t="s">
        <v>384</v>
      </c>
      <c r="D51" s="30">
        <v>43585</v>
      </c>
      <c r="E51" s="33">
        <v>83</v>
      </c>
      <c r="F51" s="33">
        <v>83</v>
      </c>
      <c r="G51" s="33">
        <v>0</v>
      </c>
      <c r="H51" s="33"/>
      <c r="I51" s="34"/>
    </row>
    <row r="52" spans="1:9" ht="12.75">
      <c r="A52" s="46"/>
      <c r="B52" s="46"/>
      <c r="C52" s="43" t="s">
        <v>398</v>
      </c>
      <c r="D52" s="30">
        <v>44196</v>
      </c>
      <c r="E52" s="33"/>
      <c r="F52" s="33"/>
      <c r="G52" s="33">
        <v>15</v>
      </c>
      <c r="H52" s="33"/>
      <c r="I52" s="34"/>
    </row>
    <row r="53" spans="1:9" ht="12.75">
      <c r="A53" s="46"/>
      <c r="B53" s="46"/>
      <c r="C53" s="43" t="s">
        <v>386</v>
      </c>
      <c r="D53" s="30">
        <v>43830</v>
      </c>
      <c r="E53" s="33">
        <v>90</v>
      </c>
      <c r="F53" s="33">
        <v>90</v>
      </c>
      <c r="G53" s="33">
        <v>0</v>
      </c>
      <c r="H53" s="33"/>
      <c r="I53" s="34"/>
    </row>
    <row r="54" spans="1:9" ht="12.75">
      <c r="A54" s="46"/>
      <c r="B54" s="46"/>
      <c r="C54" s="43" t="s">
        <v>387</v>
      </c>
      <c r="D54" s="30" t="s">
        <v>392</v>
      </c>
      <c r="E54" s="33">
        <v>50</v>
      </c>
      <c r="F54" s="33">
        <v>50</v>
      </c>
      <c r="G54" s="33">
        <v>0</v>
      </c>
      <c r="H54" s="33"/>
      <c r="I54" s="34"/>
    </row>
    <row r="55" spans="1:9" ht="12.75">
      <c r="A55" s="46"/>
      <c r="B55" s="46"/>
      <c r="C55" s="43" t="s">
        <v>388</v>
      </c>
      <c r="D55" s="30" t="s">
        <v>401</v>
      </c>
      <c r="E55" s="33">
        <v>15</v>
      </c>
      <c r="F55" s="33">
        <v>15</v>
      </c>
      <c r="G55" s="33">
        <v>57</v>
      </c>
      <c r="H55" s="33"/>
      <c r="I55" s="34"/>
    </row>
    <row r="56" spans="1:9" ht="12.75">
      <c r="A56" s="46"/>
      <c r="B56" s="46"/>
      <c r="C56" s="43" t="s">
        <v>317</v>
      </c>
      <c r="D56" s="30">
        <v>44196</v>
      </c>
      <c r="E56" s="33">
        <v>0</v>
      </c>
      <c r="F56" s="33">
        <v>0</v>
      </c>
      <c r="G56" s="33">
        <v>3</v>
      </c>
      <c r="H56" s="33"/>
      <c r="I56" s="34"/>
    </row>
    <row r="57" spans="1:9" ht="12.75">
      <c r="A57" s="46"/>
      <c r="B57" s="46"/>
      <c r="C57" s="43" t="s">
        <v>400</v>
      </c>
      <c r="D57" s="30">
        <v>44196</v>
      </c>
      <c r="E57" s="33"/>
      <c r="F57" s="33"/>
      <c r="G57" s="33">
        <v>18</v>
      </c>
      <c r="H57" s="33"/>
      <c r="I57" s="34"/>
    </row>
    <row r="58" spans="1:9" ht="12.75">
      <c r="A58" s="46"/>
      <c r="B58" s="46"/>
      <c r="C58" s="43" t="s">
        <v>396</v>
      </c>
      <c r="D58" s="30">
        <v>44196</v>
      </c>
      <c r="E58" s="33">
        <v>0</v>
      </c>
      <c r="F58" s="33">
        <v>0</v>
      </c>
      <c r="G58" s="33">
        <v>7</v>
      </c>
      <c r="H58" s="33"/>
      <c r="I58" s="34"/>
    </row>
    <row r="59" spans="1:9" ht="12.75">
      <c r="A59" s="46"/>
      <c r="B59" s="46"/>
      <c r="C59" s="43" t="s">
        <v>389</v>
      </c>
      <c r="D59" s="30">
        <v>43465</v>
      </c>
      <c r="E59" s="33">
        <v>0</v>
      </c>
      <c r="F59" s="33">
        <v>0</v>
      </c>
      <c r="G59" s="33"/>
      <c r="H59" s="33"/>
      <c r="I59" s="34"/>
    </row>
    <row r="60" spans="1:9" ht="38.25">
      <c r="A60" s="46"/>
      <c r="B60" s="46"/>
      <c r="C60" s="47" t="s">
        <v>274</v>
      </c>
      <c r="D60" s="48"/>
      <c r="E60" s="33">
        <f>SUM(E61:E62)</f>
        <v>0</v>
      </c>
      <c r="F60" s="33">
        <f>SUM(F61:F62)</f>
        <v>0</v>
      </c>
      <c r="G60" s="33">
        <f>SUM(G61:G62)</f>
        <v>0</v>
      </c>
      <c r="H60" s="33">
        <f>SUM(H61:H62)</f>
        <v>0</v>
      </c>
      <c r="I60" s="33">
        <f>SUM(I61:I62)</f>
        <v>0</v>
      </c>
    </row>
    <row r="61" spans="1:9" ht="25.5">
      <c r="A61" s="46"/>
      <c r="B61" s="46"/>
      <c r="C61" s="38" t="s">
        <v>320</v>
      </c>
      <c r="D61" s="30">
        <v>43373</v>
      </c>
      <c r="E61" s="33">
        <v>0</v>
      </c>
      <c r="F61" s="33">
        <v>0</v>
      </c>
      <c r="G61" s="33"/>
      <c r="H61" s="33">
        <v>0</v>
      </c>
      <c r="I61" s="34">
        <v>0</v>
      </c>
    </row>
    <row r="62" spans="1:10" ht="25.5">
      <c r="A62" s="46"/>
      <c r="B62" s="46"/>
      <c r="C62" s="38" t="s">
        <v>321</v>
      </c>
      <c r="D62" s="84">
        <v>43373</v>
      </c>
      <c r="E62" s="86">
        <v>0</v>
      </c>
      <c r="F62" s="86">
        <v>0</v>
      </c>
      <c r="G62" s="86"/>
      <c r="H62" s="54"/>
      <c r="I62" s="54"/>
      <c r="J62" s="2"/>
    </row>
    <row r="63" spans="1:9" ht="38.25">
      <c r="A63" s="46"/>
      <c r="B63" s="46"/>
      <c r="C63" s="47" t="s">
        <v>275</v>
      </c>
      <c r="D63" s="48"/>
      <c r="E63" s="28">
        <f>SUM(E64:E65)</f>
        <v>0</v>
      </c>
      <c r="F63" s="28">
        <f>SUM(F64:F65)</f>
        <v>0</v>
      </c>
      <c r="G63" s="28">
        <f>SUM(G64:G65)</f>
        <v>0</v>
      </c>
      <c r="H63" s="28">
        <f>SUM(H64:H65)</f>
        <v>0</v>
      </c>
      <c r="I63" s="28">
        <f>SUM(I64:I65)</f>
        <v>0</v>
      </c>
    </row>
    <row r="64" spans="1:9" ht="12.75">
      <c r="A64" s="46"/>
      <c r="B64" s="46"/>
      <c r="C64" s="43" t="s">
        <v>297</v>
      </c>
      <c r="D64" s="84">
        <v>42821</v>
      </c>
      <c r="E64" s="40"/>
      <c r="F64" s="40"/>
      <c r="G64" s="40"/>
      <c r="H64" s="40"/>
      <c r="I64" s="40"/>
    </row>
    <row r="65" spans="1:9" ht="25.5">
      <c r="A65" s="46"/>
      <c r="B65" s="46"/>
      <c r="C65" s="83" t="s">
        <v>319</v>
      </c>
      <c r="D65" s="85">
        <v>43096</v>
      </c>
      <c r="E65" s="32"/>
      <c r="F65" s="32"/>
      <c r="G65" s="32"/>
      <c r="H65" s="27">
        <v>0</v>
      </c>
      <c r="I65" s="25">
        <v>0</v>
      </c>
    </row>
    <row r="66" spans="1:9" ht="63.75">
      <c r="A66" s="46"/>
      <c r="B66" s="46"/>
      <c r="C66" s="47" t="s">
        <v>276</v>
      </c>
      <c r="D66" s="48"/>
      <c r="E66" s="26">
        <f>SUM(E67:E67)</f>
        <v>0</v>
      </c>
      <c r="F66" s="26">
        <f>SUM(F67:F67)</f>
        <v>0</v>
      </c>
      <c r="G66" s="26">
        <f>SUM(G67:G67)</f>
        <v>0</v>
      </c>
      <c r="H66" s="26">
        <f>SUM(H67:H67)</f>
        <v>0</v>
      </c>
      <c r="I66" s="26">
        <f>SUM(I67:I67)</f>
        <v>0</v>
      </c>
    </row>
    <row r="67" spans="1:9" ht="12.75">
      <c r="A67" s="46"/>
      <c r="B67" s="46"/>
      <c r="C67" s="47" t="s">
        <v>273</v>
      </c>
      <c r="D67" s="48"/>
      <c r="E67" s="32">
        <v>0</v>
      </c>
      <c r="F67" s="32">
        <v>0</v>
      </c>
      <c r="G67" s="32">
        <v>0</v>
      </c>
      <c r="H67" s="27">
        <v>0</v>
      </c>
      <c r="I67" s="25">
        <v>0</v>
      </c>
    </row>
    <row r="68" spans="1:9" ht="25.5">
      <c r="A68" s="46"/>
      <c r="B68" s="53">
        <v>3</v>
      </c>
      <c r="C68" s="47" t="s">
        <v>278</v>
      </c>
      <c r="D68" s="48"/>
      <c r="E68" s="32">
        <v>0</v>
      </c>
      <c r="F68" s="32">
        <v>0</v>
      </c>
      <c r="G68" s="103">
        <f>SUM(G69:G80)</f>
        <v>310</v>
      </c>
      <c r="H68" s="27">
        <v>0</v>
      </c>
      <c r="I68" s="25">
        <v>0</v>
      </c>
    </row>
    <row r="69" spans="1:9" ht="25.5">
      <c r="A69" s="46"/>
      <c r="B69" s="46"/>
      <c r="C69" s="47" t="s">
        <v>272</v>
      </c>
      <c r="D69" s="48"/>
      <c r="E69" s="32">
        <v>0</v>
      </c>
      <c r="F69" s="32">
        <v>0</v>
      </c>
      <c r="G69" s="32">
        <v>0</v>
      </c>
      <c r="H69" s="27">
        <v>0</v>
      </c>
      <c r="I69" s="25">
        <v>0</v>
      </c>
    </row>
    <row r="70" spans="1:9" ht="12.75">
      <c r="A70" s="46"/>
      <c r="B70" s="46"/>
      <c r="C70" s="47" t="s">
        <v>273</v>
      </c>
      <c r="D70" s="48"/>
      <c r="E70" s="32">
        <v>0</v>
      </c>
      <c r="F70" s="32">
        <v>0</v>
      </c>
      <c r="G70" s="32">
        <v>0</v>
      </c>
      <c r="H70" s="27">
        <v>0</v>
      </c>
      <c r="I70" s="25">
        <v>0</v>
      </c>
    </row>
    <row r="71" spans="1:9" ht="12.75">
      <c r="A71" s="46"/>
      <c r="B71" s="46"/>
      <c r="C71" s="47" t="s">
        <v>273</v>
      </c>
      <c r="D71" s="48"/>
      <c r="E71" s="32">
        <v>0</v>
      </c>
      <c r="F71" s="32">
        <v>0</v>
      </c>
      <c r="G71" s="32">
        <v>0</v>
      </c>
      <c r="H71" s="27">
        <v>0</v>
      </c>
      <c r="I71" s="25">
        <v>0</v>
      </c>
    </row>
    <row r="72" spans="1:9" ht="38.25">
      <c r="A72" s="46"/>
      <c r="B72" s="46"/>
      <c r="C72" s="47" t="s">
        <v>274</v>
      </c>
      <c r="D72" s="48"/>
      <c r="E72" s="32">
        <v>0</v>
      </c>
      <c r="F72" s="32">
        <v>0</v>
      </c>
      <c r="G72" s="32">
        <v>0</v>
      </c>
      <c r="H72" s="27">
        <v>0</v>
      </c>
      <c r="I72" s="25">
        <v>0</v>
      </c>
    </row>
    <row r="73" spans="1:9" ht="25.5">
      <c r="A73" s="46"/>
      <c r="B73" s="46"/>
      <c r="C73" s="47" t="s">
        <v>406</v>
      </c>
      <c r="D73" s="55">
        <v>44196</v>
      </c>
      <c r="E73" s="32">
        <v>0</v>
      </c>
      <c r="F73" s="32">
        <v>0</v>
      </c>
      <c r="G73" s="32">
        <v>15</v>
      </c>
      <c r="H73" s="27">
        <v>0</v>
      </c>
      <c r="I73" s="25">
        <v>0</v>
      </c>
    </row>
    <row r="74" spans="1:9" ht="12.75">
      <c r="A74" s="46"/>
      <c r="B74" s="46"/>
      <c r="C74" s="47" t="s">
        <v>407</v>
      </c>
      <c r="D74" s="55">
        <v>44196</v>
      </c>
      <c r="E74" s="32">
        <v>0</v>
      </c>
      <c r="F74" s="32">
        <v>0</v>
      </c>
      <c r="G74" s="32">
        <v>45</v>
      </c>
      <c r="H74" s="27">
        <v>0</v>
      </c>
      <c r="I74" s="25">
        <v>0</v>
      </c>
    </row>
    <row r="75" spans="1:9" ht="12.75">
      <c r="A75" s="46"/>
      <c r="B75" s="46"/>
      <c r="C75" s="47" t="s">
        <v>407</v>
      </c>
      <c r="D75" s="55"/>
      <c r="E75" s="32"/>
      <c r="F75" s="32"/>
      <c r="G75" s="32"/>
      <c r="H75" s="27"/>
      <c r="I75" s="25"/>
    </row>
    <row r="76" spans="1:9" ht="12.75">
      <c r="A76" s="46"/>
      <c r="B76" s="46"/>
      <c r="C76" s="47" t="s">
        <v>410</v>
      </c>
      <c r="D76" s="55">
        <v>44196</v>
      </c>
      <c r="E76" s="32"/>
      <c r="F76" s="32"/>
      <c r="G76" s="32">
        <v>250</v>
      </c>
      <c r="H76" s="27"/>
      <c r="I76" s="25"/>
    </row>
    <row r="77" spans="1:9" ht="38.25">
      <c r="A77" s="46"/>
      <c r="B77" s="46"/>
      <c r="C77" s="47" t="s">
        <v>275</v>
      </c>
      <c r="D77" s="48"/>
      <c r="E77" s="32">
        <v>0</v>
      </c>
      <c r="F77" s="32">
        <v>0</v>
      </c>
      <c r="G77" s="32">
        <v>0</v>
      </c>
      <c r="H77" s="27">
        <v>0</v>
      </c>
      <c r="I77" s="25">
        <v>0</v>
      </c>
    </row>
    <row r="78" spans="1:9" ht="12.75" customHeight="1" hidden="1">
      <c r="A78" s="46"/>
      <c r="B78" s="46"/>
      <c r="C78" s="47" t="s">
        <v>273</v>
      </c>
      <c r="D78" s="48"/>
      <c r="E78" s="32">
        <v>0</v>
      </c>
      <c r="F78" s="32">
        <v>0</v>
      </c>
      <c r="G78" s="32">
        <v>0</v>
      </c>
      <c r="H78" s="27">
        <v>0</v>
      </c>
      <c r="I78" s="25">
        <v>0</v>
      </c>
    </row>
    <row r="79" spans="1:9" ht="12.75" customHeight="1" hidden="1">
      <c r="A79" s="46"/>
      <c r="B79" s="46"/>
      <c r="C79" s="47" t="s">
        <v>273</v>
      </c>
      <c r="D79" s="48"/>
      <c r="E79" s="32">
        <v>0</v>
      </c>
      <c r="F79" s="32">
        <v>0</v>
      </c>
      <c r="G79" s="32">
        <v>0</v>
      </c>
      <c r="H79" s="27">
        <v>0</v>
      </c>
      <c r="I79" s="25">
        <v>0</v>
      </c>
    </row>
    <row r="80" spans="1:9" ht="63.75">
      <c r="A80" s="46"/>
      <c r="B80" s="46"/>
      <c r="C80" s="47" t="s">
        <v>276</v>
      </c>
      <c r="D80" s="48"/>
      <c r="E80" s="32">
        <v>0</v>
      </c>
      <c r="F80" s="32">
        <v>0</v>
      </c>
      <c r="G80" s="32">
        <v>0</v>
      </c>
      <c r="H80" s="27">
        <v>0</v>
      </c>
      <c r="I80" s="25">
        <v>0</v>
      </c>
    </row>
    <row r="81" spans="1:9" ht="12.75" customHeight="1" hidden="1">
      <c r="A81" s="46"/>
      <c r="B81" s="46"/>
      <c r="C81" s="47" t="s">
        <v>273</v>
      </c>
      <c r="D81" s="48"/>
      <c r="E81" s="32">
        <v>0</v>
      </c>
      <c r="F81" s="32">
        <v>0</v>
      </c>
      <c r="G81" s="32">
        <v>0</v>
      </c>
      <c r="H81" s="27">
        <v>0</v>
      </c>
      <c r="I81" s="25">
        <v>0</v>
      </c>
    </row>
    <row r="82" spans="1:9" ht="12.75" customHeight="1" hidden="1">
      <c r="A82" s="46"/>
      <c r="B82" s="46"/>
      <c r="C82" s="47" t="s">
        <v>273</v>
      </c>
      <c r="D82" s="48"/>
      <c r="E82" s="32">
        <v>0</v>
      </c>
      <c r="F82" s="32">
        <v>0</v>
      </c>
      <c r="G82" s="32">
        <v>0</v>
      </c>
      <c r="H82" s="27">
        <v>0</v>
      </c>
      <c r="I82" s="25">
        <v>0</v>
      </c>
    </row>
    <row r="83" spans="1:9" ht="29.25" customHeight="1">
      <c r="A83" s="46"/>
      <c r="B83" s="53">
        <v>4</v>
      </c>
      <c r="C83" s="47" t="s">
        <v>279</v>
      </c>
      <c r="D83" s="48"/>
      <c r="E83" s="32">
        <v>0</v>
      </c>
      <c r="F83" s="32">
        <v>0</v>
      </c>
      <c r="G83" s="32">
        <v>0</v>
      </c>
      <c r="H83" s="27">
        <v>0</v>
      </c>
      <c r="I83" s="25">
        <v>0</v>
      </c>
    </row>
    <row r="84" spans="1:9" ht="12.75" customHeight="1">
      <c r="A84" s="46"/>
      <c r="B84" s="53">
        <v>5</v>
      </c>
      <c r="C84" s="47" t="s">
        <v>280</v>
      </c>
      <c r="D84" s="48"/>
      <c r="E84" s="28">
        <f>E85+E86</f>
        <v>0</v>
      </c>
      <c r="F84" s="28">
        <f>F85+F86</f>
        <v>0</v>
      </c>
      <c r="G84" s="28">
        <f>G85+G86</f>
        <v>0</v>
      </c>
      <c r="H84" s="28">
        <f>H85+H86</f>
        <v>0</v>
      </c>
      <c r="I84" s="28">
        <f>I85+I86</f>
        <v>0</v>
      </c>
    </row>
    <row r="85" spans="1:9" ht="12.75" customHeight="1">
      <c r="A85" s="46"/>
      <c r="B85" s="46"/>
      <c r="C85" s="47" t="s">
        <v>267</v>
      </c>
      <c r="D85" s="55"/>
      <c r="E85" s="32">
        <v>0</v>
      </c>
      <c r="F85" s="32">
        <v>0</v>
      </c>
      <c r="G85" s="32">
        <v>0</v>
      </c>
      <c r="H85" s="27">
        <v>0</v>
      </c>
      <c r="I85" s="25">
        <v>0</v>
      </c>
    </row>
    <row r="86" spans="1:9" ht="12.75">
      <c r="A86" s="46"/>
      <c r="B86" s="46"/>
      <c r="C86" s="47" t="s">
        <v>281</v>
      </c>
      <c r="D86" s="48"/>
      <c r="E86" s="32">
        <v>0</v>
      </c>
      <c r="F86" s="32">
        <v>0</v>
      </c>
      <c r="G86" s="32">
        <v>0</v>
      </c>
      <c r="H86" s="27">
        <v>0</v>
      </c>
      <c r="I86" s="25">
        <v>0</v>
      </c>
    </row>
    <row r="87" ht="12.75" customHeight="1" hidden="1">
      <c r="F87" s="1"/>
    </row>
    <row r="88" ht="12.75" customHeight="1" hidden="1">
      <c r="F88" s="1"/>
    </row>
    <row r="89" ht="15.75" customHeight="1">
      <c r="F89" s="1"/>
    </row>
    <row r="90" spans="3:10" ht="12.75">
      <c r="C90" s="9" t="str">
        <f>'[1]ANEXA1'!B73</f>
        <v>DIRECTOR GENERAL</v>
      </c>
      <c r="E90" s="125" t="str">
        <f>'[1]ANEXA1'!H73</f>
        <v>DIRECTOR ECONOMIC</v>
      </c>
      <c r="F90" s="125"/>
      <c r="G90" s="125"/>
      <c r="H90" s="125"/>
      <c r="I90" s="125"/>
      <c r="J90" s="125"/>
    </row>
    <row r="91" spans="3:8" ht="12.75">
      <c r="C91" s="36" t="str">
        <f>'[1]ANEXA1'!B74</f>
        <v>BUJOR IONUT ANTONIO</v>
      </c>
      <c r="E91" s="16" t="str">
        <f>'[2]ANEXA1'!H75</f>
        <v>FABIAN DANA IOANA</v>
      </c>
      <c r="F91" s="16"/>
      <c r="G91" s="16"/>
      <c r="H91" s="16"/>
    </row>
    <row r="92" ht="12.75">
      <c r="F92" s="1"/>
    </row>
    <row r="93" spans="3:6" ht="12.75">
      <c r="C93" s="36" t="s">
        <v>418</v>
      </c>
      <c r="F93" s="1" t="s">
        <v>419</v>
      </c>
    </row>
    <row r="94" spans="3:6" ht="12.75" customHeight="1">
      <c r="C94" s="36" t="s">
        <v>420</v>
      </c>
      <c r="F94" s="1" t="s">
        <v>409</v>
      </c>
    </row>
    <row r="95" spans="3:5" ht="12.75">
      <c r="C95" t="s">
        <v>421</v>
      </c>
      <c r="E95" s="1"/>
    </row>
    <row r="96" spans="3:6" ht="12.75" customHeight="1">
      <c r="C96" s="36" t="s">
        <v>422</v>
      </c>
      <c r="E96" s="1"/>
      <c r="F96" t="s">
        <v>413</v>
      </c>
    </row>
    <row r="97" spans="3:6" ht="12.75">
      <c r="C97" s="36" t="s">
        <v>423</v>
      </c>
      <c r="F97" s="1" t="s">
        <v>415</v>
      </c>
    </row>
    <row r="98" ht="12.75">
      <c r="F98" s="1"/>
    </row>
    <row r="99" ht="12.75">
      <c r="F99" s="1"/>
    </row>
  </sheetData>
  <sheetProtection selectLockedCells="1" selectUnlockedCells="1"/>
  <mergeCells count="9">
    <mergeCell ref="E90:J90"/>
    <mergeCell ref="H1:I1"/>
    <mergeCell ref="A8:I8"/>
    <mergeCell ref="A11:A12"/>
    <mergeCell ref="B11:B12"/>
    <mergeCell ref="C11:C12"/>
    <mergeCell ref="D11:D12"/>
    <mergeCell ref="E11:F11"/>
    <mergeCell ref="G11:I11"/>
  </mergeCells>
  <printOptions/>
  <pageMargins left="0.7874015748031497" right="0.7874015748031497" top="1.062992125984252" bottom="1.062992125984252" header="0.7874015748031497" footer="0.7874015748031497"/>
  <pageSetup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Mariana Husar</cp:lastModifiedBy>
  <cp:lastPrinted>2020-02-17T12:34:30Z</cp:lastPrinted>
  <dcterms:created xsi:type="dcterms:W3CDTF">2016-01-13T07:29:29Z</dcterms:created>
  <dcterms:modified xsi:type="dcterms:W3CDTF">2020-02-17T12:37:00Z</dcterms:modified>
  <cp:category/>
  <cp:version/>
  <cp:contentType/>
  <cp:contentStatus/>
</cp:coreProperties>
</file>