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buget iunie 2020" sheetId="1" r:id="rId1"/>
  </sheets>
  <definedNames/>
  <calcPr fullCalcOnLoad="1"/>
</workbook>
</file>

<file path=xl/sharedStrings.xml><?xml version="1.0" encoding="utf-8"?>
<sst xmlns="http://schemas.openxmlformats.org/spreadsheetml/2006/main" count="238" uniqueCount="176">
  <si>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</si>
  <si>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</si>
  <si>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</si>
  <si>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</si>
  <si>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</si>
  <si>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</si>
  <si>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</si>
  <si>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</si>
  <si>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</si>
  <si>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</si>
  <si>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</si>
  <si>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</si>
  <si>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</si>
  <si>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</si>
  <si>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</si>
  <si>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</si>
  <si>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</si>
  <si>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</si>
  <si>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</si>
  <si>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</si>
  <si>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</si>
  <si>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</si>
  <si>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</si>
  <si>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</si>
  <si>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</si>
  <si>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</si>
  <si>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</si>
  <si>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</si>
  <si>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</si>
  <si>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</si>
  <si>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</si>
  <si>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</si>
  <si>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</si>
  <si>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</si>
  <si>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</si>
  <si>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</si>
  <si>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</si>
  <si>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</si>
  <si>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</si>
  <si>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</si>
  <si>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</si>
  <si>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</si>
  <si>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</si>
  <si>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</si>
  <si>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</si>
  <si>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</si>
  <si>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</si>
  <si>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</si>
  <si>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</si>
  <si>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</si>
  <si>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</si>
  <si>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</si>
  <si>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</si>
  <si>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</si>
  <si>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</si>
  <si>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</si>
  <si>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</si>
  <si>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</si>
  <si>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</si>
  <si>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</si>
  <si>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</si>
  <si>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</si>
  <si>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</si>
  <si>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</si>
  <si>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</si>
  <si>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</si>
  <si>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</si>
  <si>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</si>
  <si>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</si>
  <si>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</si>
  <si>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</si>
  <si>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 xml:space="preserve"> Proiecte FSE
-romi</t>
  </si>
  <si>
    <t>Subv. BS la BL pt. Fin. FEN</t>
  </si>
  <si>
    <t>alte cheltuieli transferuri SPAS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</si>
  <si>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</si>
  <si>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</si>
  <si>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</si>
  <si>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</si>
  <si>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</si>
  <si>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</si>
  <si>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</si>
  <si>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</si>
  <si>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</si>
  <si>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</si>
  <si>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</si>
  <si>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</si>
  <si>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</si>
  <si>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</si>
  <si>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</si>
  <si>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</si>
  <si>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</si>
  <si>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</si>
  <si>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</si>
  <si>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</si>
  <si>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</si>
  <si>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</si>
  <si>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</si>
  <si>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</si>
  <si>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</si>
  <si>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</si>
  <si>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</si>
  <si>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</si>
  <si>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</si>
  <si>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</si>
  <si>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</si>
  <si>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</si>
  <si>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</si>
  <si>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</si>
  <si>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</si>
  <si>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</si>
  <si>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</si>
  <si>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</si>
  <si>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</si>
  <si>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</si>
  <si>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</si>
  <si>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</si>
  <si>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</si>
  <si>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</si>
  <si>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</si>
  <si>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</si>
  <si>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</si>
  <si>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</si>
  <si>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</si>
  <si>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</si>
  <si>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</si>
  <si>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</si>
  <si>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</si>
  <si>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</si>
  <si>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</si>
  <si>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</si>
  <si>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</si>
  <si>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</si>
  <si>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</si>
  <si>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</si>
  <si>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</si>
  <si>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</si>
  <si>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</si>
  <si>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</si>
  <si>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</si>
  <si>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</si>
  <si>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</si>
  <si>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</si>
  <si>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</si>
  <si>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</si>
  <si>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</si>
  <si>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fond rezerva</t>
  </si>
  <si>
    <t>Alte transferuri</t>
  </si>
  <si>
    <t>Cheltuieli fond handicap</t>
  </si>
  <si>
    <t>INFLUENTE 
+/-</t>
  </si>
  <si>
    <t>Sume primite din bugetul consiliului judetean pt invatamant-4323-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</si>
  <si>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</si>
  <si>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</si>
  <si>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</si>
  <si>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% 2019
 fata de realizat 2018</t>
  </si>
  <si>
    <t>diferente 2019 fata 
de realizat 2018</t>
  </si>
  <si>
    <t>Venituri din dividende de la SC cu capital majoritar de stat</t>
  </si>
  <si>
    <t>BUGET INITIAL</t>
  </si>
  <si>
    <t>BUGET RECTIFICAT</t>
  </si>
  <si>
    <t xml:space="preserve">Sume defalcate din TVA pt.echilibrare -1106-                               </t>
  </si>
  <si>
    <t>Sume defalcate din TVA-1102-</t>
  </si>
  <si>
    <t>sume alocate din TVA invatamant privat 11.09</t>
  </si>
  <si>
    <t>Alte venituri din proprietate3050</t>
  </si>
  <si>
    <t>Sume de la alte CJ (transferuri voluntare) 370250</t>
  </si>
  <si>
    <t xml:space="preserve">                                                                          SATU MARE PE ANUL 2020- SECŢIUNEA DE FUNCŢIONARE</t>
  </si>
  <si>
    <t>Sume alocate din cota de 6% 0405</t>
  </si>
  <si>
    <t>subventii aferente carantinei 4280</t>
  </si>
  <si>
    <t>Cheltuieli materiale carantina</t>
  </si>
  <si>
    <t>subventii activitate sportiva 4281</t>
  </si>
  <si>
    <t>Cheltuieli materiale cabinete scolare si carantina</t>
  </si>
  <si>
    <t>Alte impozite si taxe180250</t>
  </si>
  <si>
    <t>REALIZARI  LA 16.06.2020</t>
  </si>
  <si>
    <t xml:space="preserve">                            ANEXA 1 LA HCL 101/25.06.2020</t>
  </si>
  <si>
    <t>PREȘEDINTE DE ȘEDINȚĂ,</t>
  </si>
  <si>
    <t>CRĂCIUN CIPRIAN DUMITRU</t>
  </si>
  <si>
    <t>SECRETAR GENERAL,</t>
  </si>
  <si>
    <t>MIHAELA MARIA RACOLȚA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</si>
</sst>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6E9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3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4" fillId="35" borderId="14" xfId="0" applyNumberFormat="1" applyFont="1" applyFill="1" applyBorder="1" applyAlignment="1">
      <alignment horizontal="center" wrapText="1"/>
    </xf>
    <xf numFmtId="0" fontId="10" fillId="35" borderId="15" xfId="57" applyFont="1" applyFill="1" applyBorder="1" applyAlignment="1">
      <alignment horizontal="center"/>
      <protection/>
    </xf>
    <xf numFmtId="0" fontId="4" fillId="35" borderId="16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4" fontId="10" fillId="35" borderId="15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5" fillId="0" borderId="0" xfId="0" applyNumberFormat="1" applyFont="1" applyAlignment="1">
      <alignment/>
    </xf>
    <xf numFmtId="3" fontId="4" fillId="35" borderId="17" xfId="0" applyNumberFormat="1" applyFont="1" applyFill="1" applyBorder="1" applyAlignment="1">
      <alignment horizontal="center" wrapText="1"/>
    </xf>
    <xf numFmtId="0" fontId="5" fillId="35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3" fontId="4" fillId="33" borderId="12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2" xfId="57" applyFont="1" applyFill="1" applyBorder="1">
      <alignment/>
      <protection/>
    </xf>
    <xf numFmtId="0" fontId="5" fillId="35" borderId="15" xfId="57" applyFont="1" applyFill="1" applyBorder="1" applyAlignment="1">
      <alignment horizontal="center"/>
      <protection/>
    </xf>
    <xf numFmtId="3" fontId="5" fillId="35" borderId="15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10" fillId="36" borderId="15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3" fontId="10" fillId="37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41" borderId="11" xfId="0" applyNumberFormat="1" applyFont="1" applyFill="1" applyBorder="1" applyAlignment="1">
      <alignment/>
    </xf>
    <xf numFmtId="3" fontId="4" fillId="41" borderId="11" xfId="0" applyNumberFormat="1" applyFont="1" applyFill="1" applyBorder="1" applyAlignment="1">
      <alignment/>
    </xf>
    <xf numFmtId="4" fontId="4" fillId="41" borderId="12" xfId="0" applyNumberFormat="1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3" fontId="5" fillId="37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5" fillId="12" borderId="21" xfId="0" applyNumberFormat="1" applyFont="1" applyFill="1" applyBorder="1" applyAlignment="1">
      <alignment/>
    </xf>
    <xf numFmtId="4" fontId="5" fillId="12" borderId="15" xfId="0" applyNumberFormat="1" applyFont="1" applyFill="1" applyBorder="1" applyAlignment="1">
      <alignment/>
    </xf>
    <xf numFmtId="3" fontId="5" fillId="12" borderId="15" xfId="0" applyNumberFormat="1" applyFont="1" applyFill="1" applyBorder="1" applyAlignment="1">
      <alignment/>
    </xf>
    <xf numFmtId="0" fontId="6" fillId="41" borderId="11" xfId="57" applyFont="1" applyFill="1" applyBorder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wrapText="1"/>
      <protection/>
    </xf>
    <xf numFmtId="3" fontId="46" fillId="0" borderId="11" xfId="0" applyNumberFormat="1" applyFont="1" applyBorder="1" applyAlignment="1">
      <alignment/>
    </xf>
    <xf numFmtId="3" fontId="46" fillId="0" borderId="11" xfId="0" applyNumberFormat="1" applyFont="1" applyFill="1" applyBorder="1" applyAlignment="1">
      <alignment/>
    </xf>
    <xf numFmtId="4" fontId="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40"/>
  <sheetViews>
    <sheetView tabSelected="1" zoomScalePageLayoutView="0" workbookViewId="0" topLeftCell="A204">
      <selection activeCell="A216" sqref="A216:IV216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6.8515625" style="0" customWidth="1"/>
    <col min="13" max="13" width="25.421875" style="0" customWidth="1"/>
    <col min="14" max="14" width="16.8515625" style="0" customWidth="1"/>
    <col min="15" max="15" width="0.42578125" style="0" hidden="1" customWidth="1"/>
    <col min="16" max="16" width="19.7109375" style="0" bestFit="1" customWidth="1"/>
    <col min="17" max="17" width="30.7109375" style="0" customWidth="1"/>
    <col min="18" max="18" width="0.13671875" style="0" hidden="1" customWidth="1"/>
    <col min="19" max="19" width="17.7109375" style="0" hidden="1" customWidth="1"/>
    <col min="20" max="20" width="11.57421875" style="0" customWidth="1"/>
    <col min="21" max="21" width="10.140625" style="0" bestFit="1" customWidth="1"/>
  </cols>
  <sheetData>
    <row r="3" spans="1:17" ht="15.75">
      <c r="A3" s="1" t="s">
        <v>74</v>
      </c>
      <c r="B3" s="74"/>
      <c r="C3" s="2"/>
      <c r="D3" s="2"/>
      <c r="E3" s="74"/>
      <c r="F3" s="74"/>
      <c r="G3" s="74"/>
      <c r="H3" s="75"/>
      <c r="I3" s="75"/>
      <c r="J3" s="75"/>
      <c r="K3" s="75"/>
      <c r="L3" s="74"/>
      <c r="M3" s="74"/>
      <c r="N3" s="74"/>
      <c r="O3" s="74"/>
      <c r="P3" s="74"/>
      <c r="Q3" s="2"/>
    </row>
    <row r="4" spans="1:17" ht="15.75">
      <c r="A4" s="1" t="s">
        <v>163</v>
      </c>
      <c r="B4" s="74"/>
      <c r="C4" s="2"/>
      <c r="D4" s="2"/>
      <c r="E4" s="74"/>
      <c r="F4" s="74"/>
      <c r="G4" s="74"/>
      <c r="H4" s="75"/>
      <c r="I4" s="75"/>
      <c r="J4" s="75"/>
      <c r="K4" s="75"/>
      <c r="L4" s="74"/>
      <c r="M4" s="74"/>
      <c r="N4" s="74"/>
      <c r="O4" s="74"/>
      <c r="P4" s="74"/>
      <c r="Q4" s="2"/>
    </row>
    <row r="5" spans="1:17" ht="15.75">
      <c r="A5" s="1"/>
      <c r="B5" s="74"/>
      <c r="C5" s="2"/>
      <c r="D5" s="2"/>
      <c r="E5" s="74"/>
      <c r="F5" s="74"/>
      <c r="G5" s="74"/>
      <c r="H5" s="75"/>
      <c r="I5" s="75"/>
      <c r="J5" s="75"/>
      <c r="K5" s="75"/>
      <c r="L5" s="74"/>
      <c r="M5" s="74"/>
      <c r="N5" s="74"/>
      <c r="O5" s="74"/>
      <c r="P5" s="74"/>
      <c r="Q5" s="2"/>
    </row>
    <row r="6" spans="1:17" ht="15.75">
      <c r="A6" s="1"/>
      <c r="B6" s="74"/>
      <c r="C6" s="2"/>
      <c r="D6" s="2"/>
      <c r="E6" s="74"/>
      <c r="F6" s="74"/>
      <c r="G6" s="74"/>
      <c r="H6" s="75"/>
      <c r="I6" s="75"/>
      <c r="J6" s="75"/>
      <c r="K6" s="75"/>
      <c r="L6" s="74"/>
      <c r="M6" s="74"/>
      <c r="N6" s="74"/>
      <c r="O6" s="74"/>
      <c r="P6" s="74"/>
      <c r="Q6" s="2"/>
    </row>
    <row r="7" spans="1:17" ht="15.75">
      <c r="A7" s="1"/>
      <c r="B7" s="74"/>
      <c r="C7" s="2"/>
      <c r="D7" s="2"/>
      <c r="E7" s="74"/>
      <c r="F7" s="74"/>
      <c r="G7" s="74"/>
      <c r="H7" s="75"/>
      <c r="I7" s="41"/>
      <c r="J7" s="41"/>
      <c r="K7" s="41"/>
      <c r="L7" s="75"/>
      <c r="M7" s="41"/>
      <c r="N7" s="41"/>
      <c r="O7" s="41"/>
      <c r="P7" s="41"/>
      <c r="Q7" s="2"/>
    </row>
    <row r="8" spans="1:18" ht="16.5" thickBot="1">
      <c r="A8" s="1"/>
      <c r="B8" s="82"/>
      <c r="C8" s="2"/>
      <c r="D8" s="2"/>
      <c r="E8" s="82"/>
      <c r="F8" s="82"/>
      <c r="G8" s="82"/>
      <c r="H8" s="80"/>
      <c r="I8" s="41"/>
      <c r="J8" s="41"/>
      <c r="K8" s="41"/>
      <c r="L8" s="41"/>
      <c r="M8" s="41"/>
      <c r="N8" s="41"/>
      <c r="O8" s="41"/>
      <c r="P8" s="41"/>
      <c r="Q8" s="2" t="s">
        <v>171</v>
      </c>
      <c r="R8" s="80"/>
    </row>
    <row r="9" spans="1:19" ht="69.75" customHeight="1" thickBot="1">
      <c r="A9" s="63" t="s">
        <v>143</v>
      </c>
      <c r="B9" s="62" t="s">
        <v>132</v>
      </c>
      <c r="C9" s="58" t="s">
        <v>136</v>
      </c>
      <c r="D9" s="59" t="s">
        <v>83</v>
      </c>
      <c r="E9" s="60" t="s">
        <v>120</v>
      </c>
      <c r="F9" s="60" t="s">
        <v>83</v>
      </c>
      <c r="G9" s="60"/>
      <c r="H9" s="61" t="s">
        <v>138</v>
      </c>
      <c r="I9" s="61" t="s">
        <v>141</v>
      </c>
      <c r="J9" s="61" t="s">
        <v>83</v>
      </c>
      <c r="K9" s="64" t="s">
        <v>139</v>
      </c>
      <c r="L9" s="65" t="s">
        <v>156</v>
      </c>
      <c r="M9" s="65" t="s">
        <v>170</v>
      </c>
      <c r="N9" s="65" t="s">
        <v>83</v>
      </c>
      <c r="O9" s="66" t="s">
        <v>148</v>
      </c>
      <c r="P9" s="65" t="s">
        <v>120</v>
      </c>
      <c r="Q9" s="65" t="s">
        <v>157</v>
      </c>
      <c r="R9" s="66" t="s">
        <v>153</v>
      </c>
      <c r="S9" s="65" t="s">
        <v>154</v>
      </c>
    </row>
    <row r="10" spans="1:19" ht="15.75">
      <c r="A10" s="126" t="s">
        <v>52</v>
      </c>
      <c r="B10" s="4"/>
      <c r="C10" s="4"/>
      <c r="D10" s="57"/>
      <c r="E10" s="4"/>
      <c r="F10" s="4"/>
      <c r="G10" s="4"/>
      <c r="H10" s="4"/>
      <c r="I10" s="4"/>
      <c r="J10" s="4"/>
      <c r="K10" s="4"/>
      <c r="L10" s="4">
        <v>600000</v>
      </c>
      <c r="M10" s="4">
        <v>253707</v>
      </c>
      <c r="N10" s="57">
        <f>M10/L10</f>
        <v>0.422845</v>
      </c>
      <c r="O10" s="4"/>
      <c r="P10" s="57"/>
      <c r="Q10" s="4">
        <f>L10+P10</f>
        <v>600000</v>
      </c>
      <c r="R10" s="57">
        <f>Q10/M10</f>
        <v>2.3649327767858197</v>
      </c>
      <c r="S10" s="4">
        <f>Q10-M10</f>
        <v>346293</v>
      </c>
    </row>
    <row r="11" spans="1:19" ht="26.25">
      <c r="A11" s="127" t="s">
        <v>90</v>
      </c>
      <c r="B11" s="5">
        <v>2000000</v>
      </c>
      <c r="C11" s="5">
        <v>2133950</v>
      </c>
      <c r="D11" s="6">
        <f>C11/B11</f>
        <v>1.066975</v>
      </c>
      <c r="E11" s="5"/>
      <c r="F11" s="42">
        <f aca="true" t="shared" si="0" ref="F11:F28">C11/B11</f>
        <v>1.066975</v>
      </c>
      <c r="G11" s="5"/>
      <c r="H11" s="5">
        <v>635393</v>
      </c>
      <c r="I11" s="5">
        <v>547239</v>
      </c>
      <c r="J11" s="6">
        <f aca="true" t="shared" si="1" ref="J11:J26">I11/H11</f>
        <v>0.8612606685940827</v>
      </c>
      <c r="K11" s="5">
        <f>-35393+15000</f>
        <v>-20393</v>
      </c>
      <c r="L11" s="5">
        <v>227254</v>
      </c>
      <c r="M11" s="5">
        <v>61862</v>
      </c>
      <c r="N11" s="57">
        <f aca="true" t="shared" si="2" ref="N11:N74">M11/L11</f>
        <v>0.2722152305349961</v>
      </c>
      <c r="O11" s="5"/>
      <c r="P11" s="5"/>
      <c r="Q11" s="4">
        <f aca="true" t="shared" si="3" ref="Q11:Q69">L11+P11</f>
        <v>227254</v>
      </c>
      <c r="R11" s="57">
        <f aca="true" t="shared" si="4" ref="R11:R73">Q11/M11</f>
        <v>3.673563738644079</v>
      </c>
      <c r="S11" s="4">
        <f aca="true" t="shared" si="5" ref="S11:S73">Q11-M11</f>
        <v>165392</v>
      </c>
    </row>
    <row r="12" spans="1:19" ht="15" customHeight="1">
      <c r="A12" s="38" t="s">
        <v>164</v>
      </c>
      <c r="B12" s="5">
        <v>828000</v>
      </c>
      <c r="C12" s="5">
        <v>817702</v>
      </c>
      <c r="D12" s="6"/>
      <c r="E12" s="5"/>
      <c r="F12" s="42">
        <f t="shared" si="0"/>
        <v>0.9875628019323671</v>
      </c>
      <c r="G12" s="5"/>
      <c r="H12" s="5">
        <v>901000</v>
      </c>
      <c r="I12" s="5">
        <v>816922</v>
      </c>
      <c r="J12" s="6">
        <f t="shared" si="1"/>
        <v>0.9066836847946725</v>
      </c>
      <c r="K12" s="5"/>
      <c r="L12" s="86">
        <v>500000</v>
      </c>
      <c r="M12" s="5">
        <v>221817</v>
      </c>
      <c r="N12" s="57">
        <f t="shared" si="2"/>
        <v>0.443634</v>
      </c>
      <c r="O12" s="5"/>
      <c r="P12" s="5"/>
      <c r="Q12" s="4">
        <f t="shared" si="3"/>
        <v>500000</v>
      </c>
      <c r="R12" s="57"/>
      <c r="S12" s="4">
        <f t="shared" si="5"/>
        <v>278183</v>
      </c>
    </row>
    <row r="13" spans="1:19" ht="15.75" hidden="1">
      <c r="A13" s="39" t="s">
        <v>158</v>
      </c>
      <c r="B13" s="5">
        <v>641000</v>
      </c>
      <c r="C13" s="5">
        <v>641000</v>
      </c>
      <c r="D13" s="6">
        <f aca="true" t="shared" si="6" ref="D13:D26">C13/B13</f>
        <v>1</v>
      </c>
      <c r="E13" s="5"/>
      <c r="F13" s="42">
        <f t="shared" si="0"/>
        <v>1</v>
      </c>
      <c r="G13" s="5"/>
      <c r="H13" s="5">
        <v>537000</v>
      </c>
      <c r="I13" s="5">
        <v>537000</v>
      </c>
      <c r="J13" s="6">
        <f t="shared" si="1"/>
        <v>1</v>
      </c>
      <c r="K13" s="5"/>
      <c r="L13" s="5">
        <v>0</v>
      </c>
      <c r="M13" s="5"/>
      <c r="N13" s="57" t="e">
        <f t="shared" si="2"/>
        <v>#DIV/0!</v>
      </c>
      <c r="O13" s="5"/>
      <c r="P13" s="5"/>
      <c r="Q13" s="4">
        <f t="shared" si="3"/>
        <v>0</v>
      </c>
      <c r="R13" s="57" t="e">
        <f t="shared" si="4"/>
        <v>#DIV/0!</v>
      </c>
      <c r="S13" s="4">
        <f t="shared" si="5"/>
        <v>0</v>
      </c>
    </row>
    <row r="14" spans="1:23" ht="15.75">
      <c r="A14" s="128" t="s">
        <v>91</v>
      </c>
      <c r="B14" s="5">
        <v>78373723</v>
      </c>
      <c r="C14" s="5">
        <v>78880727</v>
      </c>
      <c r="D14" s="6">
        <f t="shared" si="6"/>
        <v>1.0064690559615241</v>
      </c>
      <c r="E14" s="5"/>
      <c r="F14" s="42">
        <f t="shared" si="0"/>
        <v>1.0064690559615241</v>
      </c>
      <c r="G14" s="5"/>
      <c r="H14" s="5">
        <v>88003551</v>
      </c>
      <c r="I14" s="5">
        <v>83889331</v>
      </c>
      <c r="J14" s="6">
        <f t="shared" si="1"/>
        <v>0.9532493864935064</v>
      </c>
      <c r="K14" s="5">
        <v>-400000</v>
      </c>
      <c r="L14" s="5">
        <v>131237000</v>
      </c>
      <c r="M14" s="5">
        <v>51007835</v>
      </c>
      <c r="N14" s="57">
        <f t="shared" si="2"/>
        <v>0.3886696206100414</v>
      </c>
      <c r="O14" s="5"/>
      <c r="P14" s="5"/>
      <c r="Q14" s="4">
        <f t="shared" si="3"/>
        <v>131237000</v>
      </c>
      <c r="R14" s="57">
        <f t="shared" si="4"/>
        <v>2.5728792449238433</v>
      </c>
      <c r="S14" s="4">
        <f t="shared" si="5"/>
        <v>80229165</v>
      </c>
      <c r="U14" s="117"/>
      <c r="V14" s="117"/>
      <c r="W14" s="117"/>
    </row>
    <row r="15" spans="1:23" ht="26.25">
      <c r="A15" s="127" t="s">
        <v>92</v>
      </c>
      <c r="B15" s="5">
        <v>2275000</v>
      </c>
      <c r="C15" s="5">
        <v>2331621</v>
      </c>
      <c r="D15" s="6">
        <f t="shared" si="6"/>
        <v>1.0248883516483516</v>
      </c>
      <c r="E15" s="5"/>
      <c r="F15" s="42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2755350</v>
      </c>
      <c r="M15" s="5">
        <v>991537</v>
      </c>
      <c r="N15" s="57">
        <f t="shared" si="2"/>
        <v>0.3598588201135972</v>
      </c>
      <c r="O15" s="5"/>
      <c r="P15" s="5"/>
      <c r="Q15" s="4">
        <f t="shared" si="3"/>
        <v>2755350</v>
      </c>
      <c r="R15" s="57">
        <f t="shared" si="4"/>
        <v>2.778867556127507</v>
      </c>
      <c r="S15" s="4">
        <f t="shared" si="5"/>
        <v>1763813</v>
      </c>
      <c r="U15" s="117"/>
      <c r="V15" s="118"/>
      <c r="W15" s="117"/>
    </row>
    <row r="16" spans="1:23" ht="26.25">
      <c r="A16" s="127" t="s">
        <v>95</v>
      </c>
      <c r="B16" s="5">
        <v>3027000</v>
      </c>
      <c r="C16" s="5">
        <v>3211708</v>
      </c>
      <c r="D16" s="6">
        <f t="shared" si="6"/>
        <v>1.0610201519656426</v>
      </c>
      <c r="E16" s="5"/>
      <c r="F16" s="42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2962551</v>
      </c>
      <c r="M16" s="5">
        <v>2029835</v>
      </c>
      <c r="N16" s="57">
        <f t="shared" si="2"/>
        <v>0.6851645760697453</v>
      </c>
      <c r="O16" s="5"/>
      <c r="P16" s="5"/>
      <c r="Q16" s="4">
        <f t="shared" si="3"/>
        <v>2962551</v>
      </c>
      <c r="R16" s="57">
        <f t="shared" si="4"/>
        <v>1.4595033586473778</v>
      </c>
      <c r="S16" s="4">
        <f t="shared" si="5"/>
        <v>932716</v>
      </c>
      <c r="U16" s="117"/>
      <c r="V16" s="117"/>
      <c r="W16" s="117"/>
    </row>
    <row r="17" spans="1:19" ht="26.25">
      <c r="A17" s="127" t="s">
        <v>96</v>
      </c>
      <c r="B17" s="5">
        <v>2100000</v>
      </c>
      <c r="C17" s="5">
        <v>2152291</v>
      </c>
      <c r="D17" s="6">
        <f t="shared" si="6"/>
        <v>1.024900476190476</v>
      </c>
      <c r="E17" s="5"/>
      <c r="F17" s="42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1949461</v>
      </c>
      <c r="M17" s="5">
        <v>726832</v>
      </c>
      <c r="N17" s="57">
        <f t="shared" si="2"/>
        <v>0.372837415059855</v>
      </c>
      <c r="O17" s="5"/>
      <c r="P17" s="131"/>
      <c r="Q17" s="4">
        <f t="shared" si="3"/>
        <v>1949461</v>
      </c>
      <c r="R17" s="57">
        <f t="shared" si="4"/>
        <v>2.6821342483545028</v>
      </c>
      <c r="S17" s="4">
        <f t="shared" si="5"/>
        <v>1222629</v>
      </c>
    </row>
    <row r="18" spans="1:19" ht="15.75">
      <c r="A18" s="128" t="s">
        <v>97</v>
      </c>
      <c r="B18" s="5">
        <v>900000</v>
      </c>
      <c r="C18" s="5">
        <v>929192</v>
      </c>
      <c r="D18" s="6">
        <f t="shared" si="6"/>
        <v>1.0324355555555556</v>
      </c>
      <c r="E18" s="5"/>
      <c r="F18" s="42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964972</v>
      </c>
      <c r="M18" s="5">
        <v>626478</v>
      </c>
      <c r="N18" s="57">
        <f t="shared" si="2"/>
        <v>0.6492188374377702</v>
      </c>
      <c r="O18" s="5"/>
      <c r="P18" s="5"/>
      <c r="Q18" s="4">
        <f t="shared" si="3"/>
        <v>964972</v>
      </c>
      <c r="R18" s="57">
        <f t="shared" si="4"/>
        <v>1.5403126686012916</v>
      </c>
      <c r="S18" s="4">
        <f t="shared" si="5"/>
        <v>338494</v>
      </c>
    </row>
    <row r="19" spans="1:19" ht="26.25">
      <c r="A19" s="127" t="s">
        <v>93</v>
      </c>
      <c r="B19" s="5">
        <v>10030000</v>
      </c>
      <c r="C19" s="5">
        <v>10627920</v>
      </c>
      <c r="D19" s="6">
        <f t="shared" si="6"/>
        <v>1.0596131605184447</v>
      </c>
      <c r="E19" s="5"/>
      <c r="F19" s="42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11465601</v>
      </c>
      <c r="M19" s="5">
        <v>7443708</v>
      </c>
      <c r="N19" s="57">
        <f t="shared" si="2"/>
        <v>0.6492209174207265</v>
      </c>
      <c r="O19" s="5"/>
      <c r="P19" s="131"/>
      <c r="Q19" s="4">
        <f t="shared" si="3"/>
        <v>11465601</v>
      </c>
      <c r="R19" s="57">
        <f t="shared" si="4"/>
        <v>1.5403077337262558</v>
      </c>
      <c r="S19" s="4">
        <f t="shared" si="5"/>
        <v>4021893</v>
      </c>
    </row>
    <row r="20" spans="1:19" ht="26.25">
      <c r="A20" s="127" t="s">
        <v>94</v>
      </c>
      <c r="B20" s="5">
        <v>13950000</v>
      </c>
      <c r="C20" s="5">
        <v>14192795</v>
      </c>
      <c r="D20" s="6">
        <f t="shared" si="6"/>
        <v>1.0174046594982078</v>
      </c>
      <c r="E20" s="5"/>
      <c r="F20" s="42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19639176</v>
      </c>
      <c r="M20" s="5">
        <v>7442409</v>
      </c>
      <c r="N20" s="57">
        <f t="shared" si="2"/>
        <v>0.37895729433862196</v>
      </c>
      <c r="O20" s="5"/>
      <c r="P20" s="5"/>
      <c r="Q20" s="4">
        <f t="shared" si="3"/>
        <v>19639176</v>
      </c>
      <c r="R20" s="57">
        <f t="shared" si="4"/>
        <v>2.6388197692440714</v>
      </c>
      <c r="S20" s="4">
        <f t="shared" si="5"/>
        <v>12196767</v>
      </c>
    </row>
    <row r="21" spans="1:19" ht="15" customHeight="1">
      <c r="A21" s="128" t="s">
        <v>98</v>
      </c>
      <c r="B21" s="5">
        <v>880000</v>
      </c>
      <c r="C21" s="5">
        <v>928547</v>
      </c>
      <c r="D21" s="6">
        <f t="shared" si="6"/>
        <v>1.0551670454545454</v>
      </c>
      <c r="E21" s="5"/>
      <c r="F21" s="42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1681863</v>
      </c>
      <c r="M21" s="5">
        <v>654364</v>
      </c>
      <c r="N21" s="57">
        <f t="shared" si="2"/>
        <v>0.38907092908280877</v>
      </c>
      <c r="O21" s="5"/>
      <c r="P21" s="5"/>
      <c r="Q21" s="4">
        <f t="shared" si="3"/>
        <v>1681863</v>
      </c>
      <c r="R21" s="57">
        <f t="shared" si="4"/>
        <v>2.570225440274832</v>
      </c>
      <c r="S21" s="4">
        <f t="shared" si="5"/>
        <v>1027499</v>
      </c>
    </row>
    <row r="22" spans="1:19" ht="15.75">
      <c r="A22" s="129" t="s">
        <v>100</v>
      </c>
      <c r="B22" s="5">
        <v>20000</v>
      </c>
      <c r="C22" s="5">
        <v>25457</v>
      </c>
      <c r="D22" s="6">
        <f t="shared" si="6"/>
        <v>1.27285</v>
      </c>
      <c r="E22" s="5"/>
      <c r="F22" s="42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48878</v>
      </c>
      <c r="M22" s="5">
        <v>55975</v>
      </c>
      <c r="N22" s="57">
        <f t="shared" si="2"/>
        <v>1.145198248700847</v>
      </c>
      <c r="O22" s="5"/>
      <c r="P22" s="5">
        <v>8000</v>
      </c>
      <c r="Q22" s="4">
        <f t="shared" si="3"/>
        <v>56878</v>
      </c>
      <c r="R22" s="57">
        <f t="shared" si="4"/>
        <v>1.0161322018758374</v>
      </c>
      <c r="S22" s="4">
        <f t="shared" si="5"/>
        <v>903</v>
      </c>
    </row>
    <row r="23" spans="1:19" ht="15.75" hidden="1">
      <c r="A23" s="129" t="s">
        <v>99</v>
      </c>
      <c r="B23" s="5">
        <v>15200</v>
      </c>
      <c r="C23" s="5">
        <v>13224</v>
      </c>
      <c r="D23" s="6">
        <f t="shared" si="6"/>
        <v>0.87</v>
      </c>
      <c r="E23" s="5"/>
      <c r="F23" s="42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86"/>
      <c r="M23" s="5"/>
      <c r="N23" s="57" t="e">
        <f t="shared" si="2"/>
        <v>#DIV/0!</v>
      </c>
      <c r="O23" s="5"/>
      <c r="P23" s="5"/>
      <c r="Q23" s="4">
        <f t="shared" si="3"/>
        <v>0</v>
      </c>
      <c r="R23" s="57" t="e">
        <f t="shared" si="4"/>
        <v>#DIV/0!</v>
      </c>
      <c r="S23" s="4">
        <f t="shared" si="5"/>
        <v>0</v>
      </c>
    </row>
    <row r="24" spans="1:19" ht="26.25">
      <c r="A24" s="130" t="s">
        <v>101</v>
      </c>
      <c r="B24" s="5">
        <v>4460000</v>
      </c>
      <c r="C24" s="5">
        <v>4854206</v>
      </c>
      <c r="D24" s="6">
        <f t="shared" si="6"/>
        <v>1.088386995515695</v>
      </c>
      <c r="E24" s="5"/>
      <c r="F24" s="42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7165533</v>
      </c>
      <c r="M24" s="5">
        <v>4258725</v>
      </c>
      <c r="N24" s="57">
        <f t="shared" si="2"/>
        <v>0.5943347131329937</v>
      </c>
      <c r="O24" s="5"/>
      <c r="P24" s="5"/>
      <c r="Q24" s="4">
        <f t="shared" si="3"/>
        <v>7165533</v>
      </c>
      <c r="R24" s="57">
        <f t="shared" si="4"/>
        <v>1.682553581177465</v>
      </c>
      <c r="S24" s="4">
        <f t="shared" si="5"/>
        <v>2906808</v>
      </c>
    </row>
    <row r="25" spans="1:19" ht="25.5" customHeight="1">
      <c r="A25" s="130" t="s">
        <v>118</v>
      </c>
      <c r="B25" s="5">
        <v>3080000</v>
      </c>
      <c r="C25" s="5">
        <v>3187350</v>
      </c>
      <c r="D25" s="6">
        <f t="shared" si="6"/>
        <v>1.034853896103896</v>
      </c>
      <c r="E25" s="5"/>
      <c r="F25" s="42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4076832</v>
      </c>
      <c r="M25" s="5">
        <v>1762968</v>
      </c>
      <c r="N25" s="57">
        <f t="shared" si="2"/>
        <v>0.43243577365954744</v>
      </c>
      <c r="O25" s="5"/>
      <c r="P25" s="5"/>
      <c r="Q25" s="4">
        <f t="shared" si="3"/>
        <v>4076832</v>
      </c>
      <c r="R25" s="57">
        <f t="shared" si="4"/>
        <v>2.3124821324039915</v>
      </c>
      <c r="S25" s="4">
        <f t="shared" si="5"/>
        <v>2313864</v>
      </c>
    </row>
    <row r="26" spans="1:19" ht="15.75" hidden="1">
      <c r="A26" s="129" t="s">
        <v>38</v>
      </c>
      <c r="B26" s="5">
        <v>0</v>
      </c>
      <c r="C26" s="5"/>
      <c r="D26" s="6" t="e">
        <f t="shared" si="6"/>
        <v>#DIV/0!</v>
      </c>
      <c r="E26" s="5"/>
      <c r="F26" s="42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7" t="e">
        <f t="shared" si="2"/>
        <v>#DIV/0!</v>
      </c>
      <c r="O26" s="5"/>
      <c r="P26" s="5"/>
      <c r="Q26" s="4">
        <f t="shared" si="3"/>
        <v>0</v>
      </c>
      <c r="R26" s="57"/>
      <c r="S26" s="4">
        <f t="shared" si="5"/>
        <v>0</v>
      </c>
    </row>
    <row r="27" spans="1:19" ht="18.75" customHeight="1">
      <c r="A27" s="129" t="s">
        <v>155</v>
      </c>
      <c r="B27" s="5">
        <v>800</v>
      </c>
      <c r="C27" s="5">
        <v>0</v>
      </c>
      <c r="D27" s="6"/>
      <c r="E27" s="5"/>
      <c r="F27" s="42">
        <f t="shared" si="0"/>
        <v>0</v>
      </c>
      <c r="G27" s="5"/>
      <c r="H27" s="5">
        <v>0</v>
      </c>
      <c r="I27" s="5">
        <v>0</v>
      </c>
      <c r="J27" s="6"/>
      <c r="K27" s="5"/>
      <c r="L27" s="5">
        <v>7056000</v>
      </c>
      <c r="M27" s="5">
        <v>0</v>
      </c>
      <c r="N27" s="57">
        <f t="shared" si="2"/>
        <v>0</v>
      </c>
      <c r="O27" s="5"/>
      <c r="P27" s="5"/>
      <c r="Q27" s="4">
        <f t="shared" si="3"/>
        <v>7056000</v>
      </c>
      <c r="R27" s="57"/>
      <c r="S27" s="4">
        <f t="shared" si="5"/>
        <v>7056000</v>
      </c>
    </row>
    <row r="28" spans="1:19" ht="15.75" customHeight="1">
      <c r="A28" s="129" t="s">
        <v>103</v>
      </c>
      <c r="B28" s="5">
        <v>2124765</v>
      </c>
      <c r="C28" s="5">
        <v>2332241</v>
      </c>
      <c r="D28" s="6">
        <f>C28/B28</f>
        <v>1.0976465632669965</v>
      </c>
      <c r="E28" s="5"/>
      <c r="F28" s="42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2752347</v>
      </c>
      <c r="M28" s="5">
        <v>1000541</v>
      </c>
      <c r="N28" s="57">
        <f t="shared" si="2"/>
        <v>0.3635228406883289</v>
      </c>
      <c r="O28" s="5"/>
      <c r="P28" s="5"/>
      <c r="Q28" s="4">
        <f t="shared" si="3"/>
        <v>2752347</v>
      </c>
      <c r="R28" s="57">
        <f t="shared" si="4"/>
        <v>2.7508587853971003</v>
      </c>
      <c r="S28" s="4">
        <f t="shared" si="5"/>
        <v>1751806</v>
      </c>
    </row>
    <row r="29" spans="1:19" ht="15.75" hidden="1">
      <c r="A29" s="129" t="s">
        <v>87</v>
      </c>
      <c r="B29" s="5">
        <v>0</v>
      </c>
      <c r="C29" s="5">
        <v>0</v>
      </c>
      <c r="D29" s="6" t="e">
        <f>C29/B29</f>
        <v>#DIV/0!</v>
      </c>
      <c r="E29" s="5"/>
      <c r="F29" s="42"/>
      <c r="G29" s="5"/>
      <c r="H29" s="5">
        <v>0</v>
      </c>
      <c r="I29" s="5">
        <v>0</v>
      </c>
      <c r="J29" s="6"/>
      <c r="K29" s="5"/>
      <c r="L29" s="86"/>
      <c r="M29" s="5"/>
      <c r="N29" s="57" t="e">
        <f t="shared" si="2"/>
        <v>#DIV/0!</v>
      </c>
      <c r="O29" s="5"/>
      <c r="P29" s="5"/>
      <c r="Q29" s="4">
        <f t="shared" si="3"/>
        <v>0</v>
      </c>
      <c r="R29" s="57" t="e">
        <f t="shared" si="4"/>
        <v>#DIV/0!</v>
      </c>
      <c r="S29" s="4">
        <f t="shared" si="5"/>
        <v>0</v>
      </c>
    </row>
    <row r="30" spans="1:19" ht="15" customHeight="1">
      <c r="A30" s="129" t="s">
        <v>105</v>
      </c>
      <c r="B30" s="5">
        <v>90000</v>
      </c>
      <c r="C30" s="5">
        <v>92216</v>
      </c>
      <c r="D30" s="6">
        <f>C30/B30</f>
        <v>1.0246222222222223</v>
      </c>
      <c r="E30" s="5"/>
      <c r="F30" s="42">
        <f aca="true" t="shared" si="7" ref="F30:F52">C30/B30</f>
        <v>1.0246222222222223</v>
      </c>
      <c r="G30" s="5"/>
      <c r="H30" s="5">
        <v>100000</v>
      </c>
      <c r="I30" s="5">
        <v>99497</v>
      </c>
      <c r="J30" s="6">
        <f aca="true" t="shared" si="8" ref="J30:J44">I30/H30</f>
        <v>0.99497</v>
      </c>
      <c r="K30" s="5"/>
      <c r="L30" s="86">
        <v>175000</v>
      </c>
      <c r="M30" s="5">
        <v>36897</v>
      </c>
      <c r="N30" s="57">
        <f t="shared" si="2"/>
        <v>0.21084</v>
      </c>
      <c r="O30" s="5"/>
      <c r="P30" s="5"/>
      <c r="Q30" s="4">
        <f t="shared" si="3"/>
        <v>175000</v>
      </c>
      <c r="R30" s="57">
        <f t="shared" si="4"/>
        <v>4.742933029785619</v>
      </c>
      <c r="S30" s="4">
        <f t="shared" si="5"/>
        <v>138103</v>
      </c>
    </row>
    <row r="31" spans="1:19" ht="1.5" customHeight="1">
      <c r="A31" s="130" t="s">
        <v>84</v>
      </c>
      <c r="B31" s="5">
        <v>0</v>
      </c>
      <c r="C31" s="5"/>
      <c r="D31" s="6"/>
      <c r="E31" s="5"/>
      <c r="F31" s="42" t="e">
        <f t="shared" si="7"/>
        <v>#DIV/0!</v>
      </c>
      <c r="G31" s="5"/>
      <c r="H31" s="5">
        <v>0</v>
      </c>
      <c r="I31" s="5"/>
      <c r="J31" s="6" t="e">
        <f t="shared" si="8"/>
        <v>#DIV/0!</v>
      </c>
      <c r="K31" s="5"/>
      <c r="L31" s="86"/>
      <c r="M31" s="5"/>
      <c r="N31" s="57" t="e">
        <f t="shared" si="2"/>
        <v>#DIV/0!</v>
      </c>
      <c r="O31" s="5"/>
      <c r="P31" s="5"/>
      <c r="Q31" s="4">
        <f t="shared" si="3"/>
        <v>0</v>
      </c>
      <c r="R31" s="57" t="e">
        <f t="shared" si="4"/>
        <v>#DIV/0!</v>
      </c>
      <c r="S31" s="4">
        <f t="shared" si="5"/>
        <v>0</v>
      </c>
    </row>
    <row r="32" spans="1:19" ht="15.75" hidden="1">
      <c r="A32" s="129" t="s">
        <v>77</v>
      </c>
      <c r="B32" s="5">
        <v>0</v>
      </c>
      <c r="C32" s="5"/>
      <c r="D32" s="6" t="e">
        <f aca="true" t="shared" si="9" ref="D32:D48">C32/B32</f>
        <v>#DIV/0!</v>
      </c>
      <c r="E32" s="5"/>
      <c r="F32" s="42" t="e">
        <f t="shared" si="7"/>
        <v>#DIV/0!</v>
      </c>
      <c r="G32" s="5"/>
      <c r="H32" s="5">
        <v>0</v>
      </c>
      <c r="I32" s="5"/>
      <c r="J32" s="6" t="e">
        <f t="shared" si="8"/>
        <v>#DIV/0!</v>
      </c>
      <c r="K32" s="5"/>
      <c r="L32" s="86"/>
      <c r="M32" s="5"/>
      <c r="N32" s="57" t="e">
        <f t="shared" si="2"/>
        <v>#DIV/0!</v>
      </c>
      <c r="O32" s="5"/>
      <c r="P32" s="5"/>
      <c r="Q32" s="4">
        <f t="shared" si="3"/>
        <v>0</v>
      </c>
      <c r="R32" s="57" t="e">
        <f t="shared" si="4"/>
        <v>#DIV/0!</v>
      </c>
      <c r="S32" s="4">
        <f t="shared" si="5"/>
        <v>0</v>
      </c>
    </row>
    <row r="33" spans="1:19" ht="15.75" hidden="1">
      <c r="A33" s="77" t="s">
        <v>53</v>
      </c>
      <c r="B33" s="5">
        <v>0</v>
      </c>
      <c r="C33" s="5"/>
      <c r="D33" s="6" t="e">
        <f t="shared" si="9"/>
        <v>#DIV/0!</v>
      </c>
      <c r="E33" s="5"/>
      <c r="F33" s="42" t="e">
        <f t="shared" si="7"/>
        <v>#DIV/0!</v>
      </c>
      <c r="G33" s="5"/>
      <c r="H33" s="5">
        <v>0</v>
      </c>
      <c r="I33" s="5"/>
      <c r="J33" s="6" t="e">
        <f t="shared" si="8"/>
        <v>#DIV/0!</v>
      </c>
      <c r="K33" s="5"/>
      <c r="L33" s="86"/>
      <c r="M33" s="5"/>
      <c r="N33" s="57" t="e">
        <f t="shared" si="2"/>
        <v>#DIV/0!</v>
      </c>
      <c r="O33" s="5"/>
      <c r="P33" s="5"/>
      <c r="Q33" s="4">
        <f t="shared" si="3"/>
        <v>0</v>
      </c>
      <c r="R33" s="57" t="e">
        <f t="shared" si="4"/>
        <v>#DIV/0!</v>
      </c>
      <c r="S33" s="4">
        <f t="shared" si="5"/>
        <v>0</v>
      </c>
    </row>
    <row r="34" spans="1:19" ht="15.75" hidden="1">
      <c r="A34" s="77" t="s">
        <v>75</v>
      </c>
      <c r="B34" s="5">
        <v>0</v>
      </c>
      <c r="C34" s="5"/>
      <c r="D34" s="6" t="e">
        <f t="shared" si="9"/>
        <v>#DIV/0!</v>
      </c>
      <c r="E34" s="5"/>
      <c r="F34" s="42" t="e">
        <f t="shared" si="7"/>
        <v>#DIV/0!</v>
      </c>
      <c r="G34" s="5"/>
      <c r="H34" s="5">
        <v>0</v>
      </c>
      <c r="I34" s="5"/>
      <c r="J34" s="6" t="e">
        <f t="shared" si="8"/>
        <v>#DIV/0!</v>
      </c>
      <c r="K34" s="5"/>
      <c r="L34" s="86"/>
      <c r="M34" s="5"/>
      <c r="N34" s="57" t="e">
        <f t="shared" si="2"/>
        <v>#DIV/0!</v>
      </c>
      <c r="O34" s="5"/>
      <c r="P34" s="5"/>
      <c r="Q34" s="4">
        <f t="shared" si="3"/>
        <v>0</v>
      </c>
      <c r="R34" s="57" t="e">
        <f t="shared" si="4"/>
        <v>#DIV/0!</v>
      </c>
      <c r="S34" s="4">
        <f t="shared" si="5"/>
        <v>0</v>
      </c>
    </row>
    <row r="35" spans="1:19" ht="15.75" hidden="1">
      <c r="A35" s="77" t="s">
        <v>35</v>
      </c>
      <c r="B35" s="5">
        <v>0</v>
      </c>
      <c r="C35" s="5"/>
      <c r="D35" s="6" t="e">
        <f t="shared" si="9"/>
        <v>#DIV/0!</v>
      </c>
      <c r="E35" s="5"/>
      <c r="F35" s="42" t="e">
        <f t="shared" si="7"/>
        <v>#DIV/0!</v>
      </c>
      <c r="G35" s="5"/>
      <c r="H35" s="5">
        <v>0</v>
      </c>
      <c r="I35" s="5"/>
      <c r="J35" s="6" t="e">
        <f t="shared" si="8"/>
        <v>#DIV/0!</v>
      </c>
      <c r="K35" s="5"/>
      <c r="L35" s="86"/>
      <c r="M35" s="5"/>
      <c r="N35" s="57" t="e">
        <f t="shared" si="2"/>
        <v>#DIV/0!</v>
      </c>
      <c r="O35" s="5"/>
      <c r="P35" s="5"/>
      <c r="Q35" s="4">
        <f t="shared" si="3"/>
        <v>0</v>
      </c>
      <c r="R35" s="57" t="e">
        <f t="shared" si="4"/>
        <v>#DIV/0!</v>
      </c>
      <c r="S35" s="4">
        <f t="shared" si="5"/>
        <v>0</v>
      </c>
    </row>
    <row r="36" spans="1:19" ht="15.75">
      <c r="A36" s="77" t="s">
        <v>161</v>
      </c>
      <c r="B36" s="5">
        <v>0</v>
      </c>
      <c r="C36" s="5"/>
      <c r="D36" s="6" t="e">
        <f t="shared" si="9"/>
        <v>#DIV/0!</v>
      </c>
      <c r="E36" s="5"/>
      <c r="F36" s="42" t="e">
        <f t="shared" si="7"/>
        <v>#DIV/0!</v>
      </c>
      <c r="G36" s="5"/>
      <c r="H36" s="5">
        <v>0</v>
      </c>
      <c r="I36" s="5"/>
      <c r="J36" s="6" t="e">
        <f t="shared" si="8"/>
        <v>#DIV/0!</v>
      </c>
      <c r="K36" s="5"/>
      <c r="L36" s="86">
        <v>544</v>
      </c>
      <c r="M36" s="5">
        <v>0</v>
      </c>
      <c r="N36" s="57">
        <f t="shared" si="2"/>
        <v>0</v>
      </c>
      <c r="O36" s="5"/>
      <c r="P36" s="5"/>
      <c r="Q36" s="4">
        <f t="shared" si="3"/>
        <v>544</v>
      </c>
      <c r="R36" s="57" t="e">
        <f t="shared" si="4"/>
        <v>#DIV/0!</v>
      </c>
      <c r="S36" s="4">
        <f t="shared" si="5"/>
        <v>544</v>
      </c>
    </row>
    <row r="37" spans="1:19" ht="15.75">
      <c r="A37" s="77" t="s">
        <v>107</v>
      </c>
      <c r="B37" s="5">
        <v>44203</v>
      </c>
      <c r="C37" s="5">
        <v>51985</v>
      </c>
      <c r="D37" s="6">
        <f t="shared" si="9"/>
        <v>1.1760513992262969</v>
      </c>
      <c r="E37" s="5"/>
      <c r="F37" s="42">
        <f t="shared" si="7"/>
        <v>1.1760513992262969</v>
      </c>
      <c r="G37" s="5"/>
      <c r="H37" s="5">
        <v>74000</v>
      </c>
      <c r="I37" s="5">
        <v>74195</v>
      </c>
      <c r="J37" s="6">
        <f t="shared" si="8"/>
        <v>1.002635135135135</v>
      </c>
      <c r="K37" s="5"/>
      <c r="L37" s="5">
        <v>5000</v>
      </c>
      <c r="M37" s="5">
        <v>5109</v>
      </c>
      <c r="N37" s="57">
        <f t="shared" si="2"/>
        <v>1.0218</v>
      </c>
      <c r="O37" s="5"/>
      <c r="P37" s="5">
        <v>1000</v>
      </c>
      <c r="Q37" s="4">
        <f t="shared" si="3"/>
        <v>6000</v>
      </c>
      <c r="R37" s="57">
        <f t="shared" si="4"/>
        <v>1.1743981209630066</v>
      </c>
      <c r="S37" s="4">
        <f t="shared" si="5"/>
        <v>891</v>
      </c>
    </row>
    <row r="38" spans="1:19" ht="15.75">
      <c r="A38" s="77" t="s">
        <v>104</v>
      </c>
      <c r="B38" s="5">
        <v>514</v>
      </c>
      <c r="C38" s="5">
        <v>406</v>
      </c>
      <c r="D38" s="6">
        <f t="shared" si="9"/>
        <v>0.7898832684824902</v>
      </c>
      <c r="E38" s="5"/>
      <c r="F38" s="42">
        <f t="shared" si="7"/>
        <v>0.7898832684824902</v>
      </c>
      <c r="G38" s="5"/>
      <c r="H38" s="5">
        <v>35000</v>
      </c>
      <c r="I38" s="5">
        <v>34394</v>
      </c>
      <c r="J38" s="6">
        <f t="shared" si="8"/>
        <v>0.9826857142857143</v>
      </c>
      <c r="K38" s="5"/>
      <c r="L38" s="5">
        <v>968727</v>
      </c>
      <c r="M38" s="5">
        <v>0</v>
      </c>
      <c r="N38" s="57">
        <f t="shared" si="2"/>
        <v>0</v>
      </c>
      <c r="O38" s="5"/>
      <c r="P38" s="5"/>
      <c r="Q38" s="4">
        <f t="shared" si="3"/>
        <v>968727</v>
      </c>
      <c r="R38" s="57" t="e">
        <f t="shared" si="4"/>
        <v>#DIV/0!</v>
      </c>
      <c r="S38" s="4">
        <f t="shared" si="5"/>
        <v>968727</v>
      </c>
    </row>
    <row r="39" spans="1:19" ht="15.75">
      <c r="A39" s="129" t="s">
        <v>102</v>
      </c>
      <c r="B39" s="5">
        <v>480187</v>
      </c>
      <c r="C39" s="5">
        <v>473498</v>
      </c>
      <c r="D39" s="6">
        <f t="shared" si="9"/>
        <v>0.9860700102251831</v>
      </c>
      <c r="E39" s="5"/>
      <c r="F39" s="42">
        <f t="shared" si="7"/>
        <v>0.9860700102251831</v>
      </c>
      <c r="G39" s="5"/>
      <c r="H39" s="5">
        <v>473498</v>
      </c>
      <c r="I39" s="5">
        <v>413376</v>
      </c>
      <c r="J39" s="6">
        <f t="shared" si="8"/>
        <v>0.8730258628336339</v>
      </c>
      <c r="K39" s="5">
        <v>-50000</v>
      </c>
      <c r="L39" s="5">
        <v>556074</v>
      </c>
      <c r="M39" s="5">
        <v>410235</v>
      </c>
      <c r="N39" s="57">
        <f t="shared" si="2"/>
        <v>0.7377345461215593</v>
      </c>
      <c r="O39" s="5"/>
      <c r="P39" s="5"/>
      <c r="Q39" s="4">
        <f t="shared" si="3"/>
        <v>556074</v>
      </c>
      <c r="R39" s="57">
        <f t="shared" si="4"/>
        <v>1.3555011152144503</v>
      </c>
      <c r="S39" s="4">
        <f t="shared" si="5"/>
        <v>145839</v>
      </c>
    </row>
    <row r="40" spans="1:19" ht="15.75">
      <c r="A40" s="129" t="s">
        <v>169</v>
      </c>
      <c r="B40" s="5">
        <v>0</v>
      </c>
      <c r="C40" s="5"/>
      <c r="D40" s="6" t="e">
        <f t="shared" si="9"/>
        <v>#DIV/0!</v>
      </c>
      <c r="E40" s="5"/>
      <c r="F40" s="42" t="e">
        <f t="shared" si="7"/>
        <v>#DIV/0!</v>
      </c>
      <c r="G40" s="5"/>
      <c r="H40" s="5">
        <v>0</v>
      </c>
      <c r="I40" s="5"/>
      <c r="J40" s="6" t="e">
        <f t="shared" si="8"/>
        <v>#DIV/0!</v>
      </c>
      <c r="K40" s="5"/>
      <c r="L40" s="5"/>
      <c r="M40" s="5">
        <v>390</v>
      </c>
      <c r="N40" s="57"/>
      <c r="O40" s="5"/>
      <c r="P40" s="5">
        <v>500</v>
      </c>
      <c r="Q40" s="4">
        <f t="shared" si="3"/>
        <v>500</v>
      </c>
      <c r="R40" s="57">
        <f t="shared" si="4"/>
        <v>1.2820512820512822</v>
      </c>
      <c r="S40" s="4">
        <f t="shared" si="5"/>
        <v>110</v>
      </c>
    </row>
    <row r="41" spans="1:19" ht="15.75">
      <c r="A41" s="129" t="s">
        <v>108</v>
      </c>
      <c r="B41" s="5">
        <v>630000</v>
      </c>
      <c r="C41" s="5">
        <v>632151</v>
      </c>
      <c r="D41" s="6">
        <f t="shared" si="9"/>
        <v>1.0034142857142858</v>
      </c>
      <c r="E41" s="5"/>
      <c r="F41" s="42">
        <f t="shared" si="7"/>
        <v>1.0034142857142858</v>
      </c>
      <c r="G41" s="5"/>
      <c r="H41" s="5">
        <v>42000</v>
      </c>
      <c r="I41" s="5">
        <v>41976</v>
      </c>
      <c r="J41" s="6">
        <f t="shared" si="8"/>
        <v>0.9994285714285714</v>
      </c>
      <c r="K41" s="5"/>
      <c r="L41" s="5">
        <v>9779</v>
      </c>
      <c r="M41" s="5">
        <v>747</v>
      </c>
      <c r="N41" s="57">
        <f t="shared" si="2"/>
        <v>0.07638817875038348</v>
      </c>
      <c r="O41" s="5"/>
      <c r="P41" s="5"/>
      <c r="Q41" s="4">
        <f t="shared" si="3"/>
        <v>9779</v>
      </c>
      <c r="R41" s="57">
        <f t="shared" si="4"/>
        <v>13.09103078982597</v>
      </c>
      <c r="S41" s="4">
        <f t="shared" si="5"/>
        <v>9032</v>
      </c>
    </row>
    <row r="42" spans="1:19" ht="15.75">
      <c r="A42" s="129" t="s">
        <v>109</v>
      </c>
      <c r="B42" s="5">
        <v>120000</v>
      </c>
      <c r="C42" s="5">
        <v>119950</v>
      </c>
      <c r="D42" s="6">
        <f t="shared" si="9"/>
        <v>0.9995833333333334</v>
      </c>
      <c r="E42" s="5"/>
      <c r="F42" s="42">
        <f t="shared" si="7"/>
        <v>0.9995833333333334</v>
      </c>
      <c r="G42" s="5"/>
      <c r="H42" s="5">
        <v>113000</v>
      </c>
      <c r="I42" s="5">
        <v>116556</v>
      </c>
      <c r="J42" s="6">
        <f t="shared" si="8"/>
        <v>1.0314690265486726</v>
      </c>
      <c r="K42" s="5">
        <v>4000</v>
      </c>
      <c r="L42" s="5">
        <v>111618</v>
      </c>
      <c r="M42" s="5">
        <v>37921</v>
      </c>
      <c r="N42" s="6">
        <f t="shared" si="2"/>
        <v>0.33973911017936176</v>
      </c>
      <c r="O42" s="5"/>
      <c r="P42" s="5"/>
      <c r="Q42" s="5">
        <f t="shared" si="3"/>
        <v>111618</v>
      </c>
      <c r="R42" s="57">
        <f t="shared" si="4"/>
        <v>2.9434350359958863</v>
      </c>
      <c r="S42" s="4">
        <f t="shared" si="5"/>
        <v>73697</v>
      </c>
    </row>
    <row r="43" spans="1:19" ht="15.75">
      <c r="A43" s="129" t="s">
        <v>110</v>
      </c>
      <c r="B43" s="5">
        <v>3790000</v>
      </c>
      <c r="C43" s="5">
        <v>4070075</v>
      </c>
      <c r="D43" s="6">
        <f t="shared" si="9"/>
        <v>1.0738984168865435</v>
      </c>
      <c r="E43" s="5"/>
      <c r="F43" s="42">
        <f t="shared" si="7"/>
        <v>1.0738984168865435</v>
      </c>
      <c r="G43" s="5"/>
      <c r="H43" s="5">
        <v>3900000</v>
      </c>
      <c r="I43" s="5">
        <v>4099971</v>
      </c>
      <c r="J43" s="6">
        <f t="shared" si="8"/>
        <v>1.0512746153846153</v>
      </c>
      <c r="K43" s="5">
        <v>200000</v>
      </c>
      <c r="L43" s="5">
        <v>5095278</v>
      </c>
      <c r="M43" s="5">
        <v>1498525</v>
      </c>
      <c r="N43" s="6">
        <f t="shared" si="2"/>
        <v>0.294100734052195</v>
      </c>
      <c r="O43" s="5"/>
      <c r="P43" s="5"/>
      <c r="Q43" s="5">
        <f t="shared" si="3"/>
        <v>5095278</v>
      </c>
      <c r="R43" s="57">
        <f t="shared" si="4"/>
        <v>3.4001955256001737</v>
      </c>
      <c r="S43" s="4">
        <f t="shared" si="5"/>
        <v>3596753</v>
      </c>
    </row>
    <row r="44" spans="1:19" ht="26.25">
      <c r="A44" s="130" t="s">
        <v>106</v>
      </c>
      <c r="B44" s="5">
        <v>20334</v>
      </c>
      <c r="C44" s="5">
        <v>20044</v>
      </c>
      <c r="D44" s="6">
        <f t="shared" si="9"/>
        <v>0.9857381725189338</v>
      </c>
      <c r="E44" s="5"/>
      <c r="F44" s="42">
        <f t="shared" si="7"/>
        <v>0.9857381725189338</v>
      </c>
      <c r="G44" s="5"/>
      <c r="H44" s="5">
        <v>20044</v>
      </c>
      <c r="I44" s="5">
        <v>18408</v>
      </c>
      <c r="J44" s="6">
        <f t="shared" si="8"/>
        <v>0.9183795649570944</v>
      </c>
      <c r="K44" s="5"/>
      <c r="L44" s="5">
        <v>18262</v>
      </c>
      <c r="M44" s="5">
        <v>14049</v>
      </c>
      <c r="N44" s="6">
        <f t="shared" si="2"/>
        <v>0.7693023765195488</v>
      </c>
      <c r="O44" s="5"/>
      <c r="P44" s="5"/>
      <c r="Q44" s="5">
        <f t="shared" si="3"/>
        <v>18262</v>
      </c>
      <c r="R44" s="6">
        <f t="shared" si="4"/>
        <v>1.2998789949462595</v>
      </c>
      <c r="S44" s="5">
        <f t="shared" si="5"/>
        <v>4213</v>
      </c>
    </row>
    <row r="45" spans="1:19" ht="26.25" hidden="1">
      <c r="A45" s="130" t="s">
        <v>111</v>
      </c>
      <c r="B45" s="5">
        <v>779</v>
      </c>
      <c r="C45" s="5">
        <v>0</v>
      </c>
      <c r="D45" s="6">
        <f t="shared" si="9"/>
        <v>0</v>
      </c>
      <c r="E45" s="5"/>
      <c r="F45" s="42">
        <f t="shared" si="7"/>
        <v>0</v>
      </c>
      <c r="G45" s="5"/>
      <c r="H45" s="5">
        <v>0</v>
      </c>
      <c r="I45" s="5">
        <v>0</v>
      </c>
      <c r="J45" s="6"/>
      <c r="K45" s="5"/>
      <c r="L45" s="5"/>
      <c r="M45" s="5"/>
      <c r="N45" s="6" t="e">
        <f t="shared" si="2"/>
        <v>#DIV/0!</v>
      </c>
      <c r="O45" s="5"/>
      <c r="P45" s="5"/>
      <c r="Q45" s="5">
        <f t="shared" si="3"/>
        <v>0</v>
      </c>
      <c r="R45" s="6" t="e">
        <f t="shared" si="4"/>
        <v>#DIV/0!</v>
      </c>
      <c r="S45" s="5">
        <f t="shared" si="5"/>
        <v>0</v>
      </c>
    </row>
    <row r="46" spans="1:19" ht="15.75">
      <c r="A46" s="129" t="s">
        <v>112</v>
      </c>
      <c r="B46" s="5">
        <v>71000</v>
      </c>
      <c r="C46" s="5">
        <v>107975</v>
      </c>
      <c r="D46" s="6">
        <f t="shared" si="9"/>
        <v>1.5207746478873239</v>
      </c>
      <c r="E46" s="5"/>
      <c r="F46" s="42">
        <f t="shared" si="7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11138</v>
      </c>
      <c r="M46" s="5">
        <v>1298</v>
      </c>
      <c r="N46" s="6">
        <f t="shared" si="2"/>
        <v>0.1165379780930149</v>
      </c>
      <c r="O46" s="5"/>
      <c r="P46" s="5"/>
      <c r="Q46" s="5">
        <f t="shared" si="3"/>
        <v>11138</v>
      </c>
      <c r="R46" s="6">
        <f t="shared" si="4"/>
        <v>8.580893682588599</v>
      </c>
      <c r="S46" s="5">
        <f t="shared" si="5"/>
        <v>9840</v>
      </c>
    </row>
    <row r="47" spans="1:19" ht="26.25">
      <c r="A47" s="130" t="s">
        <v>114</v>
      </c>
      <c r="B47" s="5">
        <v>3999151</v>
      </c>
      <c r="C47" s="5">
        <v>4158225</v>
      </c>
      <c r="D47" s="6">
        <f t="shared" si="9"/>
        <v>1.0397769426560788</v>
      </c>
      <c r="E47" s="5"/>
      <c r="F47" s="42">
        <f t="shared" si="7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5338286</v>
      </c>
      <c r="M47" s="5">
        <v>2845630</v>
      </c>
      <c r="N47" s="6">
        <f t="shared" si="2"/>
        <v>0.5330606115895626</v>
      </c>
      <c r="O47" s="5"/>
      <c r="P47" s="5"/>
      <c r="Q47" s="5">
        <f t="shared" si="3"/>
        <v>5338286</v>
      </c>
      <c r="R47" s="6">
        <f t="shared" si="4"/>
        <v>1.8759592779103398</v>
      </c>
      <c r="S47" s="5">
        <f t="shared" si="5"/>
        <v>2492656</v>
      </c>
    </row>
    <row r="48" spans="1:19" ht="15.75">
      <c r="A48" s="39" t="s">
        <v>36</v>
      </c>
      <c r="B48" s="5">
        <v>28000</v>
      </c>
      <c r="C48" s="5">
        <v>28800</v>
      </c>
      <c r="D48" s="6">
        <f t="shared" si="9"/>
        <v>1.0285714285714285</v>
      </c>
      <c r="E48" s="5"/>
      <c r="F48" s="42">
        <f t="shared" si="7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>
        <v>0</v>
      </c>
      <c r="N48" s="6"/>
      <c r="O48" s="5"/>
      <c r="P48" s="5"/>
      <c r="Q48" s="5">
        <f t="shared" si="3"/>
        <v>0</v>
      </c>
      <c r="R48" s="6" t="e">
        <f t="shared" si="4"/>
        <v>#DIV/0!</v>
      </c>
      <c r="S48" s="5">
        <f t="shared" si="5"/>
        <v>0</v>
      </c>
    </row>
    <row r="49" spans="1:19" ht="0.75" customHeight="1">
      <c r="A49" s="7"/>
      <c r="B49" s="5">
        <v>0</v>
      </c>
      <c r="C49" s="5"/>
      <c r="D49" s="6"/>
      <c r="E49" s="5"/>
      <c r="F49" s="42" t="e">
        <f t="shared" si="7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6" t="e">
        <f t="shared" si="4"/>
        <v>#DIV/0!</v>
      </c>
      <c r="S49" s="5">
        <f t="shared" si="5"/>
        <v>0</v>
      </c>
    </row>
    <row r="50" spans="1:19" ht="15.75" hidden="1">
      <c r="A50" s="7"/>
      <c r="B50" s="5">
        <v>0</v>
      </c>
      <c r="C50" s="5"/>
      <c r="D50" s="6"/>
      <c r="E50" s="5"/>
      <c r="F50" s="42" t="e">
        <f t="shared" si="7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6" t="e">
        <f t="shared" si="4"/>
        <v>#DIV/0!</v>
      </c>
      <c r="S50" s="5">
        <f t="shared" si="5"/>
        <v>0</v>
      </c>
    </row>
    <row r="51" spans="1:19" ht="15.75" hidden="1">
      <c r="A51" s="7" t="s">
        <v>121</v>
      </c>
      <c r="B51" s="5">
        <v>0</v>
      </c>
      <c r="C51" s="5"/>
      <c r="D51" s="6"/>
      <c r="E51" s="5"/>
      <c r="F51" s="42" t="e">
        <f t="shared" si="7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6" t="e">
        <f t="shared" si="4"/>
        <v>#DIV/0!</v>
      </c>
      <c r="S51" s="5">
        <f t="shared" si="5"/>
        <v>0</v>
      </c>
    </row>
    <row r="52" spans="1:19" ht="15.75" hidden="1">
      <c r="A52" s="130" t="s">
        <v>78</v>
      </c>
      <c r="B52" s="5">
        <v>0</v>
      </c>
      <c r="C52" s="5"/>
      <c r="D52" s="6"/>
      <c r="E52" s="5"/>
      <c r="F52" s="42" t="e">
        <f t="shared" si="7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6" t="e">
        <f t="shared" si="4"/>
        <v>#DIV/0!</v>
      </c>
      <c r="S52" s="5">
        <f t="shared" si="5"/>
        <v>0</v>
      </c>
    </row>
    <row r="53" spans="1:19" ht="15.75" hidden="1">
      <c r="A53" s="77" t="s">
        <v>129</v>
      </c>
      <c r="B53" s="5">
        <v>0</v>
      </c>
      <c r="C53" s="5">
        <v>0</v>
      </c>
      <c r="D53" s="6" t="e">
        <f aca="true" t="shared" si="10" ref="D53:D58">C53/B53</f>
        <v>#DIV/0!</v>
      </c>
      <c r="E53" s="5"/>
      <c r="F53" s="42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6" t="e">
        <f t="shared" si="4"/>
        <v>#DIV/0!</v>
      </c>
      <c r="S53" s="5">
        <f t="shared" si="5"/>
        <v>0</v>
      </c>
    </row>
    <row r="54" spans="1:19" ht="15.75">
      <c r="A54" s="40" t="s">
        <v>116</v>
      </c>
      <c r="B54" s="5">
        <v>20000</v>
      </c>
      <c r="C54" s="5">
        <v>3788</v>
      </c>
      <c r="D54" s="6">
        <f t="shared" si="10"/>
        <v>0.1894</v>
      </c>
      <c r="E54" s="5"/>
      <c r="F54" s="42">
        <f aca="true" t="shared" si="11" ref="F54:F61">C54/B54</f>
        <v>0.1894</v>
      </c>
      <c r="G54" s="5"/>
      <c r="H54" s="5">
        <v>10000</v>
      </c>
      <c r="I54" s="5">
        <v>312</v>
      </c>
      <c r="J54" s="6">
        <f aca="true" t="shared" si="12" ref="J54:J62">I54/H54</f>
        <v>0.0312</v>
      </c>
      <c r="K54" s="5"/>
      <c r="L54" s="5">
        <v>0</v>
      </c>
      <c r="M54" s="5">
        <v>232</v>
      </c>
      <c r="N54" s="6"/>
      <c r="O54" s="5"/>
      <c r="P54" s="5">
        <v>232</v>
      </c>
      <c r="Q54" s="5">
        <f t="shared" si="3"/>
        <v>232</v>
      </c>
      <c r="R54" s="6">
        <f t="shared" si="4"/>
        <v>1</v>
      </c>
      <c r="S54" s="5">
        <f t="shared" si="5"/>
        <v>0</v>
      </c>
    </row>
    <row r="55" spans="1:19" ht="15.75" hidden="1">
      <c r="A55" s="130" t="s">
        <v>54</v>
      </c>
      <c r="B55" s="35">
        <v>0</v>
      </c>
      <c r="C55" s="5"/>
      <c r="D55" s="6" t="e">
        <f t="shared" si="10"/>
        <v>#DIV/0!</v>
      </c>
      <c r="E55" s="5"/>
      <c r="F55" s="42" t="e">
        <f t="shared" si="11"/>
        <v>#DIV/0!</v>
      </c>
      <c r="G55" s="5"/>
      <c r="H55" s="5">
        <v>0</v>
      </c>
      <c r="I55" s="5"/>
      <c r="J55" s="6" t="e">
        <f t="shared" si="12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6" t="e">
        <f t="shared" si="4"/>
        <v>#DIV/0!</v>
      </c>
      <c r="S55" s="5">
        <f t="shared" si="5"/>
        <v>0</v>
      </c>
    </row>
    <row r="56" spans="1:19" ht="15.75">
      <c r="A56" s="7" t="s">
        <v>117</v>
      </c>
      <c r="B56" s="5">
        <v>2303000</v>
      </c>
      <c r="C56" s="5">
        <v>2124052</v>
      </c>
      <c r="D56" s="6">
        <f t="shared" si="10"/>
        <v>0.9222978723404255</v>
      </c>
      <c r="E56" s="5"/>
      <c r="F56" s="42">
        <f t="shared" si="11"/>
        <v>0.9222978723404255</v>
      </c>
      <c r="G56" s="5"/>
      <c r="H56" s="5">
        <v>2615000</v>
      </c>
      <c r="I56" s="5">
        <v>2387000</v>
      </c>
      <c r="J56" s="6">
        <f t="shared" si="12"/>
        <v>0.912810707456979</v>
      </c>
      <c r="K56" s="5"/>
      <c r="L56" s="5">
        <v>4506000</v>
      </c>
      <c r="M56" s="5">
        <v>2287000</v>
      </c>
      <c r="N56" s="6">
        <f t="shared" si="2"/>
        <v>0.5075454948956947</v>
      </c>
      <c r="O56" s="5"/>
      <c r="P56" s="5"/>
      <c r="Q56" s="5">
        <f t="shared" si="3"/>
        <v>4506000</v>
      </c>
      <c r="R56" s="6">
        <f t="shared" si="4"/>
        <v>1.970266724967206</v>
      </c>
      <c r="S56" s="5">
        <f t="shared" si="5"/>
        <v>2219000</v>
      </c>
    </row>
    <row r="57" spans="1:19" ht="15.75" hidden="1">
      <c r="A57" s="130"/>
      <c r="B57" s="5">
        <v>0</v>
      </c>
      <c r="C57" s="5"/>
      <c r="D57" s="6" t="e">
        <f t="shared" si="10"/>
        <v>#DIV/0!</v>
      </c>
      <c r="E57" s="5"/>
      <c r="F57" s="42" t="e">
        <f t="shared" si="11"/>
        <v>#DIV/0!</v>
      </c>
      <c r="G57" s="5"/>
      <c r="H57" s="5">
        <v>0</v>
      </c>
      <c r="I57" s="5"/>
      <c r="J57" s="6" t="e">
        <f t="shared" si="12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6" t="e">
        <f t="shared" si="4"/>
        <v>#DIV/0!</v>
      </c>
      <c r="S57" s="5">
        <f t="shared" si="5"/>
        <v>0</v>
      </c>
    </row>
    <row r="58" spans="1:19" ht="15.75" hidden="1">
      <c r="A58" s="129" t="s">
        <v>72</v>
      </c>
      <c r="B58" s="5">
        <v>0</v>
      </c>
      <c r="C58" s="5"/>
      <c r="D58" s="6" t="e">
        <f t="shared" si="10"/>
        <v>#DIV/0!</v>
      </c>
      <c r="E58" s="5"/>
      <c r="F58" s="42" t="e">
        <f t="shared" si="11"/>
        <v>#DIV/0!</v>
      </c>
      <c r="G58" s="5"/>
      <c r="H58" s="5">
        <v>0</v>
      </c>
      <c r="I58" s="5"/>
      <c r="J58" s="6" t="e">
        <f t="shared" si="12"/>
        <v>#DIV/0!</v>
      </c>
      <c r="K58" s="5"/>
      <c r="L58" s="5"/>
      <c r="M58" s="5"/>
      <c r="N58" s="6" t="e">
        <f t="shared" si="2"/>
        <v>#DIV/0!</v>
      </c>
      <c r="O58" s="5"/>
      <c r="P58" s="5"/>
      <c r="Q58" s="5">
        <f t="shared" si="3"/>
        <v>0</v>
      </c>
      <c r="R58" s="6" t="e">
        <f t="shared" si="4"/>
        <v>#DIV/0!</v>
      </c>
      <c r="S58" s="5">
        <f t="shared" si="5"/>
        <v>0</v>
      </c>
    </row>
    <row r="59" spans="1:19" ht="15.75">
      <c r="A59" s="7" t="s">
        <v>165</v>
      </c>
      <c r="B59" s="5">
        <v>0</v>
      </c>
      <c r="C59" s="5"/>
      <c r="D59" s="6"/>
      <c r="E59" s="5"/>
      <c r="F59" s="42" t="e">
        <f t="shared" si="11"/>
        <v>#DIV/0!</v>
      </c>
      <c r="G59" s="5"/>
      <c r="H59" s="5">
        <v>0</v>
      </c>
      <c r="I59" s="5"/>
      <c r="J59" s="6" t="e">
        <f t="shared" si="12"/>
        <v>#DIV/0!</v>
      </c>
      <c r="K59" s="5"/>
      <c r="L59" s="5"/>
      <c r="M59" s="5">
        <v>593875</v>
      </c>
      <c r="N59" s="6"/>
      <c r="O59" s="5"/>
      <c r="P59" s="5">
        <v>593875</v>
      </c>
      <c r="Q59" s="5">
        <f t="shared" si="3"/>
        <v>593875</v>
      </c>
      <c r="R59" s="6">
        <f t="shared" si="4"/>
        <v>1</v>
      </c>
      <c r="S59" s="5">
        <f t="shared" si="5"/>
        <v>0</v>
      </c>
    </row>
    <row r="60" spans="1:19" ht="21" customHeight="1">
      <c r="A60" s="129" t="s">
        <v>113</v>
      </c>
      <c r="B60" s="5">
        <v>506000</v>
      </c>
      <c r="C60" s="5">
        <v>540920</v>
      </c>
      <c r="D60" s="6">
        <f>C60/B60</f>
        <v>1.0690118577075098</v>
      </c>
      <c r="E60" s="5"/>
      <c r="F60" s="42">
        <f t="shared" si="11"/>
        <v>1.0690118577075098</v>
      </c>
      <c r="G60" s="5"/>
      <c r="H60" s="5">
        <v>560000</v>
      </c>
      <c r="I60" s="5">
        <v>578741</v>
      </c>
      <c r="J60" s="6">
        <f t="shared" si="12"/>
        <v>1.0334660714285715</v>
      </c>
      <c r="K60" s="5">
        <v>20000</v>
      </c>
      <c r="L60" s="5">
        <v>456619</v>
      </c>
      <c r="M60" s="5">
        <v>104150</v>
      </c>
      <c r="N60" s="6">
        <f t="shared" si="2"/>
        <v>0.22808950131291075</v>
      </c>
      <c r="O60" s="5"/>
      <c r="P60" s="5"/>
      <c r="Q60" s="5">
        <f t="shared" si="3"/>
        <v>456619</v>
      </c>
      <c r="R60" s="6">
        <f t="shared" si="4"/>
        <v>4.3842438790206435</v>
      </c>
      <c r="S60" s="5">
        <f t="shared" si="5"/>
        <v>352469</v>
      </c>
    </row>
    <row r="61" spans="1:19" ht="15.75" hidden="1">
      <c r="A61" s="39" t="s">
        <v>60</v>
      </c>
      <c r="B61" s="5">
        <v>0</v>
      </c>
      <c r="C61" s="5"/>
      <c r="D61" s="6" t="e">
        <f>C61/B61</f>
        <v>#DIV/0!</v>
      </c>
      <c r="E61" s="5"/>
      <c r="F61" s="42" t="e">
        <f t="shared" si="11"/>
        <v>#DIV/0!</v>
      </c>
      <c r="G61" s="5"/>
      <c r="H61" s="5">
        <v>0</v>
      </c>
      <c r="I61" s="5"/>
      <c r="J61" s="6" t="e">
        <f t="shared" si="12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6" t="e">
        <f t="shared" si="4"/>
        <v>#DIV/0!</v>
      </c>
      <c r="S61" s="5">
        <f t="shared" si="5"/>
        <v>0</v>
      </c>
    </row>
    <row r="62" spans="1:19" ht="15.75" hidden="1">
      <c r="A62" s="39" t="s">
        <v>128</v>
      </c>
      <c r="B62" s="5">
        <v>0</v>
      </c>
      <c r="C62" s="5"/>
      <c r="D62" s="6"/>
      <c r="E62" s="5"/>
      <c r="F62" s="42"/>
      <c r="G62" s="5"/>
      <c r="H62" s="5">
        <v>0</v>
      </c>
      <c r="I62" s="5"/>
      <c r="J62" s="6" t="e">
        <f t="shared" si="12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6" t="e">
        <f t="shared" si="4"/>
        <v>#DIV/0!</v>
      </c>
      <c r="S62" s="5">
        <f t="shared" si="5"/>
        <v>0</v>
      </c>
    </row>
    <row r="63" spans="1:19" ht="26.25" hidden="1">
      <c r="A63" s="130" t="s">
        <v>126</v>
      </c>
      <c r="B63" s="5">
        <v>126000</v>
      </c>
      <c r="C63" s="5">
        <v>125907</v>
      </c>
      <c r="D63" s="6">
        <f aca="true" t="shared" si="13" ref="D63:D70">C63/B63</f>
        <v>0.9992619047619048</v>
      </c>
      <c r="E63" s="5"/>
      <c r="F63" s="42">
        <f aca="true" t="shared" si="14" ref="F63:F68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6" t="e">
        <f t="shared" si="4"/>
        <v>#DIV/0!</v>
      </c>
      <c r="S63" s="5">
        <f t="shared" si="5"/>
        <v>0</v>
      </c>
    </row>
    <row r="64" spans="1:19" ht="15.75" hidden="1">
      <c r="A64" s="7" t="s">
        <v>115</v>
      </c>
      <c r="B64" s="5">
        <v>275000</v>
      </c>
      <c r="C64" s="5">
        <v>275000</v>
      </c>
      <c r="D64" s="6">
        <f t="shared" si="13"/>
        <v>1</v>
      </c>
      <c r="E64" s="5"/>
      <c r="F64" s="42">
        <f t="shared" si="14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5"/>
      <c r="P64" s="5"/>
      <c r="Q64" s="5">
        <f t="shared" si="3"/>
        <v>0</v>
      </c>
      <c r="R64" s="6" t="e">
        <f t="shared" si="4"/>
        <v>#DIV/0!</v>
      </c>
      <c r="S64" s="5">
        <f t="shared" si="5"/>
        <v>0</v>
      </c>
    </row>
    <row r="65" spans="1:19" ht="15.75">
      <c r="A65" s="7" t="s">
        <v>167</v>
      </c>
      <c r="B65" s="5">
        <v>0</v>
      </c>
      <c r="C65" s="5"/>
      <c r="D65" s="6" t="e">
        <f t="shared" si="13"/>
        <v>#DIV/0!</v>
      </c>
      <c r="E65" s="5"/>
      <c r="F65" s="42" t="e">
        <f t="shared" si="14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>
        <v>308717</v>
      </c>
      <c r="N65" s="6"/>
      <c r="O65" s="5"/>
      <c r="P65" s="5">
        <v>308717</v>
      </c>
      <c r="Q65" s="5">
        <f t="shared" si="3"/>
        <v>308717</v>
      </c>
      <c r="R65" s="6">
        <f t="shared" si="4"/>
        <v>1</v>
      </c>
      <c r="S65" s="5">
        <f t="shared" si="5"/>
        <v>0</v>
      </c>
    </row>
    <row r="66" spans="1:19" ht="15.75">
      <c r="A66" s="7" t="s">
        <v>162</v>
      </c>
      <c r="B66" s="5">
        <v>505000</v>
      </c>
      <c r="C66" s="5">
        <v>443182</v>
      </c>
      <c r="D66" s="6">
        <f t="shared" si="13"/>
        <v>0.8775881188118811</v>
      </c>
      <c r="E66" s="5"/>
      <c r="F66" s="42">
        <f t="shared" si="14"/>
        <v>0.8775881188118811</v>
      </c>
      <c r="G66" s="5"/>
      <c r="H66" s="5">
        <v>0</v>
      </c>
      <c r="I66" s="5">
        <v>0</v>
      </c>
      <c r="J66" s="6"/>
      <c r="K66" s="5"/>
      <c r="L66" s="5">
        <v>0</v>
      </c>
      <c r="M66" s="5">
        <v>0</v>
      </c>
      <c r="N66" s="6"/>
      <c r="O66" s="5"/>
      <c r="P66" s="5"/>
      <c r="Q66" s="5">
        <f t="shared" si="3"/>
        <v>0</v>
      </c>
      <c r="R66" s="6" t="e">
        <f t="shared" si="4"/>
        <v>#DIV/0!</v>
      </c>
      <c r="S66" s="5">
        <f t="shared" si="5"/>
        <v>0</v>
      </c>
    </row>
    <row r="67" spans="1:19" ht="26.25">
      <c r="A67" s="7" t="s">
        <v>149</v>
      </c>
      <c r="B67" s="5">
        <v>250000</v>
      </c>
      <c r="C67" s="5">
        <v>0</v>
      </c>
      <c r="D67" s="6">
        <f t="shared" si="13"/>
        <v>0</v>
      </c>
      <c r="E67" s="5"/>
      <c r="F67" s="42">
        <f t="shared" si="14"/>
        <v>0</v>
      </c>
      <c r="G67" s="5"/>
      <c r="H67" s="5">
        <v>0</v>
      </c>
      <c r="I67" s="5">
        <v>0</v>
      </c>
      <c r="J67" s="6"/>
      <c r="K67" s="5"/>
      <c r="L67" s="5">
        <v>40000</v>
      </c>
      <c r="M67" s="5">
        <v>0</v>
      </c>
      <c r="N67" s="6"/>
      <c r="O67" s="5"/>
      <c r="P67" s="5"/>
      <c r="Q67" s="5">
        <f t="shared" si="3"/>
        <v>40000</v>
      </c>
      <c r="R67" s="6" t="e">
        <f t="shared" si="4"/>
        <v>#DIV/0!</v>
      </c>
      <c r="S67" s="5">
        <f t="shared" si="5"/>
        <v>40000</v>
      </c>
    </row>
    <row r="68" spans="1:19" ht="15.75">
      <c r="A68" s="39" t="s">
        <v>159</v>
      </c>
      <c r="B68" s="5">
        <v>104666930</v>
      </c>
      <c r="C68" s="5">
        <v>104151194</v>
      </c>
      <c r="D68" s="6">
        <f t="shared" si="13"/>
        <v>0.995072598384227</v>
      </c>
      <c r="E68" s="5"/>
      <c r="F68" s="42">
        <f t="shared" si="14"/>
        <v>0.995072598384227</v>
      </c>
      <c r="G68" s="5"/>
      <c r="H68" s="5">
        <v>129000500</v>
      </c>
      <c r="I68" s="5">
        <v>113358586</v>
      </c>
      <c r="J68" s="6">
        <f>I68/H68</f>
        <v>0.8787453226925477</v>
      </c>
      <c r="K68" s="5"/>
      <c r="L68" s="5">
        <v>26923500</v>
      </c>
      <c r="M68" s="5">
        <v>10007807</v>
      </c>
      <c r="N68" s="6">
        <f t="shared" si="2"/>
        <v>0.37171270451464333</v>
      </c>
      <c r="O68" s="5"/>
      <c r="P68" s="5"/>
      <c r="Q68" s="5">
        <f t="shared" si="3"/>
        <v>26923500</v>
      </c>
      <c r="R68" s="57">
        <f t="shared" si="4"/>
        <v>2.690249722042002</v>
      </c>
      <c r="S68" s="4">
        <f t="shared" si="5"/>
        <v>16915693</v>
      </c>
    </row>
    <row r="69" spans="1:19" ht="24.75" customHeight="1">
      <c r="A69" s="39" t="s">
        <v>160</v>
      </c>
      <c r="B69" s="5">
        <v>135000</v>
      </c>
      <c r="C69" s="44">
        <v>0</v>
      </c>
      <c r="D69" s="6">
        <f t="shared" si="13"/>
        <v>0</v>
      </c>
      <c r="E69" s="5"/>
      <c r="F69" s="42"/>
      <c r="G69" s="5"/>
      <c r="H69" s="5">
        <v>135000</v>
      </c>
      <c r="I69" s="5">
        <v>0</v>
      </c>
      <c r="J69" s="6">
        <f>I69/H69</f>
        <v>0</v>
      </c>
      <c r="K69" s="5"/>
      <c r="L69" s="86">
        <v>189000</v>
      </c>
      <c r="M69" s="5">
        <v>90000</v>
      </c>
      <c r="N69" s="57">
        <f t="shared" si="2"/>
        <v>0.47619047619047616</v>
      </c>
      <c r="O69" s="5"/>
      <c r="P69" s="5"/>
      <c r="Q69" s="4">
        <f t="shared" si="3"/>
        <v>189000</v>
      </c>
      <c r="R69" s="57">
        <f t="shared" si="4"/>
        <v>2.1</v>
      </c>
      <c r="S69" s="4">
        <f t="shared" si="5"/>
        <v>99000</v>
      </c>
    </row>
    <row r="70" spans="1:19" ht="33" customHeight="1">
      <c r="A70" s="52" t="s">
        <v>127</v>
      </c>
      <c r="B70" s="8">
        <v>-16652955</v>
      </c>
      <c r="C70" s="8">
        <v>-16611762</v>
      </c>
      <c r="D70" s="45">
        <f t="shared" si="13"/>
        <v>0.997526384956904</v>
      </c>
      <c r="E70" s="8"/>
      <c r="F70" s="53">
        <f>C70/B70</f>
        <v>0.997526384956904</v>
      </c>
      <c r="G70" s="8"/>
      <c r="H70" s="8">
        <v>0</v>
      </c>
      <c r="I70" s="8"/>
      <c r="J70" s="45"/>
      <c r="K70" s="8"/>
      <c r="L70" s="88">
        <v>-24286302</v>
      </c>
      <c r="M70" s="8">
        <v>-232824</v>
      </c>
      <c r="N70" s="98">
        <f t="shared" si="2"/>
        <v>0.009586638591581377</v>
      </c>
      <c r="O70" s="8"/>
      <c r="P70" s="8"/>
      <c r="Q70" s="8">
        <f>L70+P70</f>
        <v>-24286302</v>
      </c>
      <c r="R70" s="98">
        <f t="shared" si="4"/>
        <v>104.31184929388724</v>
      </c>
      <c r="S70" s="99">
        <f t="shared" si="5"/>
        <v>-24053478</v>
      </c>
    </row>
    <row r="71" spans="1:19" ht="15.75" hidden="1">
      <c r="A71" s="129" t="s">
        <v>62</v>
      </c>
      <c r="B71" s="5">
        <v>0</v>
      </c>
      <c r="C71" s="5"/>
      <c r="D71" s="6"/>
      <c r="E71" s="5"/>
      <c r="F71" s="42" t="e">
        <f>C71/B71</f>
        <v>#DIV/0!</v>
      </c>
      <c r="G71" s="5"/>
      <c r="H71" s="5">
        <f>B71+E71</f>
        <v>0</v>
      </c>
      <c r="I71" s="5"/>
      <c r="J71" s="6"/>
      <c r="K71" s="5"/>
      <c r="L71" s="6"/>
      <c r="M71" s="6"/>
      <c r="N71" s="6" t="e">
        <f t="shared" si="2"/>
        <v>#DIV/0!</v>
      </c>
      <c r="O71" s="6"/>
      <c r="P71" s="5">
        <f>M71-L71</f>
        <v>0</v>
      </c>
      <c r="Q71" s="5">
        <f>L71+O71</f>
        <v>0</v>
      </c>
      <c r="R71" s="96" t="e">
        <f t="shared" si="4"/>
        <v>#DIV/0!</v>
      </c>
      <c r="S71" s="97">
        <f t="shared" si="5"/>
        <v>0</v>
      </c>
    </row>
    <row r="72" spans="1:19" ht="20.25">
      <c r="A72" s="47" t="s">
        <v>80</v>
      </c>
      <c r="B72" s="46">
        <f>B73-B13-B54-B56-B59-B61-B65-B68-B64-B70-B48-B67-B12-B51-B66</f>
        <v>133249656</v>
      </c>
      <c r="C72" s="46">
        <f>C73-C13-C54-C56-C59-C61-C65-C68-C64-C70-C48-C67-C12-C51-C66</f>
        <v>136194581</v>
      </c>
      <c r="D72" s="54">
        <f>C72/B72</f>
        <v>1.0221008075247864</v>
      </c>
      <c r="E72" s="46">
        <f>E73-E13-E54-E56-E59-E61-E65-E68-E64-E48-E70-E67-E12-E51-E66</f>
        <v>0</v>
      </c>
      <c r="F72" s="55">
        <f>C72/B72</f>
        <v>1.0221008075247864</v>
      </c>
      <c r="G72" s="46">
        <f>G73-G13-G54-G56-G59-G61-G65-G68-G64-G70-G51-G67-G12-G66-G48-G62</f>
        <v>0</v>
      </c>
      <c r="H72" s="46">
        <f>H11+H14+H15+H16+H17+H21+H22+H23+H24+H25+H27+H28+H29+H30+H37+H38+H39+H41+H42+H43+H44+H45+H46+H47+H53+H60+H63+H18+H19+H20+H70</f>
        <v>142546876</v>
      </c>
      <c r="I72" s="46">
        <f>I11+I14+I15+I16+I17+I21+I22+I23+I24+I25+I27+I28+I29+I30+I37+I38+I39+I41+I42+I43+I44+I45+I46+I47+I53+I60+I63+I18+I19+I20+I70</f>
        <v>138158714</v>
      </c>
      <c r="J72" s="54">
        <f>I72/H72</f>
        <v>0.9692160072311932</v>
      </c>
      <c r="K72" s="46">
        <f>K11+K14+K15+K16+K17+K21+K22+K23+K24+K25+K27+K28+K29+K30+K37+K38+K39+K41+K42+K43+K44+K45+K46+K47+K53+K60+K63+K18+K19+K20+K70</f>
        <v>150000</v>
      </c>
      <c r="L72" s="46">
        <f>L11+L14+L15+L16+L17+L21+L22+L23+L24+L25+L27+L28+L29+L30+L37+L38+L39+L41+L42+L43+L44+L45+L46+L47+L53+L60+L63+L18+L19+L20+L70+L10</f>
        <v>183042297</v>
      </c>
      <c r="M72" s="46">
        <f>M11+M14+M15+M16+M17+M21+M22+M23+M24+M25+M27+M28+M29+M30+M37+M38+M39+M41+M42+M43+M44+M45+M46+M47+M53+M60+M63+M18+M19+M20+M70+M10</f>
        <v>83038513</v>
      </c>
      <c r="N72" s="54">
        <f t="shared" si="2"/>
        <v>0.45365751173893976</v>
      </c>
      <c r="O72" s="46">
        <f>O11+O14+O15+O16+O17+O21+O22+O23+O24+O25+O27+O28+O29+O30+O37+O38+O39+O41+O42+O43+O44+O45+O46+O47+O53+O60+O63+O18+O19+O20+O70+O10</f>
        <v>0</v>
      </c>
      <c r="P72" s="46">
        <f>P11+P14+P15+P16+P17+P21+P22+P23+P24+P25+P27+P28+P29+P30+P37+P38+P39+P41+P42+P43+P44+P45+P46+P47+P53+P60+P63+P18+P19+P20+P70+P10</f>
        <v>9000</v>
      </c>
      <c r="Q72" s="46">
        <f>L72+P72</f>
        <v>183051297</v>
      </c>
      <c r="R72" s="90">
        <f t="shared" si="4"/>
        <v>2.204414438394387</v>
      </c>
      <c r="S72" s="91">
        <f t="shared" si="5"/>
        <v>100012784</v>
      </c>
    </row>
    <row r="73" spans="1:19" ht="19.5" customHeight="1" thickBot="1">
      <c r="A73" s="47" t="s">
        <v>0</v>
      </c>
      <c r="B73" s="56">
        <f>SUM(B10:B71)</f>
        <v>226113631</v>
      </c>
      <c r="C73" s="56">
        <f>SUM(C10:C71)</f>
        <v>228067537</v>
      </c>
      <c r="D73" s="54">
        <f>C73/B73</f>
        <v>1.0086412570147087</v>
      </c>
      <c r="E73" s="46">
        <f>SUM(E10:E71)</f>
        <v>0</v>
      </c>
      <c r="F73" s="55">
        <f>C73/B73</f>
        <v>1.0086412570147087</v>
      </c>
      <c r="G73" s="46">
        <f>SUM(G10:G71)</f>
        <v>0</v>
      </c>
      <c r="H73" s="46">
        <f>SUM(H10:H71)</f>
        <v>275745376</v>
      </c>
      <c r="I73" s="46">
        <f>SUM(I10:I71)</f>
        <v>255259534</v>
      </c>
      <c r="J73" s="54">
        <f>I73/H73</f>
        <v>0.9257073960870336</v>
      </c>
      <c r="K73" s="46">
        <f>SUM(K10:K71)</f>
        <v>150000</v>
      </c>
      <c r="L73" s="46">
        <f>SUM(L10:L71)</f>
        <v>215201341</v>
      </c>
      <c r="M73" s="46">
        <f>SUM(M10:M71)</f>
        <v>96548351</v>
      </c>
      <c r="N73" s="54">
        <f t="shared" si="2"/>
        <v>0.4486419580443042</v>
      </c>
      <c r="O73" s="46">
        <f>SUM(O10:O71)</f>
        <v>0</v>
      </c>
      <c r="P73" s="46">
        <f>SUM(P10:P71)</f>
        <v>912324</v>
      </c>
      <c r="Q73" s="46">
        <f>L73+P73</f>
        <v>216113665</v>
      </c>
      <c r="R73" s="90">
        <f t="shared" si="4"/>
        <v>2.2383983026287004</v>
      </c>
      <c r="S73" s="91">
        <f t="shared" si="5"/>
        <v>119565314</v>
      </c>
    </row>
    <row r="74" spans="1:19" ht="21" hidden="1" thickBot="1">
      <c r="A74" s="47" t="s">
        <v>65</v>
      </c>
      <c r="B74" s="56"/>
      <c r="C74" s="46"/>
      <c r="D74" s="78"/>
      <c r="E74" s="79"/>
      <c r="F74" s="79"/>
      <c r="G74" s="79"/>
      <c r="H74" s="77"/>
      <c r="I74" s="77"/>
      <c r="J74" s="77"/>
      <c r="K74" s="77"/>
      <c r="L74" s="73" t="e">
        <f>H74/B74</f>
        <v>#DIV/0!</v>
      </c>
      <c r="M74" s="73"/>
      <c r="N74" s="46" t="e">
        <f t="shared" si="2"/>
        <v>#DIV/0!</v>
      </c>
      <c r="O74" s="73"/>
      <c r="P74" s="73"/>
      <c r="Q74" s="87"/>
      <c r="R74" s="40"/>
      <c r="S74" s="40"/>
    </row>
    <row r="75" spans="1:19" ht="21" hidden="1" thickBot="1">
      <c r="A75" s="47" t="s">
        <v>63</v>
      </c>
      <c r="B75" s="56"/>
      <c r="C75" s="46"/>
      <c r="D75" s="78"/>
      <c r="E75" s="79"/>
      <c r="F75" s="79"/>
      <c r="G75" s="79"/>
      <c r="H75" s="77"/>
      <c r="I75" s="77"/>
      <c r="J75" s="77"/>
      <c r="K75" s="77"/>
      <c r="L75" s="73" t="e">
        <f>H75/B75</f>
        <v>#DIV/0!</v>
      </c>
      <c r="M75" s="73"/>
      <c r="N75" s="46" t="e">
        <f>M75/L75</f>
        <v>#DIV/0!</v>
      </c>
      <c r="O75" s="73"/>
      <c r="P75" s="73"/>
      <c r="Q75" s="87"/>
      <c r="R75" s="40"/>
      <c r="S75" s="40"/>
    </row>
    <row r="76" spans="1:19" ht="21" hidden="1" thickBot="1">
      <c r="A76" s="70" t="s">
        <v>64</v>
      </c>
      <c r="B76" s="56"/>
      <c r="C76" s="46"/>
      <c r="D76" s="78"/>
      <c r="E76" s="79"/>
      <c r="F76" s="79"/>
      <c r="G76" s="79"/>
      <c r="H76" s="77"/>
      <c r="I76" s="77"/>
      <c r="J76" s="77"/>
      <c r="K76" s="77"/>
      <c r="L76" s="73" t="e">
        <f>H76/B76</f>
        <v>#DIV/0!</v>
      </c>
      <c r="M76" s="73"/>
      <c r="N76" s="46" t="e">
        <f>M76/L76</f>
        <v>#DIV/0!</v>
      </c>
      <c r="O76" s="73"/>
      <c r="P76" s="73"/>
      <c r="Q76" s="87"/>
      <c r="R76" s="40"/>
      <c r="S76" s="40"/>
    </row>
    <row r="77" spans="1:19" ht="51" customHeight="1" thickBot="1">
      <c r="A77" s="71" t="s">
        <v>39</v>
      </c>
      <c r="B77" s="69" t="s">
        <v>132</v>
      </c>
      <c r="C77" s="48" t="s">
        <v>137</v>
      </c>
      <c r="D77" s="49" t="s">
        <v>83</v>
      </c>
      <c r="E77" s="50" t="s">
        <v>120</v>
      </c>
      <c r="F77" s="50" t="s">
        <v>83</v>
      </c>
      <c r="G77" s="50" t="s">
        <v>133</v>
      </c>
      <c r="H77" s="51" t="s">
        <v>138</v>
      </c>
      <c r="I77" s="51" t="s">
        <v>141</v>
      </c>
      <c r="J77" s="51" t="s">
        <v>83</v>
      </c>
      <c r="K77" s="51" t="s">
        <v>139</v>
      </c>
      <c r="L77" s="65" t="s">
        <v>156</v>
      </c>
      <c r="M77" s="65" t="s">
        <v>170</v>
      </c>
      <c r="N77" s="65" t="s">
        <v>83</v>
      </c>
      <c r="O77" s="66" t="s">
        <v>148</v>
      </c>
      <c r="P77" s="65" t="s">
        <v>120</v>
      </c>
      <c r="Q77" s="65" t="s">
        <v>157</v>
      </c>
      <c r="R77" s="66" t="s">
        <v>153</v>
      </c>
      <c r="S77" s="89" t="s">
        <v>154</v>
      </c>
    </row>
    <row r="78" spans="1:19" ht="15.75">
      <c r="A78" s="10" t="s">
        <v>5</v>
      </c>
      <c r="B78" s="13">
        <f>B79+B80+B83</f>
        <v>16896000</v>
      </c>
      <c r="C78" s="13">
        <f>C79+C80+C83</f>
        <v>16567349</v>
      </c>
      <c r="D78" s="15">
        <f>C78/B78</f>
        <v>0.9805485913825758</v>
      </c>
      <c r="E78" s="13">
        <f>E79+E80</f>
        <v>0</v>
      </c>
      <c r="F78" s="15">
        <f>C78/B78</f>
        <v>0.9805485913825758</v>
      </c>
      <c r="G78" s="13">
        <f>G79+G80+G83</f>
        <v>0</v>
      </c>
      <c r="H78" s="13">
        <f>H79+H80+H83+H81</f>
        <v>19373000</v>
      </c>
      <c r="I78" s="13">
        <f>I79+I80+I83+I81</f>
        <v>15869073</v>
      </c>
      <c r="J78" s="15">
        <f>I78/H78</f>
        <v>0.8191334847468126</v>
      </c>
      <c r="K78" s="13">
        <f>K79+K80+K81+K83</f>
        <v>0</v>
      </c>
      <c r="L78" s="13">
        <f>L79+L80+L81+L82+L83</f>
        <v>29100000</v>
      </c>
      <c r="M78" s="13">
        <f>M79+M80+M81+M82+M83</f>
        <v>13849234</v>
      </c>
      <c r="N78" s="15">
        <f>M78/L78</f>
        <v>0.4759186941580756</v>
      </c>
      <c r="O78" s="13">
        <f>O79+O80+O81+O82+O83</f>
        <v>0</v>
      </c>
      <c r="P78" s="13">
        <f>P79+P80+P81+P82+P83</f>
        <v>200000</v>
      </c>
      <c r="Q78" s="13">
        <f>L78+P78</f>
        <v>29300000</v>
      </c>
      <c r="R78" s="100">
        <f>Q78/M78</f>
        <v>2.1156404751338593</v>
      </c>
      <c r="S78" s="101">
        <f>Q78-M78</f>
        <v>15450766</v>
      </c>
    </row>
    <row r="79" spans="1:19" ht="15.75">
      <c r="A79" s="11" t="s">
        <v>2</v>
      </c>
      <c r="B79" s="5">
        <v>13996000</v>
      </c>
      <c r="C79" s="5">
        <v>13839174</v>
      </c>
      <c r="D79" s="6">
        <f>C79/B79</f>
        <v>0.988794941411832</v>
      </c>
      <c r="E79" s="5"/>
      <c r="F79" s="6">
        <f>C79/B79</f>
        <v>0.988794941411832</v>
      </c>
      <c r="G79" s="5"/>
      <c r="H79" s="5">
        <v>16000000</v>
      </c>
      <c r="I79" s="5">
        <v>13617666</v>
      </c>
      <c r="J79" s="6">
        <f>I79/H79</f>
        <v>0.851104125</v>
      </c>
      <c r="K79" s="5"/>
      <c r="L79" s="9">
        <v>25830000</v>
      </c>
      <c r="M79" s="9">
        <v>12491072</v>
      </c>
      <c r="N79" s="121">
        <f aca="true" t="shared" si="15" ref="N79:N142">M79/L79</f>
        <v>0.4835877661633759</v>
      </c>
      <c r="O79" s="120"/>
      <c r="P79" s="120"/>
      <c r="Q79" s="119">
        <f aca="true" t="shared" si="16" ref="Q79:Q142">L79+P79</f>
        <v>25830000</v>
      </c>
      <c r="R79" s="102">
        <f aca="true" t="shared" si="17" ref="R79:R142">Q79/M79</f>
        <v>2.0678769604402247</v>
      </c>
      <c r="S79" s="103">
        <f aca="true" t="shared" si="18" ref="S79:S142">Q79-M79</f>
        <v>13338928</v>
      </c>
    </row>
    <row r="80" spans="1:19" ht="15.75">
      <c r="A80" s="11" t="s">
        <v>3</v>
      </c>
      <c r="B80" s="5">
        <v>2900000</v>
      </c>
      <c r="C80" s="5">
        <v>2728175</v>
      </c>
      <c r="D80" s="6">
        <f>C80/B80</f>
        <v>0.94075</v>
      </c>
      <c r="E80" s="5"/>
      <c r="F80" s="6">
        <f>C80/B80</f>
        <v>0.94075</v>
      </c>
      <c r="G80" s="5"/>
      <c r="H80" s="5">
        <v>3323000</v>
      </c>
      <c r="I80" s="5">
        <v>2210540</v>
      </c>
      <c r="J80" s="6">
        <f>I80/H80</f>
        <v>0.665224195004514</v>
      </c>
      <c r="K80" s="5"/>
      <c r="L80" s="5">
        <v>3100000</v>
      </c>
      <c r="M80" s="5">
        <v>1433705</v>
      </c>
      <c r="N80" s="121">
        <f t="shared" si="15"/>
        <v>0.4624854838709677</v>
      </c>
      <c r="O80" s="119"/>
      <c r="P80" s="119">
        <v>200000</v>
      </c>
      <c r="Q80" s="119">
        <f t="shared" si="16"/>
        <v>3300000</v>
      </c>
      <c r="R80" s="102">
        <f t="shared" si="17"/>
        <v>2.3017287377807847</v>
      </c>
      <c r="S80" s="103">
        <f t="shared" si="18"/>
        <v>1866295</v>
      </c>
    </row>
    <row r="81" spans="1:19" ht="0.75" customHeight="1">
      <c r="A81" s="11" t="s">
        <v>140</v>
      </c>
      <c r="B81" s="5" t="e">
        <v>#REF!</v>
      </c>
      <c r="C81" s="5"/>
      <c r="D81" s="6" t="e">
        <f>C81/B81</f>
        <v>#REF!</v>
      </c>
      <c r="E81" s="5"/>
      <c r="F81" s="6" t="e">
        <f>C81/B81</f>
        <v>#REF!</v>
      </c>
      <c r="G81" s="5"/>
      <c r="H81" s="5">
        <v>50000</v>
      </c>
      <c r="I81" s="5">
        <v>50000</v>
      </c>
      <c r="J81" s="6">
        <f>I81/H81</f>
        <v>1</v>
      </c>
      <c r="K81" s="5"/>
      <c r="L81" s="5"/>
      <c r="M81" s="5"/>
      <c r="N81" s="121" t="e">
        <f t="shared" si="15"/>
        <v>#DIV/0!</v>
      </c>
      <c r="O81" s="119"/>
      <c r="P81" s="119"/>
      <c r="Q81" s="119">
        <f t="shared" si="16"/>
        <v>0</v>
      </c>
      <c r="R81" s="102"/>
      <c r="S81" s="103">
        <f t="shared" si="18"/>
        <v>0</v>
      </c>
    </row>
    <row r="82" spans="1:19" ht="15.75">
      <c r="A82" s="11" t="s">
        <v>142</v>
      </c>
      <c r="B82" s="5"/>
      <c r="C82" s="5"/>
      <c r="D82" s="6"/>
      <c r="E82" s="5"/>
      <c r="F82" s="6"/>
      <c r="G82" s="5"/>
      <c r="H82" s="5"/>
      <c r="I82" s="5"/>
      <c r="J82" s="6"/>
      <c r="K82" s="5"/>
      <c r="L82" s="5">
        <v>170000</v>
      </c>
      <c r="M82" s="5">
        <v>47562</v>
      </c>
      <c r="N82" s="121">
        <f t="shared" si="15"/>
        <v>0.2797764705882353</v>
      </c>
      <c r="O82" s="119"/>
      <c r="P82" s="119"/>
      <c r="Q82" s="119">
        <f t="shared" si="16"/>
        <v>170000</v>
      </c>
      <c r="R82" s="102">
        <f t="shared" si="17"/>
        <v>3.5742819898238087</v>
      </c>
      <c r="S82" s="103">
        <f t="shared" si="18"/>
        <v>122438</v>
      </c>
    </row>
    <row r="83" spans="1:19" ht="15.75">
      <c r="A83" s="11" t="s">
        <v>34</v>
      </c>
      <c r="B83" s="5">
        <v>0</v>
      </c>
      <c r="C83" s="5"/>
      <c r="D83" s="6"/>
      <c r="E83" s="5"/>
      <c r="F83" s="6"/>
      <c r="G83" s="5"/>
      <c r="H83" s="5">
        <v>0</v>
      </c>
      <c r="I83" s="5">
        <v>-9133</v>
      </c>
      <c r="J83" s="6"/>
      <c r="K83" s="5"/>
      <c r="L83" s="5"/>
      <c r="M83" s="5">
        <v>-123105</v>
      </c>
      <c r="N83" s="121"/>
      <c r="O83" s="119"/>
      <c r="P83" s="119"/>
      <c r="Q83" s="119">
        <f t="shared" si="16"/>
        <v>0</v>
      </c>
      <c r="R83" s="102">
        <f t="shared" si="17"/>
        <v>0</v>
      </c>
      <c r="S83" s="103">
        <f t="shared" si="18"/>
        <v>123105</v>
      </c>
    </row>
    <row r="84" spans="1:19" ht="15.75">
      <c r="A84" s="12" t="s">
        <v>14</v>
      </c>
      <c r="B84" s="13">
        <f>B85+B86+B88+B91+B89</f>
        <v>4404000</v>
      </c>
      <c r="C84" s="13">
        <f>C85+C86+C91+C88</f>
        <v>1513220</v>
      </c>
      <c r="D84" s="15">
        <f>C84/B84</f>
        <v>0.3436012715712988</v>
      </c>
      <c r="E84" s="13">
        <f>E85+E86+E88</f>
        <v>0</v>
      </c>
      <c r="F84" s="15">
        <f>C84/B84</f>
        <v>0.3436012715712988</v>
      </c>
      <c r="G84" s="13">
        <f>G85+G86+G88+G91+G89</f>
        <v>0</v>
      </c>
      <c r="H84" s="13">
        <f>H85+H86+H88+H91+H89</f>
        <v>1650000</v>
      </c>
      <c r="I84" s="13">
        <f>I85+I86+I88+I91+I89</f>
        <v>1171997</v>
      </c>
      <c r="J84" s="15">
        <f>I84/H84</f>
        <v>0.7103012121212121</v>
      </c>
      <c r="K84" s="13">
        <f>K85+K86+K88+K89</f>
        <v>0</v>
      </c>
      <c r="L84" s="13">
        <f>L85+L86+L90+L91</f>
        <v>2062000</v>
      </c>
      <c r="M84" s="13">
        <f>M85+M86+M90+M91</f>
        <v>967297</v>
      </c>
      <c r="N84" s="15">
        <f t="shared" si="15"/>
        <v>0.4691062075654704</v>
      </c>
      <c r="O84" s="13">
        <f>O85+O86+O90+O91</f>
        <v>0</v>
      </c>
      <c r="P84" s="13">
        <f>P85+P86+P90+P91</f>
        <v>0</v>
      </c>
      <c r="Q84" s="13">
        <f t="shared" si="16"/>
        <v>2062000</v>
      </c>
      <c r="R84" s="100">
        <f t="shared" si="17"/>
        <v>2.131713424108624</v>
      </c>
      <c r="S84" s="101">
        <f t="shared" si="18"/>
        <v>1094703</v>
      </c>
    </row>
    <row r="85" spans="1:19" ht="21" customHeight="1">
      <c r="A85" s="11" t="s">
        <v>2</v>
      </c>
      <c r="B85" s="5">
        <v>1172000</v>
      </c>
      <c r="C85" s="5">
        <v>1161235</v>
      </c>
      <c r="D85" s="6">
        <f>C85/B85</f>
        <v>0.9908148464163823</v>
      </c>
      <c r="E85" s="5"/>
      <c r="F85" s="6">
        <f>C85/B85</f>
        <v>0.9908148464163823</v>
      </c>
      <c r="G85" s="5"/>
      <c r="H85" s="5">
        <v>1450000</v>
      </c>
      <c r="I85" s="5">
        <v>1036139</v>
      </c>
      <c r="J85" s="6">
        <f>I85/H85</f>
        <v>0.7145786206896552</v>
      </c>
      <c r="K85" s="5"/>
      <c r="L85" s="5">
        <v>1960000</v>
      </c>
      <c r="M85" s="5">
        <v>946768</v>
      </c>
      <c r="N85" s="121">
        <f t="shared" si="15"/>
        <v>0.48304489795918365</v>
      </c>
      <c r="O85" s="119"/>
      <c r="P85" s="132"/>
      <c r="Q85" s="119">
        <f t="shared" si="16"/>
        <v>1960000</v>
      </c>
      <c r="R85" s="102">
        <f t="shared" si="17"/>
        <v>2.070200936237811</v>
      </c>
      <c r="S85" s="103">
        <f t="shared" si="18"/>
        <v>1013232</v>
      </c>
    </row>
    <row r="86" spans="1:19" ht="17.25" customHeight="1">
      <c r="A86" s="11" t="s">
        <v>3</v>
      </c>
      <c r="B86" s="5">
        <v>210000</v>
      </c>
      <c r="C86" s="5">
        <v>139848</v>
      </c>
      <c r="D86" s="6">
        <f>C86/B86</f>
        <v>0.6659428571428572</v>
      </c>
      <c r="E86" s="5"/>
      <c r="F86" s="6">
        <f>C86/B86</f>
        <v>0.6659428571428572</v>
      </c>
      <c r="G86" s="5"/>
      <c r="H86" s="5">
        <v>200000</v>
      </c>
      <c r="I86" s="5">
        <v>135858</v>
      </c>
      <c r="J86" s="6">
        <f>I86/H86</f>
        <v>0.67929</v>
      </c>
      <c r="K86" s="5"/>
      <c r="L86" s="5">
        <v>70000</v>
      </c>
      <c r="M86" s="5">
        <v>9683</v>
      </c>
      <c r="N86" s="121">
        <f t="shared" si="15"/>
        <v>0.13832857142857144</v>
      </c>
      <c r="O86" s="119"/>
      <c r="P86" s="119"/>
      <c r="Q86" s="119">
        <f t="shared" si="16"/>
        <v>70000</v>
      </c>
      <c r="R86" s="102">
        <f t="shared" si="17"/>
        <v>7.229164515129608</v>
      </c>
      <c r="S86" s="103">
        <f t="shared" si="18"/>
        <v>60317</v>
      </c>
    </row>
    <row r="87" spans="1:19" ht="15.75" hidden="1">
      <c r="A87" s="11" t="s">
        <v>4</v>
      </c>
      <c r="B87" s="5">
        <v>0</v>
      </c>
      <c r="C87" s="5"/>
      <c r="D87" s="6"/>
      <c r="E87" s="5"/>
      <c r="F87" s="6"/>
      <c r="G87" s="5"/>
      <c r="H87" s="5"/>
      <c r="I87" s="5"/>
      <c r="J87" s="6" t="e">
        <f>I87/H87</f>
        <v>#DIV/0!</v>
      </c>
      <c r="K87" s="5"/>
      <c r="L87" s="5"/>
      <c r="M87" s="5"/>
      <c r="N87" s="121" t="e">
        <f t="shared" si="15"/>
        <v>#DIV/0!</v>
      </c>
      <c r="O87" s="119"/>
      <c r="P87" s="119"/>
      <c r="Q87" s="119">
        <f t="shared" si="16"/>
        <v>0</v>
      </c>
      <c r="R87" s="102" t="e">
        <f t="shared" si="17"/>
        <v>#DIV/0!</v>
      </c>
      <c r="S87" s="103">
        <f t="shared" si="18"/>
        <v>0</v>
      </c>
    </row>
    <row r="88" spans="1:19" ht="15.75" hidden="1">
      <c r="A88" s="11" t="s">
        <v>124</v>
      </c>
      <c r="B88" s="5">
        <v>222000</v>
      </c>
      <c r="C88" s="5">
        <v>212137</v>
      </c>
      <c r="D88" s="6"/>
      <c r="E88" s="5"/>
      <c r="F88" s="6">
        <f>C88/B88</f>
        <v>0.9555720720720721</v>
      </c>
      <c r="G88" s="5"/>
      <c r="H88" s="5">
        <v>0</v>
      </c>
      <c r="I88" s="5"/>
      <c r="J88" s="6"/>
      <c r="K88" s="5"/>
      <c r="L88" s="5"/>
      <c r="M88" s="5"/>
      <c r="N88" s="121" t="e">
        <f t="shared" si="15"/>
        <v>#DIV/0!</v>
      </c>
      <c r="O88" s="119"/>
      <c r="P88" s="119"/>
      <c r="Q88" s="119">
        <f t="shared" si="16"/>
        <v>0</v>
      </c>
      <c r="R88" s="102" t="e">
        <f t="shared" si="17"/>
        <v>#DIV/0!</v>
      </c>
      <c r="S88" s="103">
        <f t="shared" si="18"/>
        <v>0</v>
      </c>
    </row>
    <row r="89" spans="1:19" ht="0.75" customHeight="1">
      <c r="A89" s="11" t="s">
        <v>125</v>
      </c>
      <c r="B89" s="5">
        <v>2800000</v>
      </c>
      <c r="C89" s="5"/>
      <c r="D89" s="6"/>
      <c r="E89" s="5"/>
      <c r="F89" s="6"/>
      <c r="G89" s="5"/>
      <c r="H89" s="5">
        <v>0</v>
      </c>
      <c r="I89" s="5"/>
      <c r="J89" s="6"/>
      <c r="K89" s="5"/>
      <c r="L89" s="5"/>
      <c r="M89" s="5"/>
      <c r="N89" s="121" t="e">
        <f t="shared" si="15"/>
        <v>#DIV/0!</v>
      </c>
      <c r="O89" s="119"/>
      <c r="P89" s="119"/>
      <c r="Q89" s="119">
        <f t="shared" si="16"/>
        <v>0</v>
      </c>
      <c r="R89" s="102" t="e">
        <f t="shared" si="17"/>
        <v>#DIV/0!</v>
      </c>
      <c r="S89" s="103">
        <f t="shared" si="18"/>
        <v>0</v>
      </c>
    </row>
    <row r="90" spans="1:19" ht="15.75">
      <c r="A90" s="11" t="s">
        <v>142</v>
      </c>
      <c r="B90" s="5"/>
      <c r="C90" s="5"/>
      <c r="D90" s="6"/>
      <c r="E90" s="5"/>
      <c r="F90" s="6"/>
      <c r="G90" s="5"/>
      <c r="H90" s="5"/>
      <c r="I90" s="5"/>
      <c r="J90" s="6"/>
      <c r="K90" s="5"/>
      <c r="L90" s="5">
        <v>22000</v>
      </c>
      <c r="M90" s="5">
        <v>10846</v>
      </c>
      <c r="N90" s="121">
        <f t="shared" si="15"/>
        <v>0.493</v>
      </c>
      <c r="O90" s="119"/>
      <c r="P90" s="119"/>
      <c r="Q90" s="119">
        <f t="shared" si="16"/>
        <v>22000</v>
      </c>
      <c r="R90" s="102">
        <f t="shared" si="17"/>
        <v>2.028397565922921</v>
      </c>
      <c r="S90" s="103">
        <f t="shared" si="18"/>
        <v>11154</v>
      </c>
    </row>
    <row r="91" spans="1:19" ht="15.75">
      <c r="A91" s="11" t="s">
        <v>145</v>
      </c>
      <c r="B91" s="5">
        <v>0</v>
      </c>
      <c r="C91" s="5"/>
      <c r="D91" s="6"/>
      <c r="E91" s="5"/>
      <c r="F91" s="6" t="e">
        <f aca="true" t="shared" si="19" ref="F91:F107">C91/B91</f>
        <v>#DIV/0!</v>
      </c>
      <c r="G91" s="5"/>
      <c r="H91" s="5">
        <f>B91+G91</f>
        <v>0</v>
      </c>
      <c r="I91" s="5"/>
      <c r="J91" s="15" t="e">
        <f aca="true" t="shared" si="20" ref="J91:J104">I91/H91</f>
        <v>#DIV/0!</v>
      </c>
      <c r="K91" s="5"/>
      <c r="L91" s="5">
        <v>10000</v>
      </c>
      <c r="M91" s="5"/>
      <c r="N91" s="121">
        <f t="shared" si="15"/>
        <v>0</v>
      </c>
      <c r="O91" s="119"/>
      <c r="P91" s="119"/>
      <c r="Q91" s="119">
        <f t="shared" si="16"/>
        <v>10000</v>
      </c>
      <c r="R91" s="102"/>
      <c r="S91" s="103">
        <f t="shared" si="18"/>
        <v>10000</v>
      </c>
    </row>
    <row r="92" spans="1:21" ht="31.5">
      <c r="A92" s="14" t="s">
        <v>28</v>
      </c>
      <c r="B92" s="13">
        <f>B93+B94+B95</f>
        <v>5010000</v>
      </c>
      <c r="C92" s="13">
        <f>C93+C94+C95</f>
        <v>4813241</v>
      </c>
      <c r="D92" s="15">
        <f>C92/B92</f>
        <v>0.960726746506986</v>
      </c>
      <c r="E92" s="13">
        <f>E93+E94</f>
        <v>0</v>
      </c>
      <c r="F92" s="15">
        <f t="shared" si="19"/>
        <v>0.960726746506986</v>
      </c>
      <c r="G92" s="13">
        <f>G93+G94+G95</f>
        <v>0</v>
      </c>
      <c r="H92" s="13">
        <f>H93+H94+H95</f>
        <v>4123000</v>
      </c>
      <c r="I92" s="13">
        <f>I93+I94+I95</f>
        <v>3792940</v>
      </c>
      <c r="J92" s="15">
        <f t="shared" si="20"/>
        <v>0.9199466407955372</v>
      </c>
      <c r="K92" s="13">
        <f aca="true" t="shared" si="21" ref="K92:P92">K93+K94</f>
        <v>0</v>
      </c>
      <c r="L92" s="13">
        <f t="shared" si="21"/>
        <v>3309000</v>
      </c>
      <c r="M92" s="13">
        <f t="shared" si="21"/>
        <v>1351806</v>
      </c>
      <c r="N92" s="15">
        <f t="shared" si="15"/>
        <v>0.4085240253853128</v>
      </c>
      <c r="O92" s="13">
        <f t="shared" si="21"/>
        <v>0</v>
      </c>
      <c r="P92" s="13">
        <f t="shared" si="21"/>
        <v>0</v>
      </c>
      <c r="Q92" s="13">
        <f t="shared" si="16"/>
        <v>3309000</v>
      </c>
      <c r="R92" s="100">
        <f t="shared" si="17"/>
        <v>2.447836449904794</v>
      </c>
      <c r="S92" s="101">
        <f t="shared" si="18"/>
        <v>1957194</v>
      </c>
      <c r="U92" s="116"/>
    </row>
    <row r="93" spans="1:19" ht="15.75">
      <c r="A93" s="11" t="s">
        <v>10</v>
      </c>
      <c r="B93" s="5">
        <v>180000</v>
      </c>
      <c r="C93" s="5">
        <v>127825</v>
      </c>
      <c r="D93" s="6">
        <f>C93/B93</f>
        <v>0.7101388888888889</v>
      </c>
      <c r="E93" s="5"/>
      <c r="F93" s="6">
        <f t="shared" si="19"/>
        <v>0.7101388888888889</v>
      </c>
      <c r="G93" s="5"/>
      <c r="H93" s="5">
        <v>113000</v>
      </c>
      <c r="I93" s="5">
        <v>113000</v>
      </c>
      <c r="J93" s="6">
        <f t="shared" si="20"/>
        <v>1</v>
      </c>
      <c r="K93" s="5"/>
      <c r="L93" s="5">
        <v>71000</v>
      </c>
      <c r="M93" s="5"/>
      <c r="N93" s="121">
        <f t="shared" si="15"/>
        <v>0</v>
      </c>
      <c r="O93" s="119"/>
      <c r="P93" s="119"/>
      <c r="Q93" s="119">
        <f t="shared" si="16"/>
        <v>71000</v>
      </c>
      <c r="R93" s="102" t="e">
        <f t="shared" si="17"/>
        <v>#DIV/0!</v>
      </c>
      <c r="S93" s="103">
        <f t="shared" si="18"/>
        <v>71000</v>
      </c>
    </row>
    <row r="94" spans="1:19" ht="15.75">
      <c r="A94" s="11" t="s">
        <v>51</v>
      </c>
      <c r="B94" s="5">
        <v>4830000</v>
      </c>
      <c r="C94" s="5">
        <v>4685416</v>
      </c>
      <c r="D94" s="6">
        <f>C94/B94</f>
        <v>0.9700654244306418</v>
      </c>
      <c r="E94" s="5"/>
      <c r="F94" s="6">
        <f t="shared" si="19"/>
        <v>0.9700654244306418</v>
      </c>
      <c r="G94" s="5"/>
      <c r="H94" s="5">
        <v>4010000</v>
      </c>
      <c r="I94" s="5">
        <v>3679940</v>
      </c>
      <c r="J94" s="6">
        <f t="shared" si="20"/>
        <v>0.9176907730673317</v>
      </c>
      <c r="K94" s="5"/>
      <c r="L94" s="5">
        <v>3238000</v>
      </c>
      <c r="M94" s="5">
        <v>1351806</v>
      </c>
      <c r="N94" s="121">
        <f t="shared" si="15"/>
        <v>0.4174817788758493</v>
      </c>
      <c r="O94" s="119"/>
      <c r="P94" s="119"/>
      <c r="Q94" s="119">
        <f t="shared" si="16"/>
        <v>3238000</v>
      </c>
      <c r="R94" s="102">
        <f t="shared" si="17"/>
        <v>2.395314120517293</v>
      </c>
      <c r="S94" s="103">
        <f t="shared" si="18"/>
        <v>1886194</v>
      </c>
    </row>
    <row r="95" spans="1:19" ht="15.75" hidden="1">
      <c r="A95" s="11" t="s">
        <v>34</v>
      </c>
      <c r="B95" s="5">
        <v>0</v>
      </c>
      <c r="C95" s="5"/>
      <c r="D95" s="6"/>
      <c r="E95" s="5"/>
      <c r="F95" s="6" t="e">
        <f t="shared" si="19"/>
        <v>#DIV/0!</v>
      </c>
      <c r="G95" s="5"/>
      <c r="H95" s="5">
        <f>B95+G95</f>
        <v>0</v>
      </c>
      <c r="I95" s="5"/>
      <c r="J95" s="15" t="e">
        <f t="shared" si="20"/>
        <v>#DIV/0!</v>
      </c>
      <c r="K95" s="5"/>
      <c r="L95" s="13">
        <f>H95+K95</f>
        <v>0</v>
      </c>
      <c r="M95" s="13"/>
      <c r="N95" s="15" t="e">
        <f t="shared" si="15"/>
        <v>#DIV/0!</v>
      </c>
      <c r="O95" s="13"/>
      <c r="P95" s="13"/>
      <c r="Q95" s="13">
        <f t="shared" si="16"/>
        <v>0</v>
      </c>
      <c r="R95" s="100" t="e">
        <f t="shared" si="17"/>
        <v>#DIV/0!</v>
      </c>
      <c r="S95" s="101">
        <f t="shared" si="18"/>
        <v>0</v>
      </c>
    </row>
    <row r="96" spans="1:19" ht="15.75" hidden="1">
      <c r="A96" s="12" t="s">
        <v>29</v>
      </c>
      <c r="B96" s="13" t="e">
        <f>#REF!+A96</f>
        <v>#REF!</v>
      </c>
      <c r="C96" s="13"/>
      <c r="D96" s="15" t="e">
        <f aca="true" t="shared" si="22" ref="D96:D104">C96/B96</f>
        <v>#REF!</v>
      </c>
      <c r="E96" s="5"/>
      <c r="F96" s="15" t="e">
        <f t="shared" si="19"/>
        <v>#REF!</v>
      </c>
      <c r="G96" s="5"/>
      <c r="H96" s="5" t="e">
        <f>B96+E96</f>
        <v>#REF!</v>
      </c>
      <c r="I96" s="5"/>
      <c r="J96" s="15" t="e">
        <f t="shared" si="20"/>
        <v>#REF!</v>
      </c>
      <c r="K96" s="5"/>
      <c r="L96" s="13" t="e">
        <f>H96+K96</f>
        <v>#REF!</v>
      </c>
      <c r="M96" s="13"/>
      <c r="N96" s="15" t="e">
        <f t="shared" si="15"/>
        <v>#REF!</v>
      </c>
      <c r="O96" s="13"/>
      <c r="P96" s="13"/>
      <c r="Q96" s="13" t="e">
        <f t="shared" si="16"/>
        <v>#REF!</v>
      </c>
      <c r="R96" s="100" t="e">
        <f t="shared" si="17"/>
        <v>#REF!</v>
      </c>
      <c r="S96" s="101" t="e">
        <f t="shared" si="18"/>
        <v>#REF!</v>
      </c>
    </row>
    <row r="97" spans="1:19" ht="15.75" hidden="1">
      <c r="A97" s="11" t="s">
        <v>30</v>
      </c>
      <c r="B97" s="5" t="e">
        <f>#REF!+A97</f>
        <v>#REF!</v>
      </c>
      <c r="C97" s="5"/>
      <c r="D97" s="15" t="e">
        <f t="shared" si="22"/>
        <v>#REF!</v>
      </c>
      <c r="E97" s="5"/>
      <c r="F97" s="15" t="e">
        <f t="shared" si="19"/>
        <v>#REF!</v>
      </c>
      <c r="G97" s="5"/>
      <c r="H97" s="5" t="e">
        <f>B97+E97</f>
        <v>#REF!</v>
      </c>
      <c r="I97" s="5"/>
      <c r="J97" s="15" t="e">
        <f t="shared" si="20"/>
        <v>#REF!</v>
      </c>
      <c r="K97" s="5"/>
      <c r="L97" s="13" t="e">
        <f>H97+K97</f>
        <v>#REF!</v>
      </c>
      <c r="M97" s="13"/>
      <c r="N97" s="15" t="e">
        <f t="shared" si="15"/>
        <v>#REF!</v>
      </c>
      <c r="O97" s="13"/>
      <c r="P97" s="13"/>
      <c r="Q97" s="13" t="e">
        <f t="shared" si="16"/>
        <v>#REF!</v>
      </c>
      <c r="R97" s="100" t="e">
        <f t="shared" si="17"/>
        <v>#REF!</v>
      </c>
      <c r="S97" s="101" t="e">
        <f t="shared" si="18"/>
        <v>#REF!</v>
      </c>
    </row>
    <row r="98" spans="1:19" ht="15.75" hidden="1">
      <c r="A98" s="11" t="s">
        <v>34</v>
      </c>
      <c r="B98" s="5" t="e">
        <f>#REF!+A98</f>
        <v>#REF!</v>
      </c>
      <c r="C98" s="5"/>
      <c r="D98" s="15" t="e">
        <f t="shared" si="22"/>
        <v>#REF!</v>
      </c>
      <c r="E98" s="5"/>
      <c r="F98" s="15" t="e">
        <f t="shared" si="19"/>
        <v>#REF!</v>
      </c>
      <c r="G98" s="5"/>
      <c r="H98" s="5" t="e">
        <f>B98+E98</f>
        <v>#REF!</v>
      </c>
      <c r="I98" s="5"/>
      <c r="J98" s="15" t="e">
        <f t="shared" si="20"/>
        <v>#REF!</v>
      </c>
      <c r="K98" s="5"/>
      <c r="L98" s="13" t="e">
        <f>H98+K98</f>
        <v>#REF!</v>
      </c>
      <c r="M98" s="13"/>
      <c r="N98" s="15" t="e">
        <f t="shared" si="15"/>
        <v>#REF!</v>
      </c>
      <c r="O98" s="13"/>
      <c r="P98" s="13"/>
      <c r="Q98" s="13" t="e">
        <f t="shared" si="16"/>
        <v>#REF!</v>
      </c>
      <c r="R98" s="100" t="e">
        <f t="shared" si="17"/>
        <v>#REF!</v>
      </c>
      <c r="S98" s="101" t="e">
        <f t="shared" si="18"/>
        <v>#REF!</v>
      </c>
    </row>
    <row r="99" spans="1:19" ht="31.5">
      <c r="A99" s="14" t="s">
        <v>47</v>
      </c>
      <c r="B99" s="13">
        <f>B100+B101+B105</f>
        <v>5930000</v>
      </c>
      <c r="C99" s="13">
        <f>C100+C101+C105</f>
        <v>5894380</v>
      </c>
      <c r="D99" s="15">
        <f t="shared" si="22"/>
        <v>0.9939932546374367</v>
      </c>
      <c r="E99" s="13">
        <f>E100+E101</f>
        <v>0</v>
      </c>
      <c r="F99" s="15">
        <f t="shared" si="19"/>
        <v>0.9939932546374367</v>
      </c>
      <c r="G99" s="13">
        <f>G100+G101+G105</f>
        <v>0</v>
      </c>
      <c r="H99" s="13">
        <f>H100+H101+H105</f>
        <v>6590000</v>
      </c>
      <c r="I99" s="13">
        <f>I100+I101+I105</f>
        <v>5740960</v>
      </c>
      <c r="J99" s="15">
        <f t="shared" si="20"/>
        <v>0.8711623672230653</v>
      </c>
      <c r="K99" s="13">
        <f aca="true" t="shared" si="23" ref="K99:P99">K100+K101+K105</f>
        <v>0</v>
      </c>
      <c r="L99" s="13">
        <f t="shared" si="23"/>
        <v>9523000</v>
      </c>
      <c r="M99" s="13">
        <f t="shared" si="23"/>
        <v>4494106</v>
      </c>
      <c r="N99" s="15">
        <f t="shared" si="15"/>
        <v>0.47192124330568097</v>
      </c>
      <c r="O99" s="13">
        <f t="shared" si="23"/>
        <v>0</v>
      </c>
      <c r="P99" s="13">
        <f t="shared" si="23"/>
        <v>0</v>
      </c>
      <c r="Q99" s="13">
        <f t="shared" si="16"/>
        <v>9523000</v>
      </c>
      <c r="R99" s="100">
        <f t="shared" si="17"/>
        <v>2.1189976382399527</v>
      </c>
      <c r="S99" s="101">
        <f t="shared" si="18"/>
        <v>5028894</v>
      </c>
    </row>
    <row r="100" spans="1:19" ht="15.75">
      <c r="A100" s="11" t="s">
        <v>88</v>
      </c>
      <c r="B100" s="5">
        <v>4490000</v>
      </c>
      <c r="C100" s="5">
        <v>4477152</v>
      </c>
      <c r="D100" s="6">
        <f t="shared" si="22"/>
        <v>0.9971385300668152</v>
      </c>
      <c r="E100" s="5"/>
      <c r="F100" s="6">
        <f t="shared" si="19"/>
        <v>0.9971385300668152</v>
      </c>
      <c r="G100" s="5"/>
      <c r="H100" s="5">
        <v>5920000</v>
      </c>
      <c r="I100" s="5">
        <v>5218115</v>
      </c>
      <c r="J100" s="6">
        <f t="shared" si="20"/>
        <v>0.8814383445945946</v>
      </c>
      <c r="K100" s="5"/>
      <c r="L100" s="5">
        <v>8700000</v>
      </c>
      <c r="M100" s="5">
        <v>4145983</v>
      </c>
      <c r="N100" s="121">
        <f t="shared" si="15"/>
        <v>0.47654977011494254</v>
      </c>
      <c r="O100" s="119"/>
      <c r="P100" s="119"/>
      <c r="Q100" s="119">
        <f t="shared" si="16"/>
        <v>8700000</v>
      </c>
      <c r="R100" s="102">
        <f t="shared" si="17"/>
        <v>2.0984167084139034</v>
      </c>
      <c r="S100" s="103">
        <f t="shared" si="18"/>
        <v>4554017</v>
      </c>
    </row>
    <row r="101" spans="1:19" ht="15.75">
      <c r="A101" s="16" t="s">
        <v>45</v>
      </c>
      <c r="B101" s="17">
        <f>B102+B103</f>
        <v>1440000</v>
      </c>
      <c r="C101" s="17">
        <f>C102+C103</f>
        <v>1417228</v>
      </c>
      <c r="D101" s="22">
        <f t="shared" si="22"/>
        <v>0.9841861111111111</v>
      </c>
      <c r="E101" s="17">
        <f>E102+E103</f>
        <v>0</v>
      </c>
      <c r="F101" s="22">
        <f t="shared" si="19"/>
        <v>0.9841861111111111</v>
      </c>
      <c r="G101" s="17">
        <f>G102+G103</f>
        <v>0</v>
      </c>
      <c r="H101" s="17">
        <f>H102+H103</f>
        <v>670000</v>
      </c>
      <c r="I101" s="17">
        <v>527649</v>
      </c>
      <c r="J101" s="22">
        <f t="shared" si="20"/>
        <v>0.7875358208955224</v>
      </c>
      <c r="K101" s="17">
        <f>K102+K103</f>
        <v>0</v>
      </c>
      <c r="L101" s="17">
        <f>L102+L103</f>
        <v>823000</v>
      </c>
      <c r="M101" s="17">
        <v>381350</v>
      </c>
      <c r="N101" s="110">
        <f t="shared" si="15"/>
        <v>0.46336573511543133</v>
      </c>
      <c r="O101" s="111">
        <f>O102+O103</f>
        <v>0</v>
      </c>
      <c r="P101" s="111">
        <f>P102+P103+P105</f>
        <v>0</v>
      </c>
      <c r="Q101" s="111">
        <f t="shared" si="16"/>
        <v>823000</v>
      </c>
      <c r="R101" s="104">
        <f t="shared" si="17"/>
        <v>2.158122459682706</v>
      </c>
      <c r="S101" s="105">
        <f t="shared" si="18"/>
        <v>441650</v>
      </c>
    </row>
    <row r="102" spans="1:19" ht="15.75">
      <c r="A102" s="11" t="s">
        <v>89</v>
      </c>
      <c r="B102" s="5">
        <v>1370000</v>
      </c>
      <c r="C102" s="5">
        <v>1359614</v>
      </c>
      <c r="D102" s="6">
        <f t="shared" si="22"/>
        <v>0.9924189781021898</v>
      </c>
      <c r="E102" s="5"/>
      <c r="F102" s="6">
        <f t="shared" si="19"/>
        <v>0.9924189781021898</v>
      </c>
      <c r="G102" s="5"/>
      <c r="H102" s="5">
        <v>600000</v>
      </c>
      <c r="I102" s="5"/>
      <c r="J102" s="6">
        <f t="shared" si="20"/>
        <v>0</v>
      </c>
      <c r="K102" s="5"/>
      <c r="L102" s="5">
        <v>760000</v>
      </c>
      <c r="M102" s="5"/>
      <c r="N102" s="121">
        <f t="shared" si="15"/>
        <v>0</v>
      </c>
      <c r="O102" s="119"/>
      <c r="P102" s="119"/>
      <c r="Q102" s="119">
        <f t="shared" si="16"/>
        <v>760000</v>
      </c>
      <c r="R102" s="102" t="e">
        <f t="shared" si="17"/>
        <v>#DIV/0!</v>
      </c>
      <c r="S102" s="103">
        <f t="shared" si="18"/>
        <v>760000</v>
      </c>
    </row>
    <row r="103" spans="1:19" ht="15.75">
      <c r="A103" s="11" t="s">
        <v>46</v>
      </c>
      <c r="B103" s="5">
        <v>70000</v>
      </c>
      <c r="C103" s="5">
        <v>57614</v>
      </c>
      <c r="D103" s="6">
        <f t="shared" si="22"/>
        <v>0.8230571428571428</v>
      </c>
      <c r="E103" s="5"/>
      <c r="F103" s="6">
        <f t="shared" si="19"/>
        <v>0.8230571428571428</v>
      </c>
      <c r="G103" s="5"/>
      <c r="H103" s="5">
        <v>70000</v>
      </c>
      <c r="I103" s="5"/>
      <c r="J103" s="6">
        <f t="shared" si="20"/>
        <v>0</v>
      </c>
      <c r="K103" s="5"/>
      <c r="L103" s="5">
        <v>63000</v>
      </c>
      <c r="M103" s="5"/>
      <c r="N103" s="121">
        <f t="shared" si="15"/>
        <v>0</v>
      </c>
      <c r="O103" s="119"/>
      <c r="P103" s="119"/>
      <c r="Q103" s="119">
        <f t="shared" si="16"/>
        <v>63000</v>
      </c>
      <c r="R103" s="106" t="e">
        <f t="shared" si="17"/>
        <v>#DIV/0!</v>
      </c>
      <c r="S103" s="107">
        <f t="shared" si="18"/>
        <v>63000</v>
      </c>
    </row>
    <row r="104" spans="1:19" ht="15.75" hidden="1">
      <c r="A104" s="18" t="s">
        <v>4</v>
      </c>
      <c r="B104" s="17" t="e">
        <f>#REF!+A104</f>
        <v>#REF!</v>
      </c>
      <c r="C104" s="17"/>
      <c r="D104" s="6" t="e">
        <f t="shared" si="22"/>
        <v>#REF!</v>
      </c>
      <c r="E104" s="5"/>
      <c r="F104" s="6" t="e">
        <f t="shared" si="19"/>
        <v>#REF!</v>
      </c>
      <c r="G104" s="5"/>
      <c r="H104" s="5" t="e">
        <f>B104+G104</f>
        <v>#REF!</v>
      </c>
      <c r="I104" s="5"/>
      <c r="J104" s="6" t="e">
        <f t="shared" si="20"/>
        <v>#REF!</v>
      </c>
      <c r="K104" s="5"/>
      <c r="L104" s="5"/>
      <c r="M104" s="5"/>
      <c r="N104" s="121" t="e">
        <f t="shared" si="15"/>
        <v>#DIV/0!</v>
      </c>
      <c r="O104" s="119"/>
      <c r="P104" s="119"/>
      <c r="Q104" s="119">
        <f t="shared" si="16"/>
        <v>0</v>
      </c>
      <c r="R104" s="106" t="e">
        <f t="shared" si="17"/>
        <v>#DIV/0!</v>
      </c>
      <c r="S104" s="107">
        <f t="shared" si="18"/>
        <v>0</v>
      </c>
    </row>
    <row r="105" spans="1:19" ht="15.75">
      <c r="A105" s="11" t="s">
        <v>34</v>
      </c>
      <c r="B105" s="5"/>
      <c r="C105" s="5"/>
      <c r="D105" s="6"/>
      <c r="E105" s="5"/>
      <c r="F105" s="6" t="e">
        <f t="shared" si="19"/>
        <v>#DIV/0!</v>
      </c>
      <c r="G105" s="5"/>
      <c r="H105" s="5">
        <f>B105+G105</f>
        <v>0</v>
      </c>
      <c r="I105" s="5">
        <v>-4804</v>
      </c>
      <c r="J105" s="6"/>
      <c r="K105" s="5"/>
      <c r="L105" s="5"/>
      <c r="M105" s="5">
        <v>-33227</v>
      </c>
      <c r="N105" s="121"/>
      <c r="O105" s="119"/>
      <c r="P105" s="119"/>
      <c r="Q105" s="119">
        <f t="shared" si="16"/>
        <v>0</v>
      </c>
      <c r="R105" s="106"/>
      <c r="S105" s="107">
        <f t="shared" si="18"/>
        <v>33227</v>
      </c>
    </row>
    <row r="106" spans="1:19" ht="15.75">
      <c r="A106" s="12" t="s">
        <v>7</v>
      </c>
      <c r="B106" s="13">
        <f>B107+B109+B108+B110+B114+B120+B113</f>
        <v>96925014</v>
      </c>
      <c r="C106" s="13">
        <f>C107+C109+C108+C110+C114+C120+C113</f>
        <v>96092373</v>
      </c>
      <c r="D106" s="15">
        <f>C106/B106</f>
        <v>0.9914094312124628</v>
      </c>
      <c r="E106" s="13">
        <f>E107+E108+E109+E110+E114</f>
        <v>0</v>
      </c>
      <c r="F106" s="15">
        <f t="shared" si="19"/>
        <v>0.9914094312124628</v>
      </c>
      <c r="G106" s="13">
        <f>G107+G109+G114+G120+G113</f>
        <v>0</v>
      </c>
      <c r="H106" s="13">
        <f>H107+H109+H114+H120+H113</f>
        <v>114884576</v>
      </c>
      <c r="I106" s="13">
        <f>I107+I109+I114+I120+I113+I119</f>
        <v>98387576</v>
      </c>
      <c r="J106" s="15">
        <f aca="true" t="shared" si="24" ref="J106:J112">I106/H106</f>
        <v>0.856403700353997</v>
      </c>
      <c r="K106" s="13">
        <f>K107+K109+K113+K114+K119+K120</f>
        <v>150000</v>
      </c>
      <c r="L106" s="13">
        <f>L107+L109+L114+L119+L120+L118</f>
        <v>19557900</v>
      </c>
      <c r="M106" s="13">
        <f>M107+M109+M114+M119+M120+M118</f>
        <v>7332009</v>
      </c>
      <c r="N106" s="15">
        <f t="shared" si="15"/>
        <v>0.3748873345297808</v>
      </c>
      <c r="O106" s="13">
        <f>O107+O109+O114+O119+O120+O118</f>
        <v>0</v>
      </c>
      <c r="P106" s="13">
        <f>P107+P109+P114+P119+P120+P118</f>
        <v>0</v>
      </c>
      <c r="Q106" s="13">
        <f t="shared" si="16"/>
        <v>19557900</v>
      </c>
      <c r="R106" s="108">
        <f t="shared" si="17"/>
        <v>2.667468084122646</v>
      </c>
      <c r="S106" s="109">
        <f t="shared" si="18"/>
        <v>12225891</v>
      </c>
    </row>
    <row r="107" spans="1:19" ht="15.75">
      <c r="A107" s="11" t="s">
        <v>2</v>
      </c>
      <c r="B107" s="5">
        <v>80655930</v>
      </c>
      <c r="C107" s="5">
        <v>80283802</v>
      </c>
      <c r="D107" s="6">
        <f>C107/B107</f>
        <v>0.9953862288860844</v>
      </c>
      <c r="E107" s="5"/>
      <c r="F107" s="6">
        <f t="shared" si="19"/>
        <v>0.9953862288860844</v>
      </c>
      <c r="G107" s="5"/>
      <c r="H107" s="5">
        <v>97830200</v>
      </c>
      <c r="I107" s="5">
        <v>85988560</v>
      </c>
      <c r="J107" s="6">
        <f t="shared" si="24"/>
        <v>0.8789572136211518</v>
      </c>
      <c r="K107" s="5"/>
      <c r="L107" s="5">
        <v>0</v>
      </c>
      <c r="M107" s="119"/>
      <c r="N107" s="121"/>
      <c r="O107" s="119"/>
      <c r="P107" s="119"/>
      <c r="Q107" s="119">
        <f t="shared" si="16"/>
        <v>0</v>
      </c>
      <c r="R107" s="106" t="e">
        <f t="shared" si="17"/>
        <v>#DIV/0!</v>
      </c>
      <c r="S107" s="107">
        <f t="shared" si="18"/>
        <v>0</v>
      </c>
    </row>
    <row r="108" spans="1:19" ht="15.75" hidden="1">
      <c r="A108" s="11" t="s">
        <v>147</v>
      </c>
      <c r="B108" s="19">
        <v>0</v>
      </c>
      <c r="C108" s="5"/>
      <c r="D108" s="6"/>
      <c r="E108" s="5"/>
      <c r="F108" s="6"/>
      <c r="G108" s="5"/>
      <c r="H108" s="5"/>
      <c r="I108" s="5"/>
      <c r="J108" s="6" t="e">
        <f t="shared" si="24"/>
        <v>#DIV/0!</v>
      </c>
      <c r="K108" s="5"/>
      <c r="L108" s="5"/>
      <c r="M108" s="119"/>
      <c r="N108" s="121" t="e">
        <f t="shared" si="15"/>
        <v>#DIV/0!</v>
      </c>
      <c r="O108" s="119"/>
      <c r="P108" s="119"/>
      <c r="Q108" s="119">
        <f t="shared" si="16"/>
        <v>0</v>
      </c>
      <c r="R108" s="106" t="e">
        <f t="shared" si="17"/>
        <v>#DIV/0!</v>
      </c>
      <c r="S108" s="107">
        <f t="shared" si="18"/>
        <v>0</v>
      </c>
    </row>
    <row r="109" spans="1:19" ht="15.75">
      <c r="A109" s="11" t="s">
        <v>3</v>
      </c>
      <c r="B109" s="19">
        <v>15448084</v>
      </c>
      <c r="C109" s="5">
        <v>15106515</v>
      </c>
      <c r="D109" s="6">
        <f>C109/B109</f>
        <v>0.9778892320885878</v>
      </c>
      <c r="E109" s="5"/>
      <c r="F109" s="6">
        <f>C109/B109</f>
        <v>0.9778892320885878</v>
      </c>
      <c r="G109" s="5"/>
      <c r="H109" s="5">
        <v>15585076</v>
      </c>
      <c r="I109" s="5">
        <v>11749312</v>
      </c>
      <c r="J109" s="6">
        <f t="shared" si="24"/>
        <v>0.7538822396502911</v>
      </c>
      <c r="K109" s="5">
        <v>150000</v>
      </c>
      <c r="L109" s="5">
        <v>17466400</v>
      </c>
      <c r="M109" s="119">
        <v>6466875</v>
      </c>
      <c r="N109" s="121">
        <f t="shared" si="15"/>
        <v>0.37024658773416386</v>
      </c>
      <c r="O109" s="119"/>
      <c r="P109" s="132"/>
      <c r="Q109" s="119">
        <f t="shared" si="16"/>
        <v>17466400</v>
      </c>
      <c r="R109" s="106">
        <f t="shared" si="17"/>
        <v>2.700902677104475</v>
      </c>
      <c r="S109" s="107">
        <f t="shared" si="18"/>
        <v>10999525</v>
      </c>
    </row>
    <row r="110" spans="1:19" ht="0.75" customHeight="1">
      <c r="A110" s="11" t="s">
        <v>57</v>
      </c>
      <c r="B110" s="5">
        <v>0</v>
      </c>
      <c r="C110" s="5"/>
      <c r="D110" s="6"/>
      <c r="E110" s="5"/>
      <c r="F110" s="6" t="e">
        <f>C110/B110</f>
        <v>#DIV/0!</v>
      </c>
      <c r="G110" s="5"/>
      <c r="H110" s="5"/>
      <c r="I110" s="5"/>
      <c r="J110" s="6" t="e">
        <f t="shared" si="24"/>
        <v>#DIV/0!</v>
      </c>
      <c r="K110" s="5"/>
      <c r="L110" s="5"/>
      <c r="M110" s="119"/>
      <c r="N110" s="121" t="e">
        <f t="shared" si="15"/>
        <v>#DIV/0!</v>
      </c>
      <c r="O110" s="119"/>
      <c r="P110" s="119"/>
      <c r="Q110" s="119">
        <f t="shared" si="16"/>
        <v>0</v>
      </c>
      <c r="R110" s="106" t="e">
        <f t="shared" si="17"/>
        <v>#DIV/0!</v>
      </c>
      <c r="S110" s="107">
        <f t="shared" si="18"/>
        <v>0</v>
      </c>
    </row>
    <row r="111" spans="1:19" ht="15.75" hidden="1">
      <c r="A111" s="11"/>
      <c r="B111" s="5" t="e">
        <v>#REF!</v>
      </c>
      <c r="C111" s="5"/>
      <c r="D111" s="6" t="e">
        <f>C111/B111</f>
        <v>#REF!</v>
      </c>
      <c r="E111" s="5"/>
      <c r="F111" s="6" t="e">
        <f>C111/B111</f>
        <v>#REF!</v>
      </c>
      <c r="G111" s="5"/>
      <c r="H111" s="5"/>
      <c r="I111" s="5"/>
      <c r="J111" s="6" t="e">
        <f t="shared" si="24"/>
        <v>#DIV/0!</v>
      </c>
      <c r="K111" s="5"/>
      <c r="L111" s="5"/>
      <c r="M111" s="119"/>
      <c r="N111" s="121" t="e">
        <f t="shared" si="15"/>
        <v>#DIV/0!</v>
      </c>
      <c r="O111" s="119"/>
      <c r="P111" s="119"/>
      <c r="Q111" s="119">
        <f t="shared" si="16"/>
        <v>0</v>
      </c>
      <c r="R111" s="106" t="e">
        <f t="shared" si="17"/>
        <v>#DIV/0!</v>
      </c>
      <c r="S111" s="107">
        <f t="shared" si="18"/>
        <v>0</v>
      </c>
    </row>
    <row r="112" spans="1:19" ht="15.75" hidden="1">
      <c r="A112" s="11"/>
      <c r="B112" s="5" t="e">
        <v>#REF!</v>
      </c>
      <c r="C112" s="5"/>
      <c r="D112" s="6" t="e">
        <f>C112/B112</f>
        <v>#REF!</v>
      </c>
      <c r="E112" s="5"/>
      <c r="F112" s="6" t="e">
        <f>C112/B112</f>
        <v>#REF!</v>
      </c>
      <c r="G112" s="5"/>
      <c r="H112" s="5"/>
      <c r="I112" s="5"/>
      <c r="J112" s="6" t="e">
        <f t="shared" si="24"/>
        <v>#DIV/0!</v>
      </c>
      <c r="K112" s="5"/>
      <c r="L112" s="5"/>
      <c r="M112" s="119"/>
      <c r="N112" s="121" t="e">
        <f t="shared" si="15"/>
        <v>#DIV/0!</v>
      </c>
      <c r="O112" s="119"/>
      <c r="P112" s="119"/>
      <c r="Q112" s="119">
        <f t="shared" si="16"/>
        <v>0</v>
      </c>
      <c r="R112" s="106" t="e">
        <f t="shared" si="17"/>
        <v>#DIV/0!</v>
      </c>
      <c r="S112" s="107">
        <f t="shared" si="18"/>
        <v>0</v>
      </c>
    </row>
    <row r="113" spans="1:19" ht="30.75" hidden="1">
      <c r="A113" s="43" t="s">
        <v>131</v>
      </c>
      <c r="B113" s="5">
        <v>0</v>
      </c>
      <c r="C113" s="5">
        <v>0</v>
      </c>
      <c r="D113" s="6"/>
      <c r="E113" s="5"/>
      <c r="F113" s="6"/>
      <c r="G113" s="5"/>
      <c r="H113" s="5"/>
      <c r="I113" s="5"/>
      <c r="J113" s="6"/>
      <c r="K113" s="5"/>
      <c r="L113" s="5"/>
      <c r="M113" s="119"/>
      <c r="N113" s="121" t="e">
        <f t="shared" si="15"/>
        <v>#DIV/0!</v>
      </c>
      <c r="O113" s="119"/>
      <c r="P113" s="119"/>
      <c r="Q113" s="119">
        <f t="shared" si="16"/>
        <v>0</v>
      </c>
      <c r="R113" s="106" t="e">
        <f t="shared" si="17"/>
        <v>#DIV/0!</v>
      </c>
      <c r="S113" s="107">
        <f t="shared" si="18"/>
        <v>0</v>
      </c>
    </row>
    <row r="114" spans="1:19" ht="15.75">
      <c r="A114" s="11" t="s">
        <v>15</v>
      </c>
      <c r="B114" s="5">
        <v>300000</v>
      </c>
      <c r="C114" s="5">
        <v>246524</v>
      </c>
      <c r="D114" s="6">
        <f aca="true" t="shared" si="25" ref="D114:D119">C114/B114</f>
        <v>0.8217466666666666</v>
      </c>
      <c r="E114" s="5"/>
      <c r="F114" s="6">
        <f aca="true" t="shared" si="26" ref="F114:F119">C114/B114</f>
        <v>0.8217466666666666</v>
      </c>
      <c r="G114" s="5"/>
      <c r="H114" s="5">
        <v>478000</v>
      </c>
      <c r="I114" s="5">
        <v>284830</v>
      </c>
      <c r="J114" s="6">
        <f>I114/H114</f>
        <v>0.5958786610878661</v>
      </c>
      <c r="K114" s="5"/>
      <c r="L114" s="5">
        <v>1500000</v>
      </c>
      <c r="M114" s="119">
        <v>544671</v>
      </c>
      <c r="N114" s="121">
        <f t="shared" si="15"/>
        <v>0.363114</v>
      </c>
      <c r="O114" s="119"/>
      <c r="P114" s="119"/>
      <c r="Q114" s="119">
        <f t="shared" si="16"/>
        <v>1500000</v>
      </c>
      <c r="R114" s="106">
        <f t="shared" si="17"/>
        <v>2.7539560578771405</v>
      </c>
      <c r="S114" s="107">
        <f t="shared" si="18"/>
        <v>955329</v>
      </c>
    </row>
    <row r="115" spans="1:19" ht="0.75" customHeight="1">
      <c r="A115" s="18" t="s">
        <v>4</v>
      </c>
      <c r="B115" s="17" t="e">
        <v>#REF!</v>
      </c>
      <c r="C115" s="17"/>
      <c r="D115" s="6" t="e">
        <f t="shared" si="25"/>
        <v>#REF!</v>
      </c>
      <c r="E115" s="5"/>
      <c r="F115" s="6" t="e">
        <f t="shared" si="26"/>
        <v>#REF!</v>
      </c>
      <c r="G115" s="5"/>
      <c r="H115" s="5"/>
      <c r="I115" s="5"/>
      <c r="J115" s="6" t="e">
        <f>I115/H115</f>
        <v>#DIV/0!</v>
      </c>
      <c r="K115" s="5"/>
      <c r="L115" s="5"/>
      <c r="M115" s="119"/>
      <c r="N115" s="121" t="e">
        <f t="shared" si="15"/>
        <v>#DIV/0!</v>
      </c>
      <c r="O115" s="119"/>
      <c r="P115" s="119"/>
      <c r="Q115" s="119">
        <f t="shared" si="16"/>
        <v>0</v>
      </c>
      <c r="R115" s="106" t="e">
        <f t="shared" si="17"/>
        <v>#DIV/0!</v>
      </c>
      <c r="S115" s="107">
        <f t="shared" si="18"/>
        <v>0</v>
      </c>
    </row>
    <row r="116" spans="1:19" ht="15.75" hidden="1">
      <c r="A116" s="11" t="s">
        <v>67</v>
      </c>
      <c r="B116" s="5" t="e">
        <v>#REF!</v>
      </c>
      <c r="C116" s="5"/>
      <c r="D116" s="6" t="e">
        <f t="shared" si="25"/>
        <v>#REF!</v>
      </c>
      <c r="E116" s="5"/>
      <c r="F116" s="6" t="e">
        <f t="shared" si="26"/>
        <v>#REF!</v>
      </c>
      <c r="G116" s="5"/>
      <c r="H116" s="5"/>
      <c r="I116" s="5"/>
      <c r="J116" s="6" t="e">
        <f>I116/H116</f>
        <v>#DIV/0!</v>
      </c>
      <c r="K116" s="5"/>
      <c r="L116" s="5"/>
      <c r="M116" s="119"/>
      <c r="N116" s="121" t="e">
        <f t="shared" si="15"/>
        <v>#DIV/0!</v>
      </c>
      <c r="O116" s="119"/>
      <c r="P116" s="119"/>
      <c r="Q116" s="119">
        <f t="shared" si="16"/>
        <v>0</v>
      </c>
      <c r="R116" s="106" t="e">
        <f t="shared" si="17"/>
        <v>#DIV/0!</v>
      </c>
      <c r="S116" s="107">
        <f t="shared" si="18"/>
        <v>0</v>
      </c>
    </row>
    <row r="117" spans="1:19" ht="15.75" hidden="1">
      <c r="A117" s="11"/>
      <c r="B117" s="5" t="e">
        <v>#REF!</v>
      </c>
      <c r="C117" s="5"/>
      <c r="D117" s="6" t="e">
        <f t="shared" si="25"/>
        <v>#REF!</v>
      </c>
      <c r="E117" s="5"/>
      <c r="F117" s="6" t="e">
        <f t="shared" si="26"/>
        <v>#REF!</v>
      </c>
      <c r="G117" s="5"/>
      <c r="H117" s="5"/>
      <c r="I117" s="5"/>
      <c r="J117" s="6" t="e">
        <f>I117/H117</f>
        <v>#DIV/0!</v>
      </c>
      <c r="K117" s="5"/>
      <c r="L117" s="5"/>
      <c r="M117" s="119"/>
      <c r="N117" s="121" t="e">
        <f t="shared" si="15"/>
        <v>#DIV/0!</v>
      </c>
      <c r="O117" s="119"/>
      <c r="P117" s="119"/>
      <c r="Q117" s="119">
        <f t="shared" si="16"/>
        <v>0</v>
      </c>
      <c r="R117" s="106" t="e">
        <f t="shared" si="17"/>
        <v>#DIV/0!</v>
      </c>
      <c r="S117" s="107">
        <f t="shared" si="18"/>
        <v>0</v>
      </c>
    </row>
    <row r="118" spans="1:19" ht="15.75">
      <c r="A118" s="11" t="s">
        <v>150</v>
      </c>
      <c r="B118" s="5" t="e">
        <v>#REF!</v>
      </c>
      <c r="C118" s="5"/>
      <c r="D118" s="6" t="e">
        <f t="shared" si="25"/>
        <v>#REF!</v>
      </c>
      <c r="E118" s="5"/>
      <c r="F118" s="6" t="e">
        <f t="shared" si="26"/>
        <v>#REF!</v>
      </c>
      <c r="G118" s="5"/>
      <c r="H118" s="5"/>
      <c r="I118" s="5"/>
      <c r="J118" s="6" t="e">
        <f>I118/H118</f>
        <v>#DIV/0!</v>
      </c>
      <c r="K118" s="5"/>
      <c r="L118" s="5">
        <v>189000</v>
      </c>
      <c r="M118" s="119">
        <v>107000</v>
      </c>
      <c r="N118" s="121">
        <f t="shared" si="15"/>
        <v>0.5661375661375662</v>
      </c>
      <c r="O118" s="119"/>
      <c r="P118" s="119"/>
      <c r="Q118" s="119">
        <f t="shared" si="16"/>
        <v>189000</v>
      </c>
      <c r="R118" s="106">
        <f t="shared" si="17"/>
        <v>1.766355140186916</v>
      </c>
      <c r="S118" s="107">
        <f t="shared" si="18"/>
        <v>82000</v>
      </c>
    </row>
    <row r="119" spans="1:19" ht="15.75">
      <c r="A119" s="11" t="s">
        <v>34</v>
      </c>
      <c r="B119" s="5" t="e">
        <v>#REF!</v>
      </c>
      <c r="C119" s="5"/>
      <c r="D119" s="6" t="e">
        <f t="shared" si="25"/>
        <v>#REF!</v>
      </c>
      <c r="E119" s="5"/>
      <c r="F119" s="6" t="e">
        <f t="shared" si="26"/>
        <v>#REF!</v>
      </c>
      <c r="G119" s="5"/>
      <c r="H119" s="5"/>
      <c r="I119" s="5">
        <v>-6341</v>
      </c>
      <c r="J119" s="6"/>
      <c r="K119" s="5"/>
      <c r="L119" s="5"/>
      <c r="M119" s="119"/>
      <c r="N119" s="121"/>
      <c r="O119" s="119"/>
      <c r="P119" s="119"/>
      <c r="Q119" s="119">
        <f t="shared" si="16"/>
        <v>0</v>
      </c>
      <c r="R119" s="106" t="e">
        <f t="shared" si="17"/>
        <v>#DIV/0!</v>
      </c>
      <c r="S119" s="107">
        <f t="shared" si="18"/>
        <v>0</v>
      </c>
    </row>
    <row r="120" spans="1:19" ht="15.75">
      <c r="A120" s="11" t="s">
        <v>130</v>
      </c>
      <c r="B120" s="5">
        <v>521000</v>
      </c>
      <c r="C120" s="5">
        <v>455532</v>
      </c>
      <c r="D120" s="6"/>
      <c r="E120" s="5"/>
      <c r="F120" s="6"/>
      <c r="G120" s="5"/>
      <c r="H120" s="5">
        <v>991300</v>
      </c>
      <c r="I120" s="5">
        <v>371215</v>
      </c>
      <c r="J120" s="6">
        <f>I120/H120</f>
        <v>0.3744729143548875</v>
      </c>
      <c r="K120" s="5"/>
      <c r="L120" s="5">
        <v>402500</v>
      </c>
      <c r="M120" s="119">
        <v>213463</v>
      </c>
      <c r="N120" s="121">
        <f t="shared" si="15"/>
        <v>0.5303428571428571</v>
      </c>
      <c r="O120" s="119"/>
      <c r="P120" s="119"/>
      <c r="Q120" s="119">
        <f t="shared" si="16"/>
        <v>402500</v>
      </c>
      <c r="R120" s="106">
        <f t="shared" si="17"/>
        <v>1.885572675358259</v>
      </c>
      <c r="S120" s="107">
        <f t="shared" si="18"/>
        <v>189037</v>
      </c>
    </row>
    <row r="121" spans="1:19" ht="15.75">
      <c r="A121" s="12" t="s">
        <v>11</v>
      </c>
      <c r="B121" s="13">
        <f>B122+B124+B127+B128</f>
        <v>2303000</v>
      </c>
      <c r="C121" s="13">
        <f>C122+C124+C128+C127</f>
        <v>2124052</v>
      </c>
      <c r="D121" s="15">
        <f>C121/B121</f>
        <v>0.9222978723404255</v>
      </c>
      <c r="E121" s="13">
        <f>E122+E124+E127</f>
        <v>0</v>
      </c>
      <c r="F121" s="15">
        <f>C121/B121</f>
        <v>0.9222978723404255</v>
      </c>
      <c r="G121" s="13">
        <f>G122+G124+G127+G128</f>
        <v>0</v>
      </c>
      <c r="H121" s="13">
        <f>H122+H124+H128</f>
        <v>2615000</v>
      </c>
      <c r="I121" s="13">
        <f>I122+I124+I128</f>
        <v>2329011</v>
      </c>
      <c r="J121" s="15">
        <f>I121/H121</f>
        <v>0.8906351816443595</v>
      </c>
      <c r="K121" s="13">
        <f>K122+K124</f>
        <v>0</v>
      </c>
      <c r="L121" s="13">
        <f>L122+L123+L124+L127</f>
        <v>4506000</v>
      </c>
      <c r="M121" s="13">
        <f>M122+M123+M124+M127</f>
        <v>2372171</v>
      </c>
      <c r="N121" s="15">
        <f t="shared" si="15"/>
        <v>0.5264471815357301</v>
      </c>
      <c r="O121" s="13">
        <f>O122+O123+O124</f>
        <v>0</v>
      </c>
      <c r="P121" s="13">
        <f>P122+P123+P124+P127</f>
        <v>593875</v>
      </c>
      <c r="Q121" s="13">
        <f t="shared" si="16"/>
        <v>5099875</v>
      </c>
      <c r="R121" s="108">
        <f t="shared" si="17"/>
        <v>2.149876631996597</v>
      </c>
      <c r="S121" s="109">
        <f t="shared" si="18"/>
        <v>2727704</v>
      </c>
    </row>
    <row r="122" spans="1:19" ht="15.75">
      <c r="A122" s="11" t="s">
        <v>2</v>
      </c>
      <c r="B122" s="5">
        <v>2213000</v>
      </c>
      <c r="C122" s="5">
        <v>2036568</v>
      </c>
      <c r="D122" s="6">
        <f>C122/B122</f>
        <v>0.9202747401717126</v>
      </c>
      <c r="E122" s="5"/>
      <c r="F122" s="6">
        <f>C122/B122</f>
        <v>0.9202747401717126</v>
      </c>
      <c r="G122" s="5"/>
      <c r="H122" s="5">
        <v>2515000</v>
      </c>
      <c r="I122" s="5">
        <v>2254994</v>
      </c>
      <c r="J122" s="6">
        <f>I122/H122</f>
        <v>0.8966178926441352</v>
      </c>
      <c r="K122" s="5"/>
      <c r="L122" s="5">
        <v>4416000</v>
      </c>
      <c r="M122" s="5">
        <v>2150057</v>
      </c>
      <c r="N122" s="121">
        <f t="shared" si="15"/>
        <v>0.48687884963768113</v>
      </c>
      <c r="O122" s="119"/>
      <c r="P122" s="119"/>
      <c r="Q122" s="119">
        <f t="shared" si="16"/>
        <v>4416000</v>
      </c>
      <c r="R122" s="106">
        <f t="shared" si="17"/>
        <v>2.0538990361650877</v>
      </c>
      <c r="S122" s="107">
        <f t="shared" si="18"/>
        <v>2265943</v>
      </c>
    </row>
    <row r="123" spans="1:19" ht="15.75">
      <c r="A123" s="11" t="s">
        <v>142</v>
      </c>
      <c r="B123" s="5"/>
      <c r="C123" s="5"/>
      <c r="D123" s="6"/>
      <c r="E123" s="5"/>
      <c r="F123" s="6"/>
      <c r="G123" s="5"/>
      <c r="H123" s="5"/>
      <c r="I123" s="5"/>
      <c r="J123" s="6"/>
      <c r="K123" s="5"/>
      <c r="L123" s="5">
        <v>25000</v>
      </c>
      <c r="M123" s="5">
        <v>10846</v>
      </c>
      <c r="N123" s="121">
        <f t="shared" si="15"/>
        <v>0.43384</v>
      </c>
      <c r="O123" s="119"/>
      <c r="P123" s="119"/>
      <c r="Q123" s="119">
        <f t="shared" si="16"/>
        <v>25000</v>
      </c>
      <c r="R123" s="106">
        <f t="shared" si="17"/>
        <v>2.304997234003319</v>
      </c>
      <c r="S123" s="107">
        <f t="shared" si="18"/>
        <v>14154</v>
      </c>
    </row>
    <row r="124" spans="1:19" ht="13.5" customHeight="1">
      <c r="A124" s="11" t="s">
        <v>168</v>
      </c>
      <c r="B124" s="5">
        <v>90000</v>
      </c>
      <c r="C124" s="5">
        <v>87484</v>
      </c>
      <c r="D124" s="6">
        <f>C124/B124</f>
        <v>0.9720444444444445</v>
      </c>
      <c r="E124" s="5"/>
      <c r="F124" s="6">
        <f aca="true" t="shared" si="27" ref="F124:F130">C124/B124</f>
        <v>0.9720444444444445</v>
      </c>
      <c r="G124" s="5"/>
      <c r="H124" s="5">
        <v>100000</v>
      </c>
      <c r="I124" s="5">
        <v>74017</v>
      </c>
      <c r="J124" s="6">
        <f aca="true" t="shared" si="28" ref="J124:J134">I124/H124</f>
        <v>0.74017</v>
      </c>
      <c r="K124" s="5"/>
      <c r="L124" s="5">
        <v>65000</v>
      </c>
      <c r="M124" s="5">
        <v>211268</v>
      </c>
      <c r="N124" s="121">
        <f t="shared" si="15"/>
        <v>3.2502769230769233</v>
      </c>
      <c r="O124" s="119"/>
      <c r="P124" s="119">
        <v>593875</v>
      </c>
      <c r="Q124" s="119">
        <f t="shared" si="16"/>
        <v>658875</v>
      </c>
      <c r="R124" s="106">
        <f t="shared" si="17"/>
        <v>3.1186691784842</v>
      </c>
      <c r="S124" s="107">
        <f t="shared" si="18"/>
        <v>447607</v>
      </c>
    </row>
    <row r="125" spans="1:19" ht="15.75" hidden="1">
      <c r="A125" s="11" t="s">
        <v>44</v>
      </c>
      <c r="B125" s="5" t="e">
        <v>#REF!</v>
      </c>
      <c r="C125" s="5"/>
      <c r="D125" s="6" t="e">
        <f>C125/B125</f>
        <v>#REF!</v>
      </c>
      <c r="E125" s="5"/>
      <c r="F125" s="6" t="e">
        <f t="shared" si="27"/>
        <v>#REF!</v>
      </c>
      <c r="G125" s="5"/>
      <c r="H125" s="5" t="e">
        <f>B125+G125</f>
        <v>#REF!</v>
      </c>
      <c r="I125" s="5"/>
      <c r="J125" s="15" t="e">
        <f t="shared" si="28"/>
        <v>#REF!</v>
      </c>
      <c r="K125" s="5"/>
      <c r="L125" s="13" t="e">
        <f aca="true" t="shared" si="29" ref="L125:L131">H125+K125</f>
        <v>#REF!</v>
      </c>
      <c r="M125" s="13"/>
      <c r="N125" s="15" t="e">
        <f t="shared" si="15"/>
        <v>#REF!</v>
      </c>
      <c r="O125" s="13"/>
      <c r="P125" s="13"/>
      <c r="Q125" s="13" t="e">
        <f t="shared" si="16"/>
        <v>#REF!</v>
      </c>
      <c r="R125" s="108" t="e">
        <f t="shared" si="17"/>
        <v>#REF!</v>
      </c>
      <c r="S125" s="109" t="e">
        <f t="shared" si="18"/>
        <v>#REF!</v>
      </c>
    </row>
    <row r="126" spans="1:19" ht="15.75" hidden="1">
      <c r="A126" s="11"/>
      <c r="B126" s="5" t="e">
        <v>#REF!</v>
      </c>
      <c r="C126" s="5"/>
      <c r="D126" s="6" t="e">
        <f>C126/B126</f>
        <v>#REF!</v>
      </c>
      <c r="E126" s="5"/>
      <c r="F126" s="6" t="e">
        <f t="shared" si="27"/>
        <v>#REF!</v>
      </c>
      <c r="G126" s="5"/>
      <c r="H126" s="5" t="e">
        <f>B126+G126</f>
        <v>#REF!</v>
      </c>
      <c r="I126" s="5"/>
      <c r="J126" s="15" t="e">
        <f t="shared" si="28"/>
        <v>#REF!</v>
      </c>
      <c r="K126" s="5"/>
      <c r="L126" s="13" t="e">
        <f t="shared" si="29"/>
        <v>#REF!</v>
      </c>
      <c r="M126" s="13"/>
      <c r="N126" s="15" t="e">
        <f t="shared" si="15"/>
        <v>#REF!</v>
      </c>
      <c r="O126" s="13"/>
      <c r="P126" s="13"/>
      <c r="Q126" s="13" t="e">
        <f t="shared" si="16"/>
        <v>#REF!</v>
      </c>
      <c r="R126" s="108" t="e">
        <f t="shared" si="17"/>
        <v>#REF!</v>
      </c>
      <c r="S126" s="109" t="e">
        <f t="shared" si="18"/>
        <v>#REF!</v>
      </c>
    </row>
    <row r="127" spans="1:19" ht="1.5" customHeight="1" hidden="1">
      <c r="A127" s="11" t="s">
        <v>166</v>
      </c>
      <c r="B127" s="5">
        <v>0</v>
      </c>
      <c r="C127" s="5"/>
      <c r="D127" s="6"/>
      <c r="E127" s="5"/>
      <c r="F127" s="6" t="e">
        <f t="shared" si="27"/>
        <v>#DIV/0!</v>
      </c>
      <c r="G127" s="5"/>
      <c r="H127" s="5">
        <f>B127+G127</f>
        <v>0</v>
      </c>
      <c r="I127" s="5"/>
      <c r="J127" s="15" t="e">
        <f t="shared" si="28"/>
        <v>#DIV/0!</v>
      </c>
      <c r="K127" s="5"/>
      <c r="L127" s="107">
        <f t="shared" si="29"/>
        <v>0</v>
      </c>
      <c r="M127" s="107"/>
      <c r="N127" s="106"/>
      <c r="O127" s="107"/>
      <c r="P127" s="107"/>
      <c r="Q127" s="107">
        <f t="shared" si="16"/>
        <v>0</v>
      </c>
      <c r="R127" s="108" t="e">
        <f t="shared" si="17"/>
        <v>#DIV/0!</v>
      </c>
      <c r="S127" s="109">
        <f t="shared" si="18"/>
        <v>0</v>
      </c>
    </row>
    <row r="128" spans="1:19" ht="15.75" hidden="1">
      <c r="A128" s="11" t="s">
        <v>34</v>
      </c>
      <c r="B128" s="5"/>
      <c r="C128" s="5"/>
      <c r="D128" s="6"/>
      <c r="E128" s="5"/>
      <c r="F128" s="6" t="e">
        <f t="shared" si="27"/>
        <v>#DIV/0!</v>
      </c>
      <c r="G128" s="5"/>
      <c r="H128" s="5">
        <f>B128+G128</f>
        <v>0</v>
      </c>
      <c r="I128" s="5"/>
      <c r="J128" s="15" t="e">
        <f t="shared" si="28"/>
        <v>#DIV/0!</v>
      </c>
      <c r="K128" s="5"/>
      <c r="L128" s="13">
        <f t="shared" si="29"/>
        <v>0</v>
      </c>
      <c r="M128" s="13"/>
      <c r="N128" s="15" t="e">
        <f t="shared" si="15"/>
        <v>#DIV/0!</v>
      </c>
      <c r="O128" s="13"/>
      <c r="P128" s="13"/>
      <c r="Q128" s="13">
        <f t="shared" si="16"/>
        <v>0</v>
      </c>
      <c r="R128" s="108" t="e">
        <f t="shared" si="17"/>
        <v>#DIV/0!</v>
      </c>
      <c r="S128" s="109">
        <f t="shared" si="18"/>
        <v>0</v>
      </c>
    </row>
    <row r="129" spans="1:19" ht="15.75">
      <c r="A129" s="12" t="s">
        <v>8</v>
      </c>
      <c r="B129" s="13">
        <f>B130+B136+B146+B144+B147</f>
        <v>20123865</v>
      </c>
      <c r="C129" s="13">
        <f>C130+C136+C145+C144+C146</f>
        <v>21247863</v>
      </c>
      <c r="D129" s="15">
        <f>C129/B129</f>
        <v>1.055853982323972</v>
      </c>
      <c r="E129" s="13">
        <f>E130+E136+E146+E144</f>
        <v>0</v>
      </c>
      <c r="F129" s="15">
        <f t="shared" si="27"/>
        <v>1.055853982323972</v>
      </c>
      <c r="G129" s="13">
        <f>G130+G136+G144+G146+G147</f>
        <v>0</v>
      </c>
      <c r="H129" s="13">
        <f>H130+H136+H144+H146+H145</f>
        <v>26336500</v>
      </c>
      <c r="I129" s="13">
        <f>I130+I136+I144+I146+I145</f>
        <v>23730233</v>
      </c>
      <c r="J129" s="15">
        <f t="shared" si="28"/>
        <v>0.9010397357279821</v>
      </c>
      <c r="K129" s="13">
        <f aca="true" t="shared" si="30" ref="K129:P129">K130+K136+K144+K145+K146</f>
        <v>0</v>
      </c>
      <c r="L129" s="13">
        <f t="shared" si="30"/>
        <v>29361000</v>
      </c>
      <c r="M129" s="13">
        <f>M130+M136+M144+M145+M146+M147</f>
        <v>13112299</v>
      </c>
      <c r="N129" s="15">
        <f t="shared" si="15"/>
        <v>0.44658897857702395</v>
      </c>
      <c r="O129" s="13">
        <f t="shared" si="30"/>
        <v>764881</v>
      </c>
      <c r="P129" s="13">
        <f t="shared" si="30"/>
        <v>-419000</v>
      </c>
      <c r="Q129" s="13">
        <f t="shared" si="16"/>
        <v>28942000</v>
      </c>
      <c r="R129" s="108">
        <f t="shared" si="17"/>
        <v>2.207240698217757</v>
      </c>
      <c r="S129" s="109">
        <f t="shared" si="18"/>
        <v>15829701</v>
      </c>
    </row>
    <row r="130" spans="1:19" ht="14.25" customHeight="1">
      <c r="A130" s="16" t="s">
        <v>2</v>
      </c>
      <c r="B130" s="34">
        <f>B131+B132+B133+B134</f>
        <v>3412000</v>
      </c>
      <c r="C130" s="34">
        <f>C132+C134</f>
        <v>3400626</v>
      </c>
      <c r="D130" s="22">
        <f>C130/B130</f>
        <v>0.9966664712778429</v>
      </c>
      <c r="E130" s="17">
        <f>E131+E132+E133+E134</f>
        <v>0</v>
      </c>
      <c r="F130" s="22">
        <f t="shared" si="27"/>
        <v>0.9966664712778429</v>
      </c>
      <c r="G130" s="17">
        <f>G132+G134</f>
        <v>0</v>
      </c>
      <c r="H130" s="17">
        <f>H131+H132+H133+H134</f>
        <v>4462210</v>
      </c>
      <c r="I130" s="17">
        <v>4056406</v>
      </c>
      <c r="J130" s="22">
        <f t="shared" si="28"/>
        <v>0.9090576194307305</v>
      </c>
      <c r="K130" s="17">
        <f>K132+K134</f>
        <v>0</v>
      </c>
      <c r="L130" s="17">
        <f>L132+L134+L135</f>
        <v>555000</v>
      </c>
      <c r="M130" s="17">
        <f>M132</f>
        <v>229139</v>
      </c>
      <c r="N130" s="110">
        <f t="shared" si="15"/>
        <v>0.4128630630630631</v>
      </c>
      <c r="O130" s="111">
        <v>764881</v>
      </c>
      <c r="P130" s="111">
        <f>P132</f>
        <v>0</v>
      </c>
      <c r="Q130" s="111">
        <f t="shared" si="16"/>
        <v>555000</v>
      </c>
      <c r="R130" s="110">
        <f t="shared" si="17"/>
        <v>2.4221105966247563</v>
      </c>
      <c r="S130" s="111">
        <f t="shared" si="18"/>
        <v>325861</v>
      </c>
    </row>
    <row r="131" spans="1:19" ht="15.75" hidden="1">
      <c r="A131" s="11" t="s">
        <v>40</v>
      </c>
      <c r="B131" s="5">
        <v>0</v>
      </c>
      <c r="C131" s="5"/>
      <c r="D131" s="6"/>
      <c r="E131" s="5"/>
      <c r="F131" s="6"/>
      <c r="G131" s="5"/>
      <c r="H131" s="5">
        <f>B131+G131</f>
        <v>0</v>
      </c>
      <c r="I131" s="5"/>
      <c r="J131" s="15" t="e">
        <f t="shared" si="28"/>
        <v>#DIV/0!</v>
      </c>
      <c r="K131" s="5"/>
      <c r="L131" s="13">
        <f t="shared" si="29"/>
        <v>0</v>
      </c>
      <c r="M131" s="13"/>
      <c r="N131" s="15" t="e">
        <f t="shared" si="15"/>
        <v>#DIV/0!</v>
      </c>
      <c r="O131" s="13"/>
      <c r="P131" s="13"/>
      <c r="Q131" s="13">
        <f t="shared" si="16"/>
        <v>0</v>
      </c>
      <c r="R131" s="104" t="e">
        <f t="shared" si="17"/>
        <v>#DIV/0!</v>
      </c>
      <c r="S131" s="101">
        <f t="shared" si="18"/>
        <v>0</v>
      </c>
    </row>
    <row r="132" spans="1:19" ht="14.25" customHeight="1">
      <c r="A132" s="11" t="s">
        <v>41</v>
      </c>
      <c r="B132" s="5">
        <v>193000</v>
      </c>
      <c r="C132" s="5">
        <v>188568</v>
      </c>
      <c r="D132" s="6">
        <f>C132/B132</f>
        <v>0.9770362694300518</v>
      </c>
      <c r="E132" s="5"/>
      <c r="F132" s="6">
        <f>C132/B132</f>
        <v>0.9770362694300518</v>
      </c>
      <c r="G132" s="5"/>
      <c r="H132" s="5">
        <v>197210</v>
      </c>
      <c r="I132" s="5"/>
      <c r="J132" s="6">
        <f t="shared" si="28"/>
        <v>0</v>
      </c>
      <c r="K132" s="5"/>
      <c r="L132" s="5">
        <v>555000</v>
      </c>
      <c r="M132" s="5">
        <v>229139</v>
      </c>
      <c r="N132" s="121">
        <f t="shared" si="15"/>
        <v>0.4128630630630631</v>
      </c>
      <c r="O132" s="119"/>
      <c r="P132" s="119"/>
      <c r="Q132" s="119">
        <f t="shared" si="16"/>
        <v>555000</v>
      </c>
      <c r="R132" s="57">
        <f t="shared" si="17"/>
        <v>2.4221105966247563</v>
      </c>
      <c r="S132" s="103">
        <f t="shared" si="18"/>
        <v>325861</v>
      </c>
    </row>
    <row r="133" spans="1:19" ht="0.75" customHeight="1" hidden="1">
      <c r="A133" s="11" t="s">
        <v>58</v>
      </c>
      <c r="B133" s="5">
        <v>0</v>
      </c>
      <c r="C133" s="5"/>
      <c r="D133" s="6"/>
      <c r="E133" s="5"/>
      <c r="F133" s="6"/>
      <c r="G133" s="5"/>
      <c r="H133" s="5"/>
      <c r="I133" s="5"/>
      <c r="J133" s="6" t="e">
        <f t="shared" si="28"/>
        <v>#DIV/0!</v>
      </c>
      <c r="K133" s="5"/>
      <c r="L133" s="5"/>
      <c r="M133" s="5"/>
      <c r="N133" s="121" t="e">
        <f t="shared" si="15"/>
        <v>#DIV/0!</v>
      </c>
      <c r="O133" s="119"/>
      <c r="P133" s="119"/>
      <c r="Q133" s="119">
        <f t="shared" si="16"/>
        <v>0</v>
      </c>
      <c r="R133" s="57" t="e">
        <f t="shared" si="17"/>
        <v>#DIV/0!</v>
      </c>
      <c r="S133" s="103">
        <f t="shared" si="18"/>
        <v>0</v>
      </c>
    </row>
    <row r="134" spans="1:19" ht="1.5" customHeight="1" hidden="1">
      <c r="A134" s="11" t="s">
        <v>59</v>
      </c>
      <c r="B134" s="5">
        <v>3219000</v>
      </c>
      <c r="C134" s="5">
        <v>3212058</v>
      </c>
      <c r="D134" s="6">
        <f>C134/B134</f>
        <v>0.997843429636533</v>
      </c>
      <c r="E134" s="5"/>
      <c r="F134" s="6">
        <f>C134/B134</f>
        <v>0.997843429636533</v>
      </c>
      <c r="G134" s="5"/>
      <c r="H134" s="5">
        <v>4265000</v>
      </c>
      <c r="I134" s="5"/>
      <c r="J134" s="6">
        <f t="shared" si="28"/>
        <v>0</v>
      </c>
      <c r="K134" s="5"/>
      <c r="L134" s="5">
        <v>0</v>
      </c>
      <c r="M134" s="5"/>
      <c r="N134" s="121"/>
      <c r="O134" s="119"/>
      <c r="P134" s="119"/>
      <c r="Q134" s="119">
        <f t="shared" si="16"/>
        <v>0</v>
      </c>
      <c r="R134" s="57" t="e">
        <f t="shared" si="17"/>
        <v>#DIV/0!</v>
      </c>
      <c r="S134" s="103">
        <f t="shared" si="18"/>
        <v>0</v>
      </c>
    </row>
    <row r="135" spans="1:19" ht="15.75" hidden="1">
      <c r="A135" s="11" t="s">
        <v>142</v>
      </c>
      <c r="B135" s="5"/>
      <c r="C135" s="5"/>
      <c r="D135" s="6"/>
      <c r="E135" s="5"/>
      <c r="F135" s="6"/>
      <c r="G135" s="5"/>
      <c r="H135" s="5"/>
      <c r="I135" s="5"/>
      <c r="J135" s="6"/>
      <c r="K135" s="5"/>
      <c r="L135" s="5"/>
      <c r="M135" s="5"/>
      <c r="N135" s="15" t="e">
        <f t="shared" si="15"/>
        <v>#DIV/0!</v>
      </c>
      <c r="O135" s="5"/>
      <c r="P135" s="5"/>
      <c r="Q135" s="13">
        <f t="shared" si="16"/>
        <v>0</v>
      </c>
      <c r="R135" s="102"/>
      <c r="S135" s="103">
        <f t="shared" si="18"/>
        <v>0</v>
      </c>
    </row>
    <row r="136" spans="1:19" ht="15.75">
      <c r="A136" s="16" t="s">
        <v>3</v>
      </c>
      <c r="B136" s="17">
        <f>B141+B143+B137+B138+B139+B140+B142</f>
        <v>10585000</v>
      </c>
      <c r="C136" s="17">
        <f>C138+C140+C141+C142+C143</f>
        <v>10164304</v>
      </c>
      <c r="D136" s="22">
        <f>C136/B136</f>
        <v>0.960255455833727</v>
      </c>
      <c r="E136" s="17">
        <f>E137+E138+E139+E140+E141+E143+E142</f>
        <v>0</v>
      </c>
      <c r="F136" s="22">
        <f>C136/B136</f>
        <v>0.960255455833727</v>
      </c>
      <c r="G136" s="17">
        <f>G138+G140+G141+G142+G143</f>
        <v>0</v>
      </c>
      <c r="H136" s="17">
        <f>H137+H138+H139+H140+H141+H142+H143</f>
        <v>10599290</v>
      </c>
      <c r="I136" s="17">
        <v>9266827</v>
      </c>
      <c r="J136" s="22">
        <f aca="true" t="shared" si="31" ref="J136:J152">I136/H136</f>
        <v>0.8742875230322031</v>
      </c>
      <c r="K136" s="17">
        <f>K138+K140+K141+K142+K143</f>
        <v>0</v>
      </c>
      <c r="L136" s="17">
        <f>L138+L140+L141+L142+L143</f>
        <v>12420000</v>
      </c>
      <c r="M136" s="17">
        <f>M138+M141+M143</f>
        <v>4890028</v>
      </c>
      <c r="N136" s="110">
        <f t="shared" si="15"/>
        <v>0.3937220611916264</v>
      </c>
      <c r="O136" s="111">
        <f>O138+O140+O141+O142+O143</f>
        <v>0</v>
      </c>
      <c r="P136" s="111">
        <f>P138+P141+P143</f>
        <v>0</v>
      </c>
      <c r="Q136" s="111">
        <f t="shared" si="16"/>
        <v>12420000</v>
      </c>
      <c r="R136" s="104">
        <f t="shared" si="17"/>
        <v>2.5398627574320636</v>
      </c>
      <c r="S136" s="105">
        <f t="shared" si="18"/>
        <v>7529972</v>
      </c>
    </row>
    <row r="137" spans="1:19" ht="0.75" customHeight="1">
      <c r="A137" s="11" t="s">
        <v>40</v>
      </c>
      <c r="B137" s="5">
        <v>0</v>
      </c>
      <c r="C137" s="5"/>
      <c r="D137" s="6"/>
      <c r="E137" s="5"/>
      <c r="F137" s="6"/>
      <c r="G137" s="5"/>
      <c r="H137" s="5">
        <f>B137+G137</f>
        <v>0</v>
      </c>
      <c r="I137" s="5"/>
      <c r="J137" s="15" t="e">
        <f t="shared" si="31"/>
        <v>#DIV/0!</v>
      </c>
      <c r="K137" s="5"/>
      <c r="L137" s="13">
        <f>H137+K137</f>
        <v>0</v>
      </c>
      <c r="M137" s="13"/>
      <c r="N137" s="15" t="e">
        <f t="shared" si="15"/>
        <v>#DIV/0!</v>
      </c>
      <c r="O137" s="13"/>
      <c r="P137" s="13"/>
      <c r="Q137" s="13">
        <f t="shared" si="16"/>
        <v>0</v>
      </c>
      <c r="R137" s="104" t="e">
        <f t="shared" si="17"/>
        <v>#DIV/0!</v>
      </c>
      <c r="S137" s="105">
        <f t="shared" si="18"/>
        <v>0</v>
      </c>
    </row>
    <row r="138" spans="1:19" ht="15.75">
      <c r="A138" s="11" t="s">
        <v>41</v>
      </c>
      <c r="B138" s="5">
        <v>3620000</v>
      </c>
      <c r="C138" s="5">
        <v>3567575</v>
      </c>
      <c r="D138" s="6">
        <f>C138/B138</f>
        <v>0.985517955801105</v>
      </c>
      <c r="E138" s="5"/>
      <c r="F138" s="6">
        <f>C138/B138</f>
        <v>0.985517955801105</v>
      </c>
      <c r="G138" s="5"/>
      <c r="H138" s="5">
        <v>3354290</v>
      </c>
      <c r="I138" s="5"/>
      <c r="J138" s="6">
        <f t="shared" si="31"/>
        <v>0</v>
      </c>
      <c r="K138" s="5"/>
      <c r="L138" s="5">
        <v>4350000</v>
      </c>
      <c r="M138" s="5">
        <v>2351064</v>
      </c>
      <c r="N138" s="121">
        <f t="shared" si="15"/>
        <v>0.5404744827586206</v>
      </c>
      <c r="O138" s="119"/>
      <c r="P138" s="119"/>
      <c r="Q138" s="119">
        <f t="shared" si="16"/>
        <v>4350000</v>
      </c>
      <c r="R138" s="57">
        <f t="shared" si="17"/>
        <v>1.85022611039087</v>
      </c>
      <c r="S138" s="103">
        <f t="shared" si="18"/>
        <v>1998936</v>
      </c>
    </row>
    <row r="139" spans="1:19" ht="0.75" customHeight="1">
      <c r="A139" s="11" t="s">
        <v>58</v>
      </c>
      <c r="B139" s="5">
        <v>0</v>
      </c>
      <c r="C139" s="5"/>
      <c r="D139" s="6"/>
      <c r="E139" s="5"/>
      <c r="F139" s="6"/>
      <c r="G139" s="5"/>
      <c r="H139" s="5"/>
      <c r="I139" s="5"/>
      <c r="J139" s="6" t="e">
        <f t="shared" si="31"/>
        <v>#DIV/0!</v>
      </c>
      <c r="K139" s="5"/>
      <c r="L139" s="5"/>
      <c r="M139" s="5"/>
      <c r="N139" s="121" t="e">
        <f t="shared" si="15"/>
        <v>#DIV/0!</v>
      </c>
      <c r="O139" s="119"/>
      <c r="P139" s="119"/>
      <c r="Q139" s="119">
        <f t="shared" si="16"/>
        <v>0</v>
      </c>
      <c r="R139" s="57" t="e">
        <f t="shared" si="17"/>
        <v>#DIV/0!</v>
      </c>
      <c r="S139" s="103">
        <f t="shared" si="18"/>
        <v>0</v>
      </c>
    </row>
    <row r="140" spans="1:19" ht="15.75" hidden="1">
      <c r="A140" s="11" t="s">
        <v>59</v>
      </c>
      <c r="B140" s="5">
        <v>1145000</v>
      </c>
      <c r="C140" s="5">
        <v>1070386</v>
      </c>
      <c r="D140" s="6">
        <f>C140/B140</f>
        <v>0.9348349344978166</v>
      </c>
      <c r="E140" s="5"/>
      <c r="F140" s="6">
        <f aca="true" t="shared" si="32" ref="F140:F152">C140/B140</f>
        <v>0.9348349344978166</v>
      </c>
      <c r="G140" s="5"/>
      <c r="H140" s="5">
        <v>1175000</v>
      </c>
      <c r="I140" s="5"/>
      <c r="J140" s="6">
        <f t="shared" si="31"/>
        <v>0</v>
      </c>
      <c r="K140" s="5"/>
      <c r="L140" s="5"/>
      <c r="M140" s="5"/>
      <c r="N140" s="121"/>
      <c r="O140" s="119"/>
      <c r="P140" s="119"/>
      <c r="Q140" s="119">
        <f t="shared" si="16"/>
        <v>0</v>
      </c>
      <c r="R140" s="57" t="e">
        <f t="shared" si="17"/>
        <v>#DIV/0!</v>
      </c>
      <c r="S140" s="103">
        <f t="shared" si="18"/>
        <v>0</v>
      </c>
    </row>
    <row r="141" spans="1:19" ht="15.75">
      <c r="A141" s="11" t="s">
        <v>42</v>
      </c>
      <c r="B141" s="5">
        <v>3870000</v>
      </c>
      <c r="C141" s="5">
        <v>3576353</v>
      </c>
      <c r="D141" s="6">
        <f>C141/B141</f>
        <v>0.9241222222222222</v>
      </c>
      <c r="E141" s="5"/>
      <c r="F141" s="6">
        <f t="shared" si="32"/>
        <v>0.9241222222222222</v>
      </c>
      <c r="G141" s="5"/>
      <c r="H141" s="5">
        <v>4170000</v>
      </c>
      <c r="I141" s="5"/>
      <c r="J141" s="6">
        <f t="shared" si="31"/>
        <v>0</v>
      </c>
      <c r="K141" s="5"/>
      <c r="L141" s="5">
        <v>7920000</v>
      </c>
      <c r="M141" s="5">
        <v>2535697</v>
      </c>
      <c r="N141" s="121">
        <f t="shared" si="15"/>
        <v>0.3201637626262626</v>
      </c>
      <c r="O141" s="119"/>
      <c r="P141" s="119"/>
      <c r="Q141" s="119">
        <f t="shared" si="16"/>
        <v>7920000</v>
      </c>
      <c r="R141" s="57">
        <f t="shared" si="17"/>
        <v>3.1234015736107272</v>
      </c>
      <c r="S141" s="103">
        <f t="shared" si="18"/>
        <v>5384303</v>
      </c>
    </row>
    <row r="142" spans="1:19" ht="15.75" hidden="1">
      <c r="A142" s="11" t="s">
        <v>123</v>
      </c>
      <c r="B142" s="5">
        <v>1700000</v>
      </c>
      <c r="C142" s="5">
        <v>1700000</v>
      </c>
      <c r="D142" s="6"/>
      <c r="E142" s="5"/>
      <c r="F142" s="6">
        <f t="shared" si="32"/>
        <v>1</v>
      </c>
      <c r="G142" s="5"/>
      <c r="H142" s="5">
        <v>1700000</v>
      </c>
      <c r="I142" s="5"/>
      <c r="J142" s="6">
        <f t="shared" si="31"/>
        <v>0</v>
      </c>
      <c r="K142" s="5"/>
      <c r="L142" s="5"/>
      <c r="M142" s="5"/>
      <c r="N142" s="121" t="e">
        <f t="shared" si="15"/>
        <v>#DIV/0!</v>
      </c>
      <c r="O142" s="119"/>
      <c r="P142" s="119"/>
      <c r="Q142" s="119">
        <f t="shared" si="16"/>
        <v>0</v>
      </c>
      <c r="R142" s="57" t="e">
        <f t="shared" si="17"/>
        <v>#DIV/0!</v>
      </c>
      <c r="S142" s="103">
        <f t="shared" si="18"/>
        <v>0</v>
      </c>
    </row>
    <row r="143" spans="1:19" ht="15.75">
      <c r="A143" s="11" t="s">
        <v>43</v>
      </c>
      <c r="B143" s="5">
        <v>250000</v>
      </c>
      <c r="C143" s="5">
        <v>249990</v>
      </c>
      <c r="D143" s="6">
        <f>C143/B143</f>
        <v>0.99996</v>
      </c>
      <c r="E143" s="5"/>
      <c r="F143" s="6">
        <f t="shared" si="32"/>
        <v>0.99996</v>
      </c>
      <c r="G143" s="5"/>
      <c r="H143" s="5">
        <v>200000</v>
      </c>
      <c r="I143" s="5"/>
      <c r="J143" s="6">
        <f t="shared" si="31"/>
        <v>0</v>
      </c>
      <c r="K143" s="5"/>
      <c r="L143" s="5">
        <v>150000</v>
      </c>
      <c r="M143" s="5">
        <v>3267</v>
      </c>
      <c r="N143" s="121">
        <f aca="true" t="shared" si="33" ref="N143:N206">M143/L143</f>
        <v>0.02178</v>
      </c>
      <c r="O143" s="119"/>
      <c r="P143" s="119"/>
      <c r="Q143" s="119">
        <f aca="true" t="shared" si="34" ref="Q143:Q206">L143+P143</f>
        <v>150000</v>
      </c>
      <c r="R143" s="57">
        <f>Q143/M143</f>
        <v>45.91368227731864</v>
      </c>
      <c r="S143" s="103">
        <f aca="true" t="shared" si="35" ref="S143:S206">Q143-M143</f>
        <v>146733</v>
      </c>
    </row>
    <row r="144" spans="1:19" ht="15.75">
      <c r="A144" s="18" t="s">
        <v>134</v>
      </c>
      <c r="B144" s="17">
        <v>6001865</v>
      </c>
      <c r="C144" s="17">
        <v>5751865</v>
      </c>
      <c r="D144" s="22">
        <f>C144/B144</f>
        <v>0.9583462806977497</v>
      </c>
      <c r="E144" s="17"/>
      <c r="F144" s="22">
        <f t="shared" si="32"/>
        <v>0.9583462806977497</v>
      </c>
      <c r="G144" s="17"/>
      <c r="H144" s="17">
        <v>8444000</v>
      </c>
      <c r="I144" s="17">
        <v>7631000</v>
      </c>
      <c r="J144" s="22">
        <f t="shared" si="31"/>
        <v>0.9037186167693037</v>
      </c>
      <c r="K144" s="17"/>
      <c r="L144" s="17">
        <v>12958000</v>
      </c>
      <c r="M144" s="17">
        <v>6833250</v>
      </c>
      <c r="N144" s="110">
        <f t="shared" si="33"/>
        <v>0.5273383238154036</v>
      </c>
      <c r="O144" s="111"/>
      <c r="P144" s="111">
        <v>-410000</v>
      </c>
      <c r="Q144" s="111">
        <f t="shared" si="34"/>
        <v>12548000</v>
      </c>
      <c r="R144" s="104">
        <f aca="true" t="shared" si="36" ref="R144:R207">Q144/M144</f>
        <v>1.8363150770131342</v>
      </c>
      <c r="S144" s="105">
        <f t="shared" si="35"/>
        <v>5714750</v>
      </c>
    </row>
    <row r="145" spans="1:19" ht="15.75">
      <c r="A145" s="18" t="s">
        <v>135</v>
      </c>
      <c r="B145" s="17">
        <v>1875000</v>
      </c>
      <c r="C145" s="17">
        <v>1857068</v>
      </c>
      <c r="D145" s="15">
        <f>C145/B145</f>
        <v>0.9904362666666666</v>
      </c>
      <c r="E145" s="5"/>
      <c r="F145" s="22">
        <f t="shared" si="32"/>
        <v>0.9904362666666666</v>
      </c>
      <c r="G145" s="17">
        <v>0</v>
      </c>
      <c r="H145" s="17">
        <v>2706000</v>
      </c>
      <c r="I145" s="17">
        <v>2706000</v>
      </c>
      <c r="J145" s="22">
        <f t="shared" si="31"/>
        <v>1</v>
      </c>
      <c r="K145" s="17"/>
      <c r="L145" s="17">
        <v>3248000</v>
      </c>
      <c r="M145" s="17">
        <v>1090000</v>
      </c>
      <c r="N145" s="110">
        <f t="shared" si="33"/>
        <v>0.3355911330049261</v>
      </c>
      <c r="O145" s="111"/>
      <c r="P145" s="111">
        <v>-9000</v>
      </c>
      <c r="Q145" s="111">
        <f t="shared" si="34"/>
        <v>3239000</v>
      </c>
      <c r="R145" s="104">
        <f t="shared" si="36"/>
        <v>2.971559633027523</v>
      </c>
      <c r="S145" s="105">
        <f t="shared" si="35"/>
        <v>2149000</v>
      </c>
    </row>
    <row r="146" spans="1:19" ht="15" customHeight="1">
      <c r="A146" s="18" t="s">
        <v>70</v>
      </c>
      <c r="B146" s="17">
        <v>125000</v>
      </c>
      <c r="C146" s="17">
        <v>74000</v>
      </c>
      <c r="D146" s="22">
        <f>C146/B146</f>
        <v>0.592</v>
      </c>
      <c r="E146" s="17"/>
      <c r="F146" s="22">
        <f t="shared" si="32"/>
        <v>0.592</v>
      </c>
      <c r="G146" s="17">
        <v>0</v>
      </c>
      <c r="H146" s="17">
        <v>125000</v>
      </c>
      <c r="I146" s="17">
        <v>70000</v>
      </c>
      <c r="J146" s="22">
        <f t="shared" si="31"/>
        <v>0.56</v>
      </c>
      <c r="K146" s="17"/>
      <c r="L146" s="17">
        <v>180000</v>
      </c>
      <c r="M146" s="17">
        <v>77000</v>
      </c>
      <c r="N146" s="110">
        <f t="shared" si="33"/>
        <v>0.42777777777777776</v>
      </c>
      <c r="O146" s="111"/>
      <c r="P146" s="111"/>
      <c r="Q146" s="111">
        <f t="shared" si="34"/>
        <v>180000</v>
      </c>
      <c r="R146" s="104">
        <f t="shared" si="36"/>
        <v>2.3376623376623376</v>
      </c>
      <c r="S146" s="105">
        <f t="shared" si="35"/>
        <v>103000</v>
      </c>
    </row>
    <row r="147" spans="1:19" ht="15.75">
      <c r="A147" s="125" t="s">
        <v>34</v>
      </c>
      <c r="B147" s="111"/>
      <c r="C147" s="111"/>
      <c r="D147" s="110"/>
      <c r="E147" s="111"/>
      <c r="F147" s="110" t="e">
        <f t="shared" si="32"/>
        <v>#DIV/0!</v>
      </c>
      <c r="G147" s="111"/>
      <c r="H147" s="111">
        <f>B147+G147</f>
        <v>0</v>
      </c>
      <c r="I147" s="111"/>
      <c r="J147" s="110" t="e">
        <f t="shared" si="31"/>
        <v>#DIV/0!</v>
      </c>
      <c r="K147" s="111"/>
      <c r="L147" s="111"/>
      <c r="M147" s="111">
        <v>-7118</v>
      </c>
      <c r="N147" s="110"/>
      <c r="O147" s="111"/>
      <c r="P147" s="111"/>
      <c r="Q147" s="111">
        <f t="shared" si="34"/>
        <v>0</v>
      </c>
      <c r="R147" s="100">
        <f t="shared" si="36"/>
        <v>0</v>
      </c>
      <c r="S147" s="101">
        <f t="shared" si="35"/>
        <v>7118</v>
      </c>
    </row>
    <row r="148" spans="1:19" ht="15.75">
      <c r="A148" s="12" t="s">
        <v>6</v>
      </c>
      <c r="B148" s="20">
        <f>B149+B154+B158+B164+B174</f>
        <v>21700700</v>
      </c>
      <c r="C148" s="20">
        <f>C149+C154+C158+C164+C174</f>
        <v>21239446</v>
      </c>
      <c r="D148" s="15">
        <f>C148/B148</f>
        <v>0.9787447409530569</v>
      </c>
      <c r="E148" s="13">
        <f>E149+E154+E158+E164</f>
        <v>0</v>
      </c>
      <c r="F148" s="15">
        <f t="shared" si="32"/>
        <v>0.9787447409530569</v>
      </c>
      <c r="G148" s="13">
        <f>G149+G154+G158+G160+G164+G174</f>
        <v>0</v>
      </c>
      <c r="H148" s="13">
        <v>29297300</v>
      </c>
      <c r="I148" s="13">
        <f>I149+I154+I158+I164+I174</f>
        <v>25298895</v>
      </c>
      <c r="J148" s="15">
        <f t="shared" si="31"/>
        <v>0.8635230891583866</v>
      </c>
      <c r="K148" s="13"/>
      <c r="L148" s="13">
        <f>L149+L153+L154+L158+L160+L164+L175</f>
        <v>44112000</v>
      </c>
      <c r="M148" s="13">
        <f>M149+M153+M154+M158+M160+M164+M175</f>
        <v>19343002</v>
      </c>
      <c r="N148" s="15">
        <f t="shared" si="33"/>
        <v>0.43849750634747914</v>
      </c>
      <c r="O148" s="13">
        <f>O149+O153+O154+O158+O160+O164+O175</f>
        <v>0</v>
      </c>
      <c r="P148" s="13">
        <f>P149+P153+P154+P158+P160+P164+P175</f>
        <v>0</v>
      </c>
      <c r="Q148" s="13">
        <f t="shared" si="34"/>
        <v>44112000</v>
      </c>
      <c r="R148" s="100">
        <f t="shared" si="36"/>
        <v>2.280514679158902</v>
      </c>
      <c r="S148" s="101">
        <f t="shared" si="35"/>
        <v>24768998</v>
      </c>
    </row>
    <row r="149" spans="1:19" ht="15.75">
      <c r="A149" s="21" t="s">
        <v>21</v>
      </c>
      <c r="B149" s="17">
        <f>B150+B151+B152</f>
        <v>8445000</v>
      </c>
      <c r="C149" s="17">
        <v>8308720</v>
      </c>
      <c r="D149" s="22">
        <f>C149/B149</f>
        <v>0.983862640615749</v>
      </c>
      <c r="E149" s="17">
        <f>E150+E151+E152</f>
        <v>0</v>
      </c>
      <c r="F149" s="22">
        <f t="shared" si="32"/>
        <v>0.983862640615749</v>
      </c>
      <c r="G149" s="17">
        <f>G150+G151+G152</f>
        <v>0</v>
      </c>
      <c r="H149" s="17">
        <f>H150+H151+H152</f>
        <v>12339000</v>
      </c>
      <c r="I149" s="17">
        <v>10538555</v>
      </c>
      <c r="J149" s="22">
        <f t="shared" si="31"/>
        <v>0.8540850149931113</v>
      </c>
      <c r="K149" s="17">
        <f>K150+K151+K152</f>
        <v>0</v>
      </c>
      <c r="L149" s="17">
        <f>L150+L151+L152</f>
        <v>18900000</v>
      </c>
      <c r="M149" s="17">
        <v>8929078</v>
      </c>
      <c r="N149" s="110">
        <f t="shared" si="33"/>
        <v>0.4724379894179894</v>
      </c>
      <c r="O149" s="111">
        <f>O150+O151+O152</f>
        <v>0</v>
      </c>
      <c r="P149" s="111">
        <f>P150+P151+P152</f>
        <v>0</v>
      </c>
      <c r="Q149" s="111">
        <f t="shared" si="34"/>
        <v>18900000</v>
      </c>
      <c r="R149" s="104">
        <f t="shared" si="36"/>
        <v>2.116679908048737</v>
      </c>
      <c r="S149" s="105">
        <f t="shared" si="35"/>
        <v>9970922</v>
      </c>
    </row>
    <row r="150" spans="1:19" ht="15.75">
      <c r="A150" s="11" t="s">
        <v>22</v>
      </c>
      <c r="B150" s="5">
        <v>1865000</v>
      </c>
      <c r="C150" s="5"/>
      <c r="D150" s="6">
        <f>C150/B150</f>
        <v>0</v>
      </c>
      <c r="E150" s="5"/>
      <c r="F150" s="6">
        <f t="shared" si="32"/>
        <v>0</v>
      </c>
      <c r="G150" s="5"/>
      <c r="H150" s="5">
        <v>2540000</v>
      </c>
      <c r="I150" s="5"/>
      <c r="J150" s="6">
        <f t="shared" si="31"/>
        <v>0</v>
      </c>
      <c r="K150" s="5"/>
      <c r="L150" s="5">
        <v>4500000</v>
      </c>
      <c r="M150" s="5"/>
      <c r="N150" s="121">
        <f t="shared" si="33"/>
        <v>0</v>
      </c>
      <c r="O150" s="119"/>
      <c r="P150" s="119"/>
      <c r="Q150" s="119">
        <f t="shared" si="34"/>
        <v>4500000</v>
      </c>
      <c r="R150" s="102" t="e">
        <f t="shared" si="36"/>
        <v>#DIV/0!</v>
      </c>
      <c r="S150" s="103">
        <f t="shared" si="35"/>
        <v>4500000</v>
      </c>
    </row>
    <row r="151" spans="1:19" ht="15.75">
      <c r="A151" s="11" t="s">
        <v>119</v>
      </c>
      <c r="B151" s="5">
        <v>5250000</v>
      </c>
      <c r="C151" s="5"/>
      <c r="D151" s="6">
        <f>C151/B151</f>
        <v>0</v>
      </c>
      <c r="E151" s="5"/>
      <c r="F151" s="6">
        <f t="shared" si="32"/>
        <v>0</v>
      </c>
      <c r="G151" s="5"/>
      <c r="H151" s="5">
        <v>8034000</v>
      </c>
      <c r="I151" s="5"/>
      <c r="J151" s="6">
        <f t="shared" si="31"/>
        <v>0</v>
      </c>
      <c r="K151" s="5"/>
      <c r="L151" s="5">
        <v>10939000</v>
      </c>
      <c r="M151" s="5"/>
      <c r="N151" s="121">
        <f t="shared" si="33"/>
        <v>0</v>
      </c>
      <c r="O151" s="119"/>
      <c r="P151" s="119"/>
      <c r="Q151" s="119">
        <f t="shared" si="34"/>
        <v>10939000</v>
      </c>
      <c r="R151" s="102" t="e">
        <f t="shared" si="36"/>
        <v>#DIV/0!</v>
      </c>
      <c r="S151" s="103">
        <f t="shared" si="35"/>
        <v>10939000</v>
      </c>
    </row>
    <row r="152" spans="1:19" ht="15.75">
      <c r="A152" s="11" t="s">
        <v>24</v>
      </c>
      <c r="B152" s="5">
        <v>1330000</v>
      </c>
      <c r="C152" s="5"/>
      <c r="D152" s="6">
        <f>C152/B152</f>
        <v>0</v>
      </c>
      <c r="E152" s="5"/>
      <c r="F152" s="6">
        <f t="shared" si="32"/>
        <v>0</v>
      </c>
      <c r="G152" s="5"/>
      <c r="H152" s="5">
        <v>1765000</v>
      </c>
      <c r="I152" s="5"/>
      <c r="J152" s="6">
        <f t="shared" si="31"/>
        <v>0</v>
      </c>
      <c r="K152" s="5"/>
      <c r="L152" s="5">
        <v>3461000</v>
      </c>
      <c r="M152" s="5"/>
      <c r="N152" s="121">
        <f t="shared" si="33"/>
        <v>0</v>
      </c>
      <c r="O152" s="119"/>
      <c r="P152" s="119"/>
      <c r="Q152" s="119">
        <f t="shared" si="34"/>
        <v>3461000</v>
      </c>
      <c r="R152" s="102" t="e">
        <f t="shared" si="36"/>
        <v>#DIV/0!</v>
      </c>
      <c r="S152" s="103">
        <f t="shared" si="35"/>
        <v>3461000</v>
      </c>
    </row>
    <row r="153" spans="1:19" ht="15.75" hidden="1">
      <c r="A153" s="67" t="s">
        <v>142</v>
      </c>
      <c r="B153" s="17"/>
      <c r="C153" s="17"/>
      <c r="D153" s="22"/>
      <c r="E153" s="17"/>
      <c r="F153" s="22"/>
      <c r="G153" s="17"/>
      <c r="H153" s="17"/>
      <c r="I153" s="17"/>
      <c r="J153" s="22"/>
      <c r="K153" s="17"/>
      <c r="L153" s="17"/>
      <c r="M153" s="17"/>
      <c r="N153" s="15" t="e">
        <f t="shared" si="33"/>
        <v>#DIV/0!</v>
      </c>
      <c r="O153" s="17"/>
      <c r="P153" s="17"/>
      <c r="Q153" s="13">
        <f t="shared" si="34"/>
        <v>0</v>
      </c>
      <c r="R153" s="104" t="e">
        <f t="shared" si="36"/>
        <v>#DIV/0!</v>
      </c>
      <c r="S153" s="101">
        <f t="shared" si="35"/>
        <v>0</v>
      </c>
    </row>
    <row r="154" spans="1:19" ht="15.75">
      <c r="A154" s="21" t="s">
        <v>23</v>
      </c>
      <c r="B154" s="17">
        <f>B155+B156+B157</f>
        <v>1240000</v>
      </c>
      <c r="C154" s="17">
        <v>1156909</v>
      </c>
      <c r="D154" s="22">
        <f>C154/B154</f>
        <v>0.9329911290322581</v>
      </c>
      <c r="E154" s="17">
        <f>E155+E156+E157</f>
        <v>0</v>
      </c>
      <c r="F154" s="22">
        <f>C154/B154</f>
        <v>0.9329911290322581</v>
      </c>
      <c r="G154" s="17"/>
      <c r="H154" s="17">
        <f>H155+H156</f>
        <v>1619000</v>
      </c>
      <c r="I154" s="17">
        <v>1130271</v>
      </c>
      <c r="J154" s="22">
        <f>I154/H154</f>
        <v>0.6981290920321186</v>
      </c>
      <c r="K154" s="17">
        <f>K155+K156</f>
        <v>0</v>
      </c>
      <c r="L154" s="17">
        <f>L155+L156</f>
        <v>1630000</v>
      </c>
      <c r="M154" s="17">
        <v>643891</v>
      </c>
      <c r="N154" s="110">
        <f t="shared" si="33"/>
        <v>0.3950251533742331</v>
      </c>
      <c r="O154" s="111">
        <f>O155+O156</f>
        <v>0</v>
      </c>
      <c r="P154" s="111">
        <f>P155+P156</f>
        <v>0</v>
      </c>
      <c r="Q154" s="111">
        <f t="shared" si="34"/>
        <v>1630000</v>
      </c>
      <c r="R154" s="104">
        <f t="shared" si="36"/>
        <v>2.531484366142717</v>
      </c>
      <c r="S154" s="105">
        <f t="shared" si="35"/>
        <v>986109</v>
      </c>
    </row>
    <row r="155" spans="1:19" ht="15.75">
      <c r="A155" s="11" t="s">
        <v>26</v>
      </c>
      <c r="B155" s="5">
        <v>800000</v>
      </c>
      <c r="C155" s="5"/>
      <c r="D155" s="6">
        <f>C155/B155</f>
        <v>0</v>
      </c>
      <c r="E155" s="5"/>
      <c r="F155" s="6">
        <f>C155/B155</f>
        <v>0</v>
      </c>
      <c r="G155" s="5"/>
      <c r="H155" s="5">
        <f>850000+30000</f>
        <v>880000</v>
      </c>
      <c r="I155" s="5"/>
      <c r="J155" s="6">
        <f>I155/H155</f>
        <v>0</v>
      </c>
      <c r="K155" s="5"/>
      <c r="L155" s="5">
        <v>880000</v>
      </c>
      <c r="M155" s="5"/>
      <c r="N155" s="121">
        <f t="shared" si="33"/>
        <v>0</v>
      </c>
      <c r="O155" s="119"/>
      <c r="P155" s="119">
        <v>130000</v>
      </c>
      <c r="Q155" s="119">
        <f t="shared" si="34"/>
        <v>1010000</v>
      </c>
      <c r="R155" s="102" t="e">
        <f t="shared" si="36"/>
        <v>#DIV/0!</v>
      </c>
      <c r="S155" s="103">
        <f t="shared" si="35"/>
        <v>1010000</v>
      </c>
    </row>
    <row r="156" spans="1:19" ht="15" customHeight="1">
      <c r="A156" s="11" t="s">
        <v>27</v>
      </c>
      <c r="B156" s="5">
        <v>440000</v>
      </c>
      <c r="C156" s="5"/>
      <c r="D156" s="6">
        <f>C156/B156</f>
        <v>0</v>
      </c>
      <c r="E156" s="5"/>
      <c r="F156" s="6">
        <f>C156/B156</f>
        <v>0</v>
      </c>
      <c r="G156" s="5"/>
      <c r="H156" s="5">
        <v>739000</v>
      </c>
      <c r="I156" s="5"/>
      <c r="J156" s="6">
        <f>I156/H156</f>
        <v>0</v>
      </c>
      <c r="K156" s="5"/>
      <c r="L156" s="5">
        <v>750000</v>
      </c>
      <c r="M156" s="5"/>
      <c r="N156" s="121">
        <f t="shared" si="33"/>
        <v>0</v>
      </c>
      <c r="O156" s="119"/>
      <c r="P156" s="119">
        <v>-130000</v>
      </c>
      <c r="Q156" s="119">
        <f t="shared" si="34"/>
        <v>620000</v>
      </c>
      <c r="R156" s="102" t="e">
        <f t="shared" si="36"/>
        <v>#DIV/0!</v>
      </c>
      <c r="S156" s="103">
        <f t="shared" si="35"/>
        <v>620000</v>
      </c>
    </row>
    <row r="157" spans="1:19" ht="1.5" customHeight="1" hidden="1">
      <c r="A157" s="23" t="s">
        <v>81</v>
      </c>
      <c r="B157" s="5">
        <v>0</v>
      </c>
      <c r="C157" s="5"/>
      <c r="D157" s="6"/>
      <c r="E157" s="5"/>
      <c r="F157" s="15" t="e">
        <f>C157/B157</f>
        <v>#DIV/0!</v>
      </c>
      <c r="G157" s="5"/>
      <c r="H157" s="5">
        <f>B157+E157</f>
        <v>0</v>
      </c>
      <c r="I157" s="5"/>
      <c r="J157" s="15" t="e">
        <f>I157/H157</f>
        <v>#DIV/0!</v>
      </c>
      <c r="K157" s="5"/>
      <c r="L157" s="13">
        <f>H157+K157</f>
        <v>0</v>
      </c>
      <c r="M157" s="13"/>
      <c r="N157" s="15" t="e">
        <f t="shared" si="33"/>
        <v>#DIV/0!</v>
      </c>
      <c r="O157" s="13"/>
      <c r="P157" s="13"/>
      <c r="Q157" s="13">
        <f t="shared" si="34"/>
        <v>0</v>
      </c>
      <c r="R157" s="100" t="e">
        <f t="shared" si="36"/>
        <v>#DIV/0!</v>
      </c>
      <c r="S157" s="101">
        <f t="shared" si="35"/>
        <v>0</v>
      </c>
    </row>
    <row r="158" spans="1:19" ht="15.75">
      <c r="A158" s="21" t="s">
        <v>146</v>
      </c>
      <c r="B158" s="17">
        <f>B159+B160</f>
        <v>1100700</v>
      </c>
      <c r="C158" s="17">
        <f>C159+C160</f>
        <v>959497</v>
      </c>
      <c r="D158" s="22">
        <f>C158/B158</f>
        <v>0.871715272099573</v>
      </c>
      <c r="E158" s="17">
        <f>E159+E160</f>
        <v>0</v>
      </c>
      <c r="F158" s="22">
        <f>C158/B158</f>
        <v>0.871715272099573</v>
      </c>
      <c r="G158" s="17"/>
      <c r="H158" s="17">
        <f>H160</f>
        <v>1479300</v>
      </c>
      <c r="I158" s="17">
        <f>I160+I159</f>
        <v>1094315</v>
      </c>
      <c r="J158" s="22">
        <f>I158/H158</f>
        <v>0.7397519096870141</v>
      </c>
      <c r="K158" s="17">
        <f aca="true" t="shared" si="37" ref="K158:P158">K159</f>
        <v>0</v>
      </c>
      <c r="L158" s="17">
        <f t="shared" si="37"/>
        <v>0</v>
      </c>
      <c r="M158" s="17">
        <f t="shared" si="37"/>
        <v>0</v>
      </c>
      <c r="N158" s="110"/>
      <c r="O158" s="111">
        <f t="shared" si="37"/>
        <v>0</v>
      </c>
      <c r="P158" s="111">
        <f t="shared" si="37"/>
        <v>0</v>
      </c>
      <c r="Q158" s="111">
        <f t="shared" si="34"/>
        <v>0</v>
      </c>
      <c r="R158" s="104" t="e">
        <f t="shared" si="36"/>
        <v>#DIV/0!</v>
      </c>
      <c r="S158" s="105">
        <f t="shared" si="35"/>
        <v>0</v>
      </c>
    </row>
    <row r="159" spans="1:19" ht="15.75">
      <c r="A159" s="11" t="s">
        <v>49</v>
      </c>
      <c r="B159" s="5"/>
      <c r="C159" s="5"/>
      <c r="D159" s="6"/>
      <c r="E159" s="5"/>
      <c r="F159" s="6"/>
      <c r="G159" s="5"/>
      <c r="H159" s="5"/>
      <c r="I159" s="5"/>
      <c r="J159" s="6"/>
      <c r="K159" s="5"/>
      <c r="L159" s="5"/>
      <c r="M159" s="5"/>
      <c r="N159" s="121"/>
      <c r="O159" s="119"/>
      <c r="P159" s="119"/>
      <c r="Q159" s="119">
        <f t="shared" si="34"/>
        <v>0</v>
      </c>
      <c r="R159" s="102" t="e">
        <f t="shared" si="36"/>
        <v>#DIV/0!</v>
      </c>
      <c r="S159" s="103">
        <f t="shared" si="35"/>
        <v>0</v>
      </c>
    </row>
    <row r="160" spans="1:19" ht="15.75">
      <c r="A160" s="21" t="s">
        <v>70</v>
      </c>
      <c r="B160" s="17">
        <f>B161</f>
        <v>1100700</v>
      </c>
      <c r="C160" s="17">
        <f>C161</f>
        <v>959497</v>
      </c>
      <c r="D160" s="22">
        <f aca="true" t="shared" si="38" ref="D160:D165">C160/B160</f>
        <v>0.871715272099573</v>
      </c>
      <c r="E160" s="17">
        <f>E161</f>
        <v>0</v>
      </c>
      <c r="F160" s="22">
        <f aca="true" t="shared" si="39" ref="F160:F187">C160/B160</f>
        <v>0.871715272099573</v>
      </c>
      <c r="G160" s="17"/>
      <c r="H160" s="17">
        <f>H161</f>
        <v>1479300</v>
      </c>
      <c r="I160" s="17">
        <f>I161</f>
        <v>1094315</v>
      </c>
      <c r="J160" s="22">
        <f aca="true" t="shared" si="40" ref="J160:J173">I160/H160</f>
        <v>0.7397519096870141</v>
      </c>
      <c r="K160" s="17">
        <f>K161</f>
        <v>0</v>
      </c>
      <c r="L160" s="17">
        <f>L161+L163</f>
        <v>2452000</v>
      </c>
      <c r="M160" s="17">
        <f>M161</f>
        <v>500533</v>
      </c>
      <c r="N160" s="110">
        <f t="shared" si="33"/>
        <v>0.2041325448613377</v>
      </c>
      <c r="O160" s="111">
        <f>O161+O163</f>
        <v>0</v>
      </c>
      <c r="P160" s="111">
        <f>P161+P163</f>
        <v>0</v>
      </c>
      <c r="Q160" s="111">
        <f t="shared" si="34"/>
        <v>2452000</v>
      </c>
      <c r="R160" s="104">
        <f t="shared" si="36"/>
        <v>4.898777902755662</v>
      </c>
      <c r="S160" s="105">
        <f t="shared" si="35"/>
        <v>1951467</v>
      </c>
    </row>
    <row r="161" spans="1:19" ht="15.75">
      <c r="A161" s="11" t="s">
        <v>73</v>
      </c>
      <c r="B161" s="5">
        <v>1100700</v>
      </c>
      <c r="C161" s="5">
        <v>959497</v>
      </c>
      <c r="D161" s="6">
        <f t="shared" si="38"/>
        <v>0.871715272099573</v>
      </c>
      <c r="E161" s="5"/>
      <c r="F161" s="6">
        <f t="shared" si="39"/>
        <v>0.871715272099573</v>
      </c>
      <c r="G161" s="5"/>
      <c r="H161" s="5">
        <v>1479300</v>
      </c>
      <c r="I161" s="5">
        <v>1094315</v>
      </c>
      <c r="J161" s="6">
        <f t="shared" si="40"/>
        <v>0.7397519096870141</v>
      </c>
      <c r="K161" s="5"/>
      <c r="L161" s="5">
        <v>1800000</v>
      </c>
      <c r="M161" s="5">
        <v>500533</v>
      </c>
      <c r="N161" s="121">
        <f t="shared" si="33"/>
        <v>0.2780738888888889</v>
      </c>
      <c r="O161" s="119"/>
      <c r="P161" s="119"/>
      <c r="Q161" s="119">
        <f t="shared" si="34"/>
        <v>1800000</v>
      </c>
      <c r="R161" s="57">
        <f t="shared" si="36"/>
        <v>3.5961664865253637</v>
      </c>
      <c r="S161" s="103">
        <f t="shared" si="35"/>
        <v>1299467</v>
      </c>
    </row>
    <row r="162" spans="1:19" ht="0.75" customHeight="1">
      <c r="A162" s="11" t="s">
        <v>66</v>
      </c>
      <c r="B162" s="5" t="e">
        <f>#REF!+A162</f>
        <v>#REF!</v>
      </c>
      <c r="C162" s="5"/>
      <c r="D162" s="15" t="e">
        <f t="shared" si="38"/>
        <v>#REF!</v>
      </c>
      <c r="E162" s="5"/>
      <c r="F162" s="15" t="e">
        <f t="shared" si="39"/>
        <v>#REF!</v>
      </c>
      <c r="G162" s="5"/>
      <c r="H162" s="5" t="e">
        <f>B162+E162</f>
        <v>#REF!</v>
      </c>
      <c r="I162" s="5"/>
      <c r="J162" s="15" t="e">
        <f t="shared" si="40"/>
        <v>#REF!</v>
      </c>
      <c r="K162" s="5"/>
      <c r="L162" s="13"/>
      <c r="M162" s="13"/>
      <c r="N162" s="121" t="e">
        <f t="shared" si="33"/>
        <v>#DIV/0!</v>
      </c>
      <c r="O162" s="119"/>
      <c r="P162" s="119"/>
      <c r="Q162" s="119">
        <f t="shared" si="34"/>
        <v>0</v>
      </c>
      <c r="R162" s="57" t="e">
        <f t="shared" si="36"/>
        <v>#DIV/0!</v>
      </c>
      <c r="S162" s="103">
        <f t="shared" si="35"/>
        <v>0</v>
      </c>
    </row>
    <row r="163" spans="1:19" ht="15.75">
      <c r="A163" s="11" t="s">
        <v>142</v>
      </c>
      <c r="B163" s="5" t="e">
        <f>#REF!+A163</f>
        <v>#REF!</v>
      </c>
      <c r="C163" s="5"/>
      <c r="D163" s="15" t="e">
        <f t="shared" si="38"/>
        <v>#REF!</v>
      </c>
      <c r="E163" s="5"/>
      <c r="F163" s="15" t="e">
        <f t="shared" si="39"/>
        <v>#REF!</v>
      </c>
      <c r="G163" s="5"/>
      <c r="H163" s="5" t="e">
        <f>B163+E163</f>
        <v>#REF!</v>
      </c>
      <c r="I163" s="5"/>
      <c r="J163" s="15" t="e">
        <f t="shared" si="40"/>
        <v>#REF!</v>
      </c>
      <c r="K163" s="5"/>
      <c r="L163" s="5">
        <v>652000</v>
      </c>
      <c r="M163" s="5"/>
      <c r="N163" s="121">
        <f t="shared" si="33"/>
        <v>0</v>
      </c>
      <c r="O163" s="119"/>
      <c r="P163" s="119"/>
      <c r="Q163" s="119">
        <f t="shared" si="34"/>
        <v>652000</v>
      </c>
      <c r="R163" s="57" t="e">
        <f t="shared" si="36"/>
        <v>#DIV/0!</v>
      </c>
      <c r="S163" s="103">
        <f t="shared" si="35"/>
        <v>652000</v>
      </c>
    </row>
    <row r="164" spans="1:19" ht="15.75">
      <c r="A164" s="21" t="s">
        <v>25</v>
      </c>
      <c r="B164" s="17">
        <f>B165+B167+B168+B171+B172+B166</f>
        <v>10915000</v>
      </c>
      <c r="C164" s="17">
        <f>C165+C167+C168+C171+C172</f>
        <v>10814320</v>
      </c>
      <c r="D164" s="22">
        <f t="shared" si="38"/>
        <v>0.9907759963353183</v>
      </c>
      <c r="E164" s="17">
        <f>E165+E166+E167+E168+E171+E172+E174</f>
        <v>0</v>
      </c>
      <c r="F164" s="22">
        <f t="shared" si="39"/>
        <v>0.9907759963353183</v>
      </c>
      <c r="G164" s="17">
        <f>G165+G166+G168+G171+G172</f>
        <v>0</v>
      </c>
      <c r="H164" s="17">
        <f>H165+H166+H167+H168+H171+H172</f>
        <v>13860000</v>
      </c>
      <c r="I164" s="17">
        <f>I165+I166+I167+I168+I171+I172</f>
        <v>12555662</v>
      </c>
      <c r="J164" s="22">
        <f t="shared" si="40"/>
        <v>0.9058919191919191</v>
      </c>
      <c r="K164" s="17">
        <f>K165+K166+K168+K171+K172</f>
        <v>0</v>
      </c>
      <c r="L164" s="17">
        <f>L165+L166+L168+L171+L172</f>
        <v>21130000</v>
      </c>
      <c r="M164" s="17">
        <f>M171</f>
        <v>9314438</v>
      </c>
      <c r="N164" s="110">
        <f t="shared" si="33"/>
        <v>0.4408158069096072</v>
      </c>
      <c r="O164" s="111">
        <f>O171+O165+O166+O172+O168</f>
        <v>0</v>
      </c>
      <c r="P164" s="111">
        <f>P171+P165+P166+P172+P168</f>
        <v>0</v>
      </c>
      <c r="Q164" s="111">
        <f t="shared" si="34"/>
        <v>21130000</v>
      </c>
      <c r="R164" s="104">
        <f t="shared" si="36"/>
        <v>2.2685211925829556</v>
      </c>
      <c r="S164" s="105">
        <f t="shared" si="35"/>
        <v>11815562</v>
      </c>
    </row>
    <row r="165" spans="1:19" ht="15.75">
      <c r="A165" s="24" t="s">
        <v>31</v>
      </c>
      <c r="B165" s="5">
        <v>45000</v>
      </c>
      <c r="C165" s="5"/>
      <c r="D165" s="6">
        <f t="shared" si="38"/>
        <v>0</v>
      </c>
      <c r="E165" s="5"/>
      <c r="F165" s="6">
        <f t="shared" si="39"/>
        <v>0</v>
      </c>
      <c r="G165" s="5"/>
      <c r="H165" s="5">
        <f>28000+4000</f>
        <v>32000</v>
      </c>
      <c r="I165" s="5"/>
      <c r="J165" s="6">
        <f t="shared" si="40"/>
        <v>0</v>
      </c>
      <c r="K165" s="5"/>
      <c r="L165" s="5">
        <v>14000</v>
      </c>
      <c r="M165" s="5"/>
      <c r="N165" s="121">
        <f t="shared" si="33"/>
        <v>0</v>
      </c>
      <c r="O165" s="119"/>
      <c r="P165" s="119"/>
      <c r="Q165" s="119">
        <f t="shared" si="34"/>
        <v>14000</v>
      </c>
      <c r="R165" s="102" t="e">
        <f t="shared" si="36"/>
        <v>#DIV/0!</v>
      </c>
      <c r="S165" s="103">
        <f t="shared" si="35"/>
        <v>14000</v>
      </c>
    </row>
    <row r="166" spans="1:19" ht="15.75">
      <c r="A166" s="24" t="s">
        <v>122</v>
      </c>
      <c r="B166" s="5">
        <v>30000</v>
      </c>
      <c r="C166" s="5"/>
      <c r="D166" s="6"/>
      <c r="E166" s="5"/>
      <c r="F166" s="6">
        <f t="shared" si="39"/>
        <v>0</v>
      </c>
      <c r="G166" s="5"/>
      <c r="H166" s="5">
        <v>30000</v>
      </c>
      <c r="I166" s="5"/>
      <c r="J166" s="6">
        <f t="shared" si="40"/>
        <v>0</v>
      </c>
      <c r="K166" s="5"/>
      <c r="L166" s="5">
        <v>30000</v>
      </c>
      <c r="M166" s="5"/>
      <c r="N166" s="121">
        <f t="shared" si="33"/>
        <v>0</v>
      </c>
      <c r="O166" s="119"/>
      <c r="P166" s="119"/>
      <c r="Q166" s="119">
        <f t="shared" si="34"/>
        <v>30000</v>
      </c>
      <c r="R166" s="102" t="e">
        <f t="shared" si="36"/>
        <v>#DIV/0!</v>
      </c>
      <c r="S166" s="103">
        <f t="shared" si="35"/>
        <v>30000</v>
      </c>
    </row>
    <row r="167" spans="1:19" ht="15.75" hidden="1">
      <c r="A167" s="24" t="s">
        <v>79</v>
      </c>
      <c r="B167" s="5"/>
      <c r="C167" s="5"/>
      <c r="D167" s="6" t="e">
        <f aca="true" t="shared" si="41" ref="D167:D173">C167/B167</f>
        <v>#DIV/0!</v>
      </c>
      <c r="E167" s="5"/>
      <c r="F167" s="6" t="e">
        <f t="shared" si="39"/>
        <v>#DIV/0!</v>
      </c>
      <c r="G167" s="5"/>
      <c r="H167" s="5"/>
      <c r="I167" s="5"/>
      <c r="J167" s="6" t="e">
        <f t="shared" si="40"/>
        <v>#DIV/0!</v>
      </c>
      <c r="K167" s="5"/>
      <c r="L167" s="5"/>
      <c r="M167" s="5"/>
      <c r="N167" s="121" t="e">
        <f t="shared" si="33"/>
        <v>#DIV/0!</v>
      </c>
      <c r="O167" s="119"/>
      <c r="P167" s="119"/>
      <c r="Q167" s="119">
        <f t="shared" si="34"/>
        <v>0</v>
      </c>
      <c r="R167" s="102" t="e">
        <f t="shared" si="36"/>
        <v>#DIV/0!</v>
      </c>
      <c r="S167" s="103">
        <f t="shared" si="35"/>
        <v>0</v>
      </c>
    </row>
    <row r="168" spans="1:19" ht="15.75">
      <c r="A168" s="24" t="s">
        <v>32</v>
      </c>
      <c r="B168" s="5">
        <v>20000</v>
      </c>
      <c r="C168" s="5"/>
      <c r="D168" s="6">
        <f t="shared" si="41"/>
        <v>0</v>
      </c>
      <c r="E168" s="5"/>
      <c r="F168" s="6">
        <f t="shared" si="39"/>
        <v>0</v>
      </c>
      <c r="G168" s="5"/>
      <c r="H168" s="5">
        <v>10000</v>
      </c>
      <c r="I168" s="5"/>
      <c r="J168" s="6">
        <f t="shared" si="40"/>
        <v>0</v>
      </c>
      <c r="K168" s="5"/>
      <c r="L168" s="5">
        <v>6000</v>
      </c>
      <c r="M168" s="5"/>
      <c r="N168" s="121">
        <f t="shared" si="33"/>
        <v>0</v>
      </c>
      <c r="O168" s="119"/>
      <c r="P168" s="119"/>
      <c r="Q168" s="119">
        <f t="shared" si="34"/>
        <v>6000</v>
      </c>
      <c r="R168" s="102" t="e">
        <f t="shared" si="36"/>
        <v>#DIV/0!</v>
      </c>
      <c r="S168" s="103">
        <f t="shared" si="35"/>
        <v>6000</v>
      </c>
    </row>
    <row r="169" spans="1:19" ht="0.75" customHeight="1">
      <c r="A169" s="24" t="s">
        <v>33</v>
      </c>
      <c r="B169" s="5"/>
      <c r="C169" s="5"/>
      <c r="D169" s="15" t="e">
        <f t="shared" si="41"/>
        <v>#DIV/0!</v>
      </c>
      <c r="E169" s="5"/>
      <c r="F169" s="6" t="e">
        <f t="shared" si="39"/>
        <v>#DIV/0!</v>
      </c>
      <c r="G169" s="5"/>
      <c r="H169" s="5"/>
      <c r="I169" s="5"/>
      <c r="J169" s="6" t="e">
        <f t="shared" si="40"/>
        <v>#DIV/0!</v>
      </c>
      <c r="K169" s="5"/>
      <c r="L169" s="5"/>
      <c r="M169" s="5"/>
      <c r="N169" s="121" t="e">
        <f t="shared" si="33"/>
        <v>#DIV/0!</v>
      </c>
      <c r="O169" s="119"/>
      <c r="P169" s="119"/>
      <c r="Q169" s="119">
        <f t="shared" si="34"/>
        <v>0</v>
      </c>
      <c r="R169" s="102" t="e">
        <f t="shared" si="36"/>
        <v>#DIV/0!</v>
      </c>
      <c r="S169" s="103">
        <f t="shared" si="35"/>
        <v>0</v>
      </c>
    </row>
    <row r="170" spans="1:19" ht="15.75" hidden="1">
      <c r="A170" s="24" t="s">
        <v>37</v>
      </c>
      <c r="B170" s="5" t="e">
        <v>#REF!</v>
      </c>
      <c r="C170" s="5"/>
      <c r="D170" s="15" t="e">
        <f t="shared" si="41"/>
        <v>#REF!</v>
      </c>
      <c r="E170" s="5"/>
      <c r="F170" s="6" t="e">
        <f t="shared" si="39"/>
        <v>#REF!</v>
      </c>
      <c r="G170" s="5"/>
      <c r="H170" s="5"/>
      <c r="I170" s="5"/>
      <c r="J170" s="6" t="e">
        <f t="shared" si="40"/>
        <v>#DIV/0!</v>
      </c>
      <c r="K170" s="5"/>
      <c r="L170" s="5"/>
      <c r="M170" s="5"/>
      <c r="N170" s="121" t="e">
        <f t="shared" si="33"/>
        <v>#DIV/0!</v>
      </c>
      <c r="O170" s="119"/>
      <c r="P170" s="119"/>
      <c r="Q170" s="119">
        <f t="shared" si="34"/>
        <v>0</v>
      </c>
      <c r="R170" s="102" t="e">
        <f t="shared" si="36"/>
        <v>#DIV/0!</v>
      </c>
      <c r="S170" s="103">
        <f t="shared" si="35"/>
        <v>0</v>
      </c>
    </row>
    <row r="171" spans="1:19" ht="29.25">
      <c r="A171" s="25" t="s">
        <v>82</v>
      </c>
      <c r="B171" s="5">
        <v>10780000</v>
      </c>
      <c r="C171" s="5">
        <v>10814320</v>
      </c>
      <c r="D171" s="6">
        <f t="shared" si="41"/>
        <v>1.0031836734693877</v>
      </c>
      <c r="E171" s="5"/>
      <c r="F171" s="6">
        <f t="shared" si="39"/>
        <v>1.0031836734693877</v>
      </c>
      <c r="G171" s="5"/>
      <c r="H171" s="5">
        <v>13765000</v>
      </c>
      <c r="I171" s="5">
        <v>12555662</v>
      </c>
      <c r="J171" s="6">
        <f t="shared" si="40"/>
        <v>0.9121439883763167</v>
      </c>
      <c r="K171" s="5"/>
      <c r="L171" s="5">
        <v>21000000</v>
      </c>
      <c r="M171" s="5">
        <v>9314438</v>
      </c>
      <c r="N171" s="121">
        <f t="shared" si="33"/>
        <v>0.44354466666666664</v>
      </c>
      <c r="O171" s="119"/>
      <c r="P171" s="119"/>
      <c r="Q171" s="119">
        <f t="shared" si="34"/>
        <v>21000000</v>
      </c>
      <c r="R171" s="106">
        <f t="shared" si="36"/>
        <v>2.2545643655580725</v>
      </c>
      <c r="S171" s="107">
        <f t="shared" si="35"/>
        <v>11685562</v>
      </c>
    </row>
    <row r="172" spans="1:19" ht="14.25" customHeight="1">
      <c r="A172" s="24" t="s">
        <v>50</v>
      </c>
      <c r="B172" s="5">
        <v>40000</v>
      </c>
      <c r="C172" s="5"/>
      <c r="D172" s="6">
        <f t="shared" si="41"/>
        <v>0</v>
      </c>
      <c r="E172" s="5"/>
      <c r="F172" s="6">
        <f t="shared" si="39"/>
        <v>0</v>
      </c>
      <c r="G172" s="5"/>
      <c r="H172" s="5">
        <f>23000</f>
        <v>23000</v>
      </c>
      <c r="I172" s="5"/>
      <c r="J172" s="6">
        <f t="shared" si="40"/>
        <v>0</v>
      </c>
      <c r="K172" s="5"/>
      <c r="L172" s="5">
        <v>80000</v>
      </c>
      <c r="M172" s="5"/>
      <c r="N172" s="121">
        <f t="shared" si="33"/>
        <v>0</v>
      </c>
      <c r="O172" s="119"/>
      <c r="P172" s="119"/>
      <c r="Q172" s="119">
        <f t="shared" si="34"/>
        <v>80000</v>
      </c>
      <c r="R172" s="106" t="e">
        <f t="shared" si="36"/>
        <v>#DIV/0!</v>
      </c>
      <c r="S172" s="107">
        <f t="shared" si="35"/>
        <v>80000</v>
      </c>
    </row>
    <row r="173" spans="1:19" ht="15.75" hidden="1">
      <c r="A173" s="18" t="s">
        <v>4</v>
      </c>
      <c r="B173" s="17" t="e">
        <v>#REF!</v>
      </c>
      <c r="C173" s="17"/>
      <c r="D173" s="6" t="e">
        <f t="shared" si="41"/>
        <v>#REF!</v>
      </c>
      <c r="E173" s="5"/>
      <c r="F173" s="6" t="e">
        <f t="shared" si="39"/>
        <v>#REF!</v>
      </c>
      <c r="G173" s="5"/>
      <c r="H173" s="5" t="e">
        <f>B173+G173</f>
        <v>#REF!</v>
      </c>
      <c r="I173" s="5"/>
      <c r="J173" s="15" t="e">
        <f t="shared" si="40"/>
        <v>#REF!</v>
      </c>
      <c r="K173" s="5"/>
      <c r="L173" s="13" t="e">
        <f>H173+K173</f>
        <v>#REF!</v>
      </c>
      <c r="M173" s="13"/>
      <c r="N173" s="15" t="e">
        <f t="shared" si="33"/>
        <v>#REF!</v>
      </c>
      <c r="O173" s="13"/>
      <c r="P173" s="13"/>
      <c r="Q173" s="13" t="e">
        <f t="shared" si="34"/>
        <v>#REF!</v>
      </c>
      <c r="R173" s="108" t="e">
        <f t="shared" si="36"/>
        <v>#REF!</v>
      </c>
      <c r="S173" s="109" t="e">
        <f t="shared" si="35"/>
        <v>#REF!</v>
      </c>
    </row>
    <row r="174" spans="1:19" ht="15.75" hidden="1">
      <c r="A174" s="18" t="s">
        <v>34</v>
      </c>
      <c r="B174" s="17">
        <v>0</v>
      </c>
      <c r="C174" s="17"/>
      <c r="D174" s="22"/>
      <c r="E174" s="17"/>
      <c r="F174" s="22" t="e">
        <f t="shared" si="39"/>
        <v>#DIV/0!</v>
      </c>
      <c r="G174" s="17"/>
      <c r="H174" s="17">
        <f>B174+G174</f>
        <v>0</v>
      </c>
      <c r="I174" s="17">
        <v>-19908</v>
      </c>
      <c r="J174" s="22"/>
      <c r="K174" s="17"/>
      <c r="L174" s="17">
        <f>H174+K174</f>
        <v>0</v>
      </c>
      <c r="M174" s="17"/>
      <c r="N174" s="15" t="e">
        <f t="shared" si="33"/>
        <v>#DIV/0!</v>
      </c>
      <c r="O174" s="17"/>
      <c r="P174" s="17"/>
      <c r="Q174" s="13">
        <f t="shared" si="34"/>
        <v>0</v>
      </c>
      <c r="R174" s="108" t="e">
        <f t="shared" si="36"/>
        <v>#DIV/0!</v>
      </c>
      <c r="S174" s="109">
        <f t="shared" si="35"/>
        <v>0</v>
      </c>
    </row>
    <row r="175" spans="1:19" ht="15.75">
      <c r="A175" s="18" t="s">
        <v>34</v>
      </c>
      <c r="B175" s="17" t="e">
        <f>#REF!+A175</f>
        <v>#REF!</v>
      </c>
      <c r="C175" s="17"/>
      <c r="D175" s="22" t="e">
        <f>C175/B175</f>
        <v>#REF!</v>
      </c>
      <c r="E175" s="17"/>
      <c r="F175" s="22" t="e">
        <f t="shared" si="39"/>
        <v>#REF!</v>
      </c>
      <c r="G175" s="17"/>
      <c r="H175" s="17" t="e">
        <f>B175+E175</f>
        <v>#REF!</v>
      </c>
      <c r="I175" s="17"/>
      <c r="J175" s="22" t="e">
        <f aca="true" t="shared" si="42" ref="J175:J187">I175/H175</f>
        <v>#REF!</v>
      </c>
      <c r="K175" s="17"/>
      <c r="L175" s="17"/>
      <c r="M175" s="17">
        <v>-44938</v>
      </c>
      <c r="N175" s="110"/>
      <c r="O175" s="111"/>
      <c r="P175" s="111"/>
      <c r="Q175" s="111">
        <f t="shared" si="34"/>
        <v>0</v>
      </c>
      <c r="R175" s="110">
        <f t="shared" si="36"/>
        <v>0</v>
      </c>
      <c r="S175" s="111">
        <f t="shared" si="35"/>
        <v>44938</v>
      </c>
    </row>
    <row r="176" spans="1:19" ht="31.5">
      <c r="A176" s="14" t="s">
        <v>48</v>
      </c>
      <c r="B176" s="13">
        <f>B178+B181+B184+B191+B193</f>
        <v>14374800</v>
      </c>
      <c r="C176" s="13">
        <f>C178+C181+C184+C191+C193</f>
        <v>10414031</v>
      </c>
      <c r="D176" s="15">
        <f>C176/B176</f>
        <v>0.7244644099396166</v>
      </c>
      <c r="E176" s="13">
        <f>E178+E181+E184+E191</f>
        <v>0</v>
      </c>
      <c r="F176" s="15">
        <f t="shared" si="39"/>
        <v>0.7244644099396166</v>
      </c>
      <c r="G176" s="13">
        <f>G178+G191</f>
        <v>0</v>
      </c>
      <c r="H176" s="13">
        <f>H178+H181+H184+H191+H193</f>
        <v>15044000</v>
      </c>
      <c r="I176" s="13">
        <f>I178+I181+I184+I191+I193</f>
        <v>10176642</v>
      </c>
      <c r="J176" s="15">
        <f t="shared" si="42"/>
        <v>0.6764585216697687</v>
      </c>
      <c r="K176" s="13">
        <f>K178+K191</f>
        <v>0</v>
      </c>
      <c r="L176" s="13">
        <f>L178+L189+L190+L191</f>
        <v>17590144</v>
      </c>
      <c r="M176" s="13">
        <f>M178+M189+M190+M191+M193</f>
        <v>8117659</v>
      </c>
      <c r="N176" s="15">
        <f t="shared" si="33"/>
        <v>0.46148905887296887</v>
      </c>
      <c r="O176" s="13">
        <f>O178+O189+O190+O191</f>
        <v>0</v>
      </c>
      <c r="P176" s="13">
        <f>P178+P189+P190+P191</f>
        <v>537449</v>
      </c>
      <c r="Q176" s="13">
        <f t="shared" si="34"/>
        <v>18127593</v>
      </c>
      <c r="R176" s="108">
        <f t="shared" si="36"/>
        <v>2.2331059976774092</v>
      </c>
      <c r="S176" s="109">
        <f t="shared" si="35"/>
        <v>10009934</v>
      </c>
    </row>
    <row r="177" spans="1:19" ht="15.75" hidden="1">
      <c r="A177" s="18" t="s">
        <v>2</v>
      </c>
      <c r="B177" s="17" t="e">
        <f>#REF!+A177</f>
        <v>#REF!</v>
      </c>
      <c r="C177" s="17"/>
      <c r="D177" s="15" t="e">
        <f>C177/B177</f>
        <v>#REF!</v>
      </c>
      <c r="E177" s="5"/>
      <c r="F177" s="15" t="e">
        <f t="shared" si="39"/>
        <v>#REF!</v>
      </c>
      <c r="G177" s="5"/>
      <c r="H177" s="5" t="e">
        <f>B177+E177</f>
        <v>#REF!</v>
      </c>
      <c r="I177" s="5"/>
      <c r="J177" s="15" t="e">
        <f t="shared" si="42"/>
        <v>#REF!</v>
      </c>
      <c r="K177" s="5"/>
      <c r="L177" s="13" t="e">
        <f aca="true" t="shared" si="43" ref="L177:L187">H177+K177</f>
        <v>#REF!</v>
      </c>
      <c r="M177" s="13"/>
      <c r="N177" s="15" t="e">
        <f t="shared" si="33"/>
        <v>#REF!</v>
      </c>
      <c r="O177" s="13"/>
      <c r="P177" s="13"/>
      <c r="Q177" s="13" t="e">
        <f t="shared" si="34"/>
        <v>#REF!</v>
      </c>
      <c r="R177" s="108" t="e">
        <f t="shared" si="36"/>
        <v>#REF!</v>
      </c>
      <c r="S177" s="109" t="e">
        <f t="shared" si="35"/>
        <v>#REF!</v>
      </c>
    </row>
    <row r="178" spans="1:19" ht="15.75">
      <c r="A178" s="18" t="s">
        <v>23</v>
      </c>
      <c r="B178" s="17">
        <f>B179+B180</f>
        <v>11874800</v>
      </c>
      <c r="C178" s="17">
        <f>C179+C180</f>
        <v>8005783</v>
      </c>
      <c r="D178" s="22">
        <f>C178/B178</f>
        <v>0.674182554653552</v>
      </c>
      <c r="E178" s="17">
        <f>E179+E180</f>
        <v>0</v>
      </c>
      <c r="F178" s="22">
        <f t="shared" si="39"/>
        <v>0.674182554653552</v>
      </c>
      <c r="G178" s="17">
        <f>G179+G180</f>
        <v>0</v>
      </c>
      <c r="H178" s="17">
        <f>H179+H180</f>
        <v>12500000</v>
      </c>
      <c r="I178" s="17">
        <v>7659049</v>
      </c>
      <c r="J178" s="22">
        <f t="shared" si="42"/>
        <v>0.61272392</v>
      </c>
      <c r="K178" s="17">
        <f>K179+K180</f>
        <v>0</v>
      </c>
      <c r="L178" s="17">
        <f>L179+L180</f>
        <v>14792144</v>
      </c>
      <c r="M178" s="17">
        <v>6848632</v>
      </c>
      <c r="N178" s="110">
        <f t="shared" si="33"/>
        <v>0.4629911661216927</v>
      </c>
      <c r="O178" s="111">
        <f>O179+O180</f>
        <v>0</v>
      </c>
      <c r="P178" s="111">
        <f>P179+P180</f>
        <v>537449</v>
      </c>
      <c r="Q178" s="111">
        <f t="shared" si="34"/>
        <v>15329593</v>
      </c>
      <c r="R178" s="110">
        <f t="shared" si="36"/>
        <v>2.2383438035508405</v>
      </c>
      <c r="S178" s="111">
        <f t="shared" si="35"/>
        <v>8480961</v>
      </c>
    </row>
    <row r="179" spans="1:19" ht="15.75">
      <c r="A179" s="24" t="s">
        <v>19</v>
      </c>
      <c r="B179" s="5">
        <v>4900000</v>
      </c>
      <c r="C179" s="5">
        <v>3852252</v>
      </c>
      <c r="D179" s="6"/>
      <c r="E179" s="5"/>
      <c r="F179" s="6">
        <f t="shared" si="39"/>
        <v>0.7861738775510204</v>
      </c>
      <c r="G179" s="5"/>
      <c r="H179" s="5">
        <v>5000000</v>
      </c>
      <c r="I179" s="5"/>
      <c r="J179" s="6">
        <f t="shared" si="42"/>
        <v>0</v>
      </c>
      <c r="K179" s="5"/>
      <c r="L179" s="5">
        <v>7200000</v>
      </c>
      <c r="M179" s="5">
        <v>3516509</v>
      </c>
      <c r="N179" s="121">
        <f t="shared" si="33"/>
        <v>0.4884040277777778</v>
      </c>
      <c r="O179" s="119"/>
      <c r="P179" s="119"/>
      <c r="Q179" s="119">
        <f t="shared" si="34"/>
        <v>7200000</v>
      </c>
      <c r="R179" s="106">
        <f t="shared" si="36"/>
        <v>2.0474851621309655</v>
      </c>
      <c r="S179" s="107">
        <f t="shared" si="35"/>
        <v>3683491</v>
      </c>
    </row>
    <row r="180" spans="1:19" ht="14.25" customHeight="1">
      <c r="A180" s="24" t="s">
        <v>20</v>
      </c>
      <c r="B180" s="5">
        <v>6974800</v>
      </c>
      <c r="C180" s="5">
        <v>4153531</v>
      </c>
      <c r="D180" s="6"/>
      <c r="E180" s="5"/>
      <c r="F180" s="6">
        <f t="shared" si="39"/>
        <v>0.5955053908355795</v>
      </c>
      <c r="G180" s="5"/>
      <c r="H180" s="5">
        <v>7500000</v>
      </c>
      <c r="I180" s="5"/>
      <c r="J180" s="6">
        <f t="shared" si="42"/>
        <v>0</v>
      </c>
      <c r="K180" s="5"/>
      <c r="L180" s="5">
        <v>7592144</v>
      </c>
      <c r="M180" s="5">
        <v>3332123</v>
      </c>
      <c r="N180" s="121">
        <f t="shared" si="33"/>
        <v>0.43889091144741194</v>
      </c>
      <c r="O180" s="119"/>
      <c r="P180" s="119">
        <v>537449</v>
      </c>
      <c r="Q180" s="119">
        <f t="shared" si="34"/>
        <v>8129593</v>
      </c>
      <c r="R180" s="106">
        <f t="shared" si="36"/>
        <v>2.4397637782278747</v>
      </c>
      <c r="S180" s="107">
        <f t="shared" si="35"/>
        <v>4797470</v>
      </c>
    </row>
    <row r="181" spans="1:19" ht="15.75" hidden="1">
      <c r="A181" s="27" t="s">
        <v>76</v>
      </c>
      <c r="B181" s="17">
        <v>0</v>
      </c>
      <c r="C181" s="17"/>
      <c r="D181" s="22"/>
      <c r="E181" s="17"/>
      <c r="F181" s="22" t="e">
        <f t="shared" si="39"/>
        <v>#DIV/0!</v>
      </c>
      <c r="G181" s="17"/>
      <c r="H181" s="17">
        <f>B181+G181</f>
        <v>0</v>
      </c>
      <c r="I181" s="17"/>
      <c r="J181" s="15" t="e">
        <f t="shared" si="42"/>
        <v>#DIV/0!</v>
      </c>
      <c r="K181" s="17"/>
      <c r="L181" s="13">
        <f t="shared" si="43"/>
        <v>0</v>
      </c>
      <c r="M181" s="13"/>
      <c r="N181" s="15" t="e">
        <f t="shared" si="33"/>
        <v>#DIV/0!</v>
      </c>
      <c r="O181" s="13"/>
      <c r="P181" s="13"/>
      <c r="Q181" s="13">
        <f t="shared" si="34"/>
        <v>0</v>
      </c>
      <c r="R181" s="100"/>
      <c r="S181" s="101">
        <f t="shared" si="35"/>
        <v>0</v>
      </c>
    </row>
    <row r="182" spans="1:19" ht="15.75" hidden="1">
      <c r="A182" s="11" t="s">
        <v>16</v>
      </c>
      <c r="B182" s="35" t="e">
        <f>#REF!+A182</f>
        <v>#REF!</v>
      </c>
      <c r="C182" s="5"/>
      <c r="D182" s="22" t="e">
        <f>C182/B182</f>
        <v>#REF!</v>
      </c>
      <c r="E182" s="17"/>
      <c r="F182" s="22" t="e">
        <f t="shared" si="39"/>
        <v>#REF!</v>
      </c>
      <c r="G182" s="17"/>
      <c r="H182" s="17" t="e">
        <f>B182+E182</f>
        <v>#REF!</v>
      </c>
      <c r="I182" s="17"/>
      <c r="J182" s="15" t="e">
        <f t="shared" si="42"/>
        <v>#REF!</v>
      </c>
      <c r="K182" s="17"/>
      <c r="L182" s="13" t="e">
        <f t="shared" si="43"/>
        <v>#REF!</v>
      </c>
      <c r="M182" s="13"/>
      <c r="N182" s="15" t="e">
        <f t="shared" si="33"/>
        <v>#REF!</v>
      </c>
      <c r="O182" s="13"/>
      <c r="P182" s="13"/>
      <c r="Q182" s="13" t="e">
        <f t="shared" si="34"/>
        <v>#REF!</v>
      </c>
      <c r="R182" s="100"/>
      <c r="S182" s="101" t="e">
        <f t="shared" si="35"/>
        <v>#REF!</v>
      </c>
    </row>
    <row r="183" spans="1:19" ht="15.75" hidden="1">
      <c r="A183" s="18" t="s">
        <v>4</v>
      </c>
      <c r="B183" s="35" t="e">
        <f>#REF!+A183</f>
        <v>#REF!</v>
      </c>
      <c r="C183" s="17"/>
      <c r="D183" s="22" t="e">
        <f>C183/B183</f>
        <v>#REF!</v>
      </c>
      <c r="E183" s="17"/>
      <c r="F183" s="22" t="e">
        <f t="shared" si="39"/>
        <v>#REF!</v>
      </c>
      <c r="G183" s="17"/>
      <c r="H183" s="17" t="e">
        <f>B183+E183</f>
        <v>#REF!</v>
      </c>
      <c r="I183" s="17"/>
      <c r="J183" s="15" t="e">
        <f t="shared" si="42"/>
        <v>#REF!</v>
      </c>
      <c r="K183" s="17"/>
      <c r="L183" s="13" t="e">
        <f t="shared" si="43"/>
        <v>#REF!</v>
      </c>
      <c r="M183" s="13"/>
      <c r="N183" s="15" t="e">
        <f t="shared" si="33"/>
        <v>#REF!</v>
      </c>
      <c r="O183" s="13"/>
      <c r="P183" s="13"/>
      <c r="Q183" s="13" t="e">
        <f t="shared" si="34"/>
        <v>#REF!</v>
      </c>
      <c r="R183" s="100"/>
      <c r="S183" s="101" t="e">
        <f t="shared" si="35"/>
        <v>#REF!</v>
      </c>
    </row>
    <row r="184" spans="1:19" ht="15.75" hidden="1">
      <c r="A184" s="27" t="s">
        <v>69</v>
      </c>
      <c r="B184" s="17">
        <v>0</v>
      </c>
      <c r="C184" s="17"/>
      <c r="D184" s="22"/>
      <c r="E184" s="17"/>
      <c r="F184" s="22" t="e">
        <f t="shared" si="39"/>
        <v>#DIV/0!</v>
      </c>
      <c r="G184" s="17"/>
      <c r="H184" s="17">
        <f>B184+G184</f>
        <v>0</v>
      </c>
      <c r="I184" s="17"/>
      <c r="J184" s="15" t="e">
        <f t="shared" si="42"/>
        <v>#DIV/0!</v>
      </c>
      <c r="K184" s="17"/>
      <c r="L184" s="13">
        <f t="shared" si="43"/>
        <v>0</v>
      </c>
      <c r="M184" s="13"/>
      <c r="N184" s="15" t="e">
        <f t="shared" si="33"/>
        <v>#DIV/0!</v>
      </c>
      <c r="O184" s="13"/>
      <c r="P184" s="13"/>
      <c r="Q184" s="13">
        <f t="shared" si="34"/>
        <v>0</v>
      </c>
      <c r="R184" s="100"/>
      <c r="S184" s="101">
        <f t="shared" si="35"/>
        <v>0</v>
      </c>
    </row>
    <row r="185" spans="1:19" ht="15.75" hidden="1">
      <c r="A185" s="18" t="s">
        <v>68</v>
      </c>
      <c r="B185" s="17" t="e">
        <f>#REF!+A185</f>
        <v>#REF!</v>
      </c>
      <c r="C185" s="17"/>
      <c r="D185" s="22" t="e">
        <f>C185/B185</f>
        <v>#REF!</v>
      </c>
      <c r="E185" s="17"/>
      <c r="F185" s="22" t="e">
        <f t="shared" si="39"/>
        <v>#REF!</v>
      </c>
      <c r="G185" s="17"/>
      <c r="H185" s="17" t="e">
        <f>B185+E185</f>
        <v>#REF!</v>
      </c>
      <c r="I185" s="17"/>
      <c r="J185" s="15" t="e">
        <f t="shared" si="42"/>
        <v>#REF!</v>
      </c>
      <c r="K185" s="17"/>
      <c r="L185" s="13" t="e">
        <f t="shared" si="43"/>
        <v>#REF!</v>
      </c>
      <c r="M185" s="13"/>
      <c r="N185" s="15" t="e">
        <f t="shared" si="33"/>
        <v>#REF!</v>
      </c>
      <c r="O185" s="13"/>
      <c r="P185" s="13"/>
      <c r="Q185" s="13" t="e">
        <f t="shared" si="34"/>
        <v>#REF!</v>
      </c>
      <c r="R185" s="100"/>
      <c r="S185" s="101" t="e">
        <f t="shared" si="35"/>
        <v>#REF!</v>
      </c>
    </row>
    <row r="186" spans="1:19" ht="15.75" hidden="1">
      <c r="A186" s="18" t="s">
        <v>61</v>
      </c>
      <c r="B186" s="17" t="e">
        <f>#REF!+A186</f>
        <v>#REF!</v>
      </c>
      <c r="C186" s="17"/>
      <c r="D186" s="22" t="e">
        <f>C186/B186</f>
        <v>#REF!</v>
      </c>
      <c r="E186" s="17"/>
      <c r="F186" s="22" t="e">
        <f t="shared" si="39"/>
        <v>#REF!</v>
      </c>
      <c r="G186" s="17"/>
      <c r="H186" s="17" t="e">
        <f>B186+E186</f>
        <v>#REF!</v>
      </c>
      <c r="I186" s="17"/>
      <c r="J186" s="15" t="e">
        <f t="shared" si="42"/>
        <v>#REF!</v>
      </c>
      <c r="K186" s="17"/>
      <c r="L186" s="13" t="e">
        <f t="shared" si="43"/>
        <v>#REF!</v>
      </c>
      <c r="M186" s="13"/>
      <c r="N186" s="15" t="e">
        <f t="shared" si="33"/>
        <v>#REF!</v>
      </c>
      <c r="O186" s="13"/>
      <c r="P186" s="13"/>
      <c r="Q186" s="13" t="e">
        <f t="shared" si="34"/>
        <v>#REF!</v>
      </c>
      <c r="R186" s="100"/>
      <c r="S186" s="101" t="e">
        <f t="shared" si="35"/>
        <v>#REF!</v>
      </c>
    </row>
    <row r="187" spans="1:19" ht="15.75" hidden="1">
      <c r="A187" s="18"/>
      <c r="B187" s="17" t="e">
        <f>#REF!+A187</f>
        <v>#REF!</v>
      </c>
      <c r="C187" s="17"/>
      <c r="D187" s="22" t="e">
        <f>C187/B187</f>
        <v>#REF!</v>
      </c>
      <c r="E187" s="17"/>
      <c r="F187" s="22" t="e">
        <f t="shared" si="39"/>
        <v>#REF!</v>
      </c>
      <c r="G187" s="17"/>
      <c r="H187" s="17"/>
      <c r="I187" s="17"/>
      <c r="J187" s="15" t="e">
        <f t="shared" si="42"/>
        <v>#DIV/0!</v>
      </c>
      <c r="K187" s="17"/>
      <c r="L187" s="13">
        <f t="shared" si="43"/>
        <v>0</v>
      </c>
      <c r="M187" s="13"/>
      <c r="N187" s="15" t="e">
        <f t="shared" si="33"/>
        <v>#DIV/0!</v>
      </c>
      <c r="O187" s="13"/>
      <c r="P187" s="13"/>
      <c r="Q187" s="13">
        <f t="shared" si="34"/>
        <v>0</v>
      </c>
      <c r="R187" s="100"/>
      <c r="S187" s="101">
        <f t="shared" si="35"/>
        <v>0</v>
      </c>
    </row>
    <row r="188" spans="1:19" ht="15.75" hidden="1">
      <c r="A188" s="18"/>
      <c r="B188" s="17"/>
      <c r="C188" s="17"/>
      <c r="D188" s="22"/>
      <c r="E188" s="17"/>
      <c r="F188" s="22"/>
      <c r="G188" s="17"/>
      <c r="H188" s="17"/>
      <c r="I188" s="17"/>
      <c r="J188" s="15"/>
      <c r="K188" s="17"/>
      <c r="L188" s="13"/>
      <c r="M188" s="13"/>
      <c r="N188" s="15" t="e">
        <f t="shared" si="33"/>
        <v>#DIV/0!</v>
      </c>
      <c r="O188" s="13"/>
      <c r="P188" s="13"/>
      <c r="Q188" s="13">
        <f t="shared" si="34"/>
        <v>0</v>
      </c>
      <c r="R188" s="100"/>
      <c r="S188" s="101">
        <f t="shared" si="35"/>
        <v>0</v>
      </c>
    </row>
    <row r="189" spans="1:19" ht="15.75" hidden="1">
      <c r="A189" s="18" t="s">
        <v>144</v>
      </c>
      <c r="B189" s="17"/>
      <c r="C189" s="17"/>
      <c r="D189" s="22"/>
      <c r="E189" s="17"/>
      <c r="F189" s="22"/>
      <c r="G189" s="17"/>
      <c r="H189" s="17"/>
      <c r="I189" s="17"/>
      <c r="J189" s="15"/>
      <c r="K189" s="17"/>
      <c r="L189" s="17"/>
      <c r="M189" s="17"/>
      <c r="N189" s="15" t="e">
        <f t="shared" si="33"/>
        <v>#DIV/0!</v>
      </c>
      <c r="O189" s="17"/>
      <c r="P189" s="17"/>
      <c r="Q189" s="13">
        <f t="shared" si="34"/>
        <v>0</v>
      </c>
      <c r="R189" s="100"/>
      <c r="S189" s="101">
        <f t="shared" si="35"/>
        <v>0</v>
      </c>
    </row>
    <row r="190" spans="1:19" ht="15.75" hidden="1">
      <c r="A190" s="18" t="s">
        <v>34</v>
      </c>
      <c r="B190" s="17"/>
      <c r="C190" s="17"/>
      <c r="D190" s="22"/>
      <c r="E190" s="17"/>
      <c r="F190" s="22"/>
      <c r="G190" s="17"/>
      <c r="H190" s="17"/>
      <c r="I190" s="17"/>
      <c r="J190" s="15"/>
      <c r="K190" s="17"/>
      <c r="L190" s="17"/>
      <c r="M190" s="17"/>
      <c r="N190" s="15" t="e">
        <f t="shared" si="33"/>
        <v>#DIV/0!</v>
      </c>
      <c r="O190" s="17"/>
      <c r="P190" s="17"/>
      <c r="Q190" s="13">
        <f t="shared" si="34"/>
        <v>0</v>
      </c>
      <c r="R190" s="104"/>
      <c r="S190" s="105">
        <f t="shared" si="35"/>
        <v>0</v>
      </c>
    </row>
    <row r="191" spans="1:19" ht="15.75">
      <c r="A191" s="18" t="s">
        <v>55</v>
      </c>
      <c r="B191" s="17">
        <v>2500000</v>
      </c>
      <c r="C191" s="17">
        <v>2408248</v>
      </c>
      <c r="D191" s="22">
        <f>C191/B191</f>
        <v>0.9632992</v>
      </c>
      <c r="E191" s="17"/>
      <c r="F191" s="22">
        <f aca="true" t="shared" si="44" ref="F191:F215">C191/B191</f>
        <v>0.9632992</v>
      </c>
      <c r="G191" s="17"/>
      <c r="H191" s="17">
        <v>2544000</v>
      </c>
      <c r="I191" s="17">
        <v>2517593</v>
      </c>
      <c r="J191" s="22">
        <f aca="true" t="shared" si="45" ref="J191:J203">I191/H191</f>
        <v>0.9896198899371069</v>
      </c>
      <c r="K191" s="17"/>
      <c r="L191" s="17">
        <v>2798000</v>
      </c>
      <c r="M191" s="17">
        <v>1287987</v>
      </c>
      <c r="N191" s="110">
        <f t="shared" si="33"/>
        <v>0.4603241601143674</v>
      </c>
      <c r="O191" s="111"/>
      <c r="P191" s="111"/>
      <c r="Q191" s="111">
        <f t="shared" si="34"/>
        <v>2798000</v>
      </c>
      <c r="R191" s="104">
        <f t="shared" si="36"/>
        <v>2.1723821746648064</v>
      </c>
      <c r="S191" s="105">
        <f t="shared" si="35"/>
        <v>1510013</v>
      </c>
    </row>
    <row r="192" spans="1:19" ht="15.75" hidden="1">
      <c r="A192" s="18"/>
      <c r="B192" s="17"/>
      <c r="C192" s="17"/>
      <c r="D192" s="15" t="e">
        <f>C192/B192</f>
        <v>#DIV/0!</v>
      </c>
      <c r="E192" s="5"/>
      <c r="F192" s="15" t="e">
        <f t="shared" si="44"/>
        <v>#DIV/0!</v>
      </c>
      <c r="G192" s="5"/>
      <c r="H192" s="5">
        <f>B192+E192</f>
        <v>0</v>
      </c>
      <c r="I192" s="5"/>
      <c r="J192" s="15" t="e">
        <f t="shared" si="45"/>
        <v>#DIV/0!</v>
      </c>
      <c r="K192" s="5"/>
      <c r="L192" s="13"/>
      <c r="M192" s="13"/>
      <c r="N192" s="15" t="e">
        <f t="shared" si="33"/>
        <v>#DIV/0!</v>
      </c>
      <c r="O192" s="13"/>
      <c r="P192" s="13"/>
      <c r="Q192" s="13">
        <f t="shared" si="34"/>
        <v>0</v>
      </c>
      <c r="R192" s="100" t="e">
        <f t="shared" si="36"/>
        <v>#DIV/0!</v>
      </c>
      <c r="S192" s="101">
        <f t="shared" si="35"/>
        <v>0</v>
      </c>
    </row>
    <row r="193" spans="1:19" ht="15.75">
      <c r="A193" s="125" t="s">
        <v>34</v>
      </c>
      <c r="B193" s="111"/>
      <c r="C193" s="111"/>
      <c r="D193" s="110"/>
      <c r="E193" s="111"/>
      <c r="F193" s="110" t="e">
        <f t="shared" si="44"/>
        <v>#DIV/0!</v>
      </c>
      <c r="G193" s="111"/>
      <c r="H193" s="111">
        <f>B193+G193</f>
        <v>0</v>
      </c>
      <c r="I193" s="111"/>
      <c r="J193" s="110" t="e">
        <f t="shared" si="45"/>
        <v>#DIV/0!</v>
      </c>
      <c r="K193" s="111"/>
      <c r="L193" s="111"/>
      <c r="M193" s="111">
        <v>-18960</v>
      </c>
      <c r="N193" s="110"/>
      <c r="O193" s="111"/>
      <c r="P193" s="111"/>
      <c r="Q193" s="111">
        <f t="shared" si="34"/>
        <v>0</v>
      </c>
      <c r="R193" s="100">
        <f t="shared" si="36"/>
        <v>0</v>
      </c>
      <c r="S193" s="101">
        <f t="shared" si="35"/>
        <v>18960</v>
      </c>
    </row>
    <row r="194" spans="1:19" ht="15.75">
      <c r="A194" s="12" t="s">
        <v>12</v>
      </c>
      <c r="B194" s="13">
        <f>B195</f>
        <v>12100000</v>
      </c>
      <c r="C194" s="13">
        <f>C195</f>
        <v>12082789</v>
      </c>
      <c r="D194" s="15">
        <f aca="true" t="shared" si="46" ref="D194:D199">C194/B194</f>
        <v>0.9985776033057852</v>
      </c>
      <c r="E194" s="13">
        <f>E195</f>
        <v>0</v>
      </c>
      <c r="F194" s="15">
        <f t="shared" si="44"/>
        <v>0.9985776033057852</v>
      </c>
      <c r="G194" s="13">
        <f>G195</f>
        <v>0</v>
      </c>
      <c r="H194" s="13">
        <f>H195</f>
        <v>12100000</v>
      </c>
      <c r="I194" s="13">
        <f>I195</f>
        <v>10279940</v>
      </c>
      <c r="J194" s="15">
        <f t="shared" si="45"/>
        <v>0.8495818181818182</v>
      </c>
      <c r="K194" s="13">
        <f>K195</f>
        <v>0</v>
      </c>
      <c r="L194" s="13">
        <f>L195</f>
        <v>7545000</v>
      </c>
      <c r="M194" s="13">
        <f>M195+M197</f>
        <v>3054158</v>
      </c>
      <c r="N194" s="15">
        <f t="shared" si="33"/>
        <v>0.4047923127899271</v>
      </c>
      <c r="O194" s="13">
        <f>O195+O197</f>
        <v>0</v>
      </c>
      <c r="P194" s="13">
        <f>P195+P197</f>
        <v>0</v>
      </c>
      <c r="Q194" s="13">
        <f t="shared" si="34"/>
        <v>7545000</v>
      </c>
      <c r="R194" s="100">
        <f t="shared" si="36"/>
        <v>2.4704026445259215</v>
      </c>
      <c r="S194" s="101">
        <f t="shared" si="35"/>
        <v>4490842</v>
      </c>
    </row>
    <row r="195" spans="1:19" ht="14.25" customHeight="1">
      <c r="A195" s="11" t="s">
        <v>3</v>
      </c>
      <c r="B195" s="5">
        <v>12100000</v>
      </c>
      <c r="C195" s="5">
        <v>12082789</v>
      </c>
      <c r="D195" s="6">
        <f t="shared" si="46"/>
        <v>0.9985776033057852</v>
      </c>
      <c r="E195" s="5"/>
      <c r="F195" s="6">
        <f t="shared" si="44"/>
        <v>0.9985776033057852</v>
      </c>
      <c r="G195" s="5"/>
      <c r="H195" s="5">
        <v>12100000</v>
      </c>
      <c r="I195" s="5">
        <v>10279940</v>
      </c>
      <c r="J195" s="6">
        <f t="shared" si="45"/>
        <v>0.8495818181818182</v>
      </c>
      <c r="K195" s="5"/>
      <c r="L195" s="5">
        <v>7545000</v>
      </c>
      <c r="M195" s="5">
        <v>3054158</v>
      </c>
      <c r="N195" s="121">
        <f t="shared" si="33"/>
        <v>0.4047923127899271</v>
      </c>
      <c r="O195" s="119"/>
      <c r="P195" s="119"/>
      <c r="Q195" s="119">
        <f t="shared" si="34"/>
        <v>7545000</v>
      </c>
      <c r="R195" s="102">
        <f t="shared" si="36"/>
        <v>2.4704026445259215</v>
      </c>
      <c r="S195" s="103">
        <f t="shared" si="35"/>
        <v>4490842</v>
      </c>
    </row>
    <row r="196" spans="1:19" ht="15.75" hidden="1">
      <c r="A196" s="11" t="s">
        <v>4</v>
      </c>
      <c r="B196" s="5" t="e">
        <f>#REF!+A196</f>
        <v>#REF!</v>
      </c>
      <c r="C196" s="5"/>
      <c r="D196" s="15" t="e">
        <f t="shared" si="46"/>
        <v>#REF!</v>
      </c>
      <c r="E196" s="5"/>
      <c r="F196" s="15" t="e">
        <f t="shared" si="44"/>
        <v>#REF!</v>
      </c>
      <c r="G196" s="5"/>
      <c r="H196" s="5" t="e">
        <f>B196+E196</f>
        <v>#REF!</v>
      </c>
      <c r="I196" s="5"/>
      <c r="J196" s="15" t="e">
        <f t="shared" si="45"/>
        <v>#REF!</v>
      </c>
      <c r="K196" s="5"/>
      <c r="L196" s="13" t="e">
        <f>H196+K196</f>
        <v>#REF!</v>
      </c>
      <c r="M196" s="13"/>
      <c r="N196" s="121" t="e">
        <f t="shared" si="33"/>
        <v>#REF!</v>
      </c>
      <c r="O196" s="119"/>
      <c r="P196" s="119"/>
      <c r="Q196" s="119" t="e">
        <f t="shared" si="34"/>
        <v>#REF!</v>
      </c>
      <c r="R196" s="102" t="e">
        <f t="shared" si="36"/>
        <v>#REF!</v>
      </c>
      <c r="S196" s="103" t="e">
        <f t="shared" si="35"/>
        <v>#REF!</v>
      </c>
    </row>
    <row r="197" spans="1:19" ht="15.75">
      <c r="A197" s="11" t="s">
        <v>34</v>
      </c>
      <c r="B197" s="5" t="e">
        <f>#REF!+A197</f>
        <v>#REF!</v>
      </c>
      <c r="C197" s="5"/>
      <c r="D197" s="15" t="e">
        <f t="shared" si="46"/>
        <v>#REF!</v>
      </c>
      <c r="E197" s="5"/>
      <c r="F197" s="15" t="e">
        <f t="shared" si="44"/>
        <v>#REF!</v>
      </c>
      <c r="G197" s="5"/>
      <c r="H197" s="5" t="e">
        <f>B197+E197</f>
        <v>#REF!</v>
      </c>
      <c r="I197" s="5"/>
      <c r="J197" s="15" t="e">
        <f t="shared" si="45"/>
        <v>#REF!</v>
      </c>
      <c r="K197" s="5"/>
      <c r="L197" s="5"/>
      <c r="M197" s="5"/>
      <c r="N197" s="121"/>
      <c r="O197" s="119"/>
      <c r="P197" s="119"/>
      <c r="Q197" s="119">
        <f t="shared" si="34"/>
        <v>0</v>
      </c>
      <c r="R197" s="102" t="e">
        <f t="shared" si="36"/>
        <v>#DIV/0!</v>
      </c>
      <c r="S197" s="103">
        <f t="shared" si="35"/>
        <v>0</v>
      </c>
    </row>
    <row r="198" spans="1:19" ht="15.75">
      <c r="A198" s="12" t="s">
        <v>13</v>
      </c>
      <c r="B198" s="13">
        <f>B199+B200</f>
        <v>729898</v>
      </c>
      <c r="C198" s="13">
        <f>C199+C200</f>
        <v>23104</v>
      </c>
      <c r="D198" s="15">
        <f t="shared" si="46"/>
        <v>0.03165373791954492</v>
      </c>
      <c r="E198" s="13">
        <f>E199</f>
        <v>0</v>
      </c>
      <c r="F198" s="15">
        <f t="shared" si="44"/>
        <v>0.03165373791954492</v>
      </c>
      <c r="G198" s="13">
        <f>G199+G200</f>
        <v>0</v>
      </c>
      <c r="H198" s="13">
        <f>H199+H200</f>
        <v>1132000</v>
      </c>
      <c r="I198" s="13">
        <f>I199+I200</f>
        <v>493129</v>
      </c>
      <c r="J198" s="15">
        <f t="shared" si="45"/>
        <v>0.4356263250883392</v>
      </c>
      <c r="K198" s="13">
        <f aca="true" t="shared" si="47" ref="K198:P198">K199</f>
        <v>0</v>
      </c>
      <c r="L198" s="13">
        <f t="shared" si="47"/>
        <v>800000</v>
      </c>
      <c r="M198" s="13">
        <f t="shared" si="47"/>
        <v>425590</v>
      </c>
      <c r="N198" s="15">
        <f t="shared" si="33"/>
        <v>0.5319875</v>
      </c>
      <c r="O198" s="13">
        <f t="shared" si="47"/>
        <v>0</v>
      </c>
      <c r="P198" s="13">
        <f t="shared" si="47"/>
        <v>0</v>
      </c>
      <c r="Q198" s="13">
        <f t="shared" si="34"/>
        <v>800000</v>
      </c>
      <c r="R198" s="100">
        <f t="shared" si="36"/>
        <v>1.8797434150238492</v>
      </c>
      <c r="S198" s="101">
        <f t="shared" si="35"/>
        <v>374410</v>
      </c>
    </row>
    <row r="199" spans="1:19" ht="14.25" customHeight="1">
      <c r="A199" s="11" t="s">
        <v>3</v>
      </c>
      <c r="B199" s="5">
        <v>729898</v>
      </c>
      <c r="C199" s="5">
        <v>23104</v>
      </c>
      <c r="D199" s="6">
        <f t="shared" si="46"/>
        <v>0.03165373791954492</v>
      </c>
      <c r="E199" s="5"/>
      <c r="F199" s="6">
        <f t="shared" si="44"/>
        <v>0.03165373791954492</v>
      </c>
      <c r="G199" s="5"/>
      <c r="H199" s="5">
        <v>1132000</v>
      </c>
      <c r="I199" s="5">
        <v>493129</v>
      </c>
      <c r="J199" s="6">
        <f t="shared" si="45"/>
        <v>0.4356263250883392</v>
      </c>
      <c r="K199" s="5"/>
      <c r="L199" s="5">
        <v>800000</v>
      </c>
      <c r="M199" s="5">
        <v>425590</v>
      </c>
      <c r="N199" s="121">
        <f t="shared" si="33"/>
        <v>0.5319875</v>
      </c>
      <c r="O199" s="119"/>
      <c r="P199" s="119"/>
      <c r="Q199" s="119">
        <f t="shared" si="34"/>
        <v>800000</v>
      </c>
      <c r="R199" s="102">
        <f t="shared" si="36"/>
        <v>1.8797434150238492</v>
      </c>
      <c r="S199" s="103">
        <f t="shared" si="35"/>
        <v>374410</v>
      </c>
    </row>
    <row r="200" spans="1:19" ht="15.75" hidden="1">
      <c r="A200" s="26" t="s">
        <v>34</v>
      </c>
      <c r="B200" s="5"/>
      <c r="C200" s="5"/>
      <c r="D200" s="6"/>
      <c r="E200" s="5"/>
      <c r="F200" s="6" t="e">
        <f t="shared" si="44"/>
        <v>#DIV/0!</v>
      </c>
      <c r="G200" s="5"/>
      <c r="H200" s="5">
        <f>B200+G200</f>
        <v>0</v>
      </c>
      <c r="I200" s="5"/>
      <c r="J200" s="15" t="e">
        <f t="shared" si="45"/>
        <v>#DIV/0!</v>
      </c>
      <c r="K200" s="5"/>
      <c r="L200" s="13">
        <f>H200+K200</f>
        <v>0</v>
      </c>
      <c r="M200" s="13"/>
      <c r="N200" s="15" t="e">
        <f t="shared" si="33"/>
        <v>#DIV/0!</v>
      </c>
      <c r="O200" s="13"/>
      <c r="P200" s="13"/>
      <c r="Q200" s="13">
        <f t="shared" si="34"/>
        <v>0</v>
      </c>
      <c r="R200" s="100" t="e">
        <f t="shared" si="36"/>
        <v>#DIV/0!</v>
      </c>
      <c r="S200" s="101">
        <f t="shared" si="35"/>
        <v>0</v>
      </c>
    </row>
    <row r="201" spans="1:19" ht="15.75">
      <c r="A201" s="12" t="s">
        <v>9</v>
      </c>
      <c r="B201" s="13">
        <f>B202+B203+B204+B205</f>
        <v>23741354</v>
      </c>
      <c r="C201" s="13">
        <f>C202+C203+C204+C205</f>
        <v>16541809</v>
      </c>
      <c r="D201" s="15">
        <f>C201/B201</f>
        <v>0.696750867705355</v>
      </c>
      <c r="E201" s="13">
        <f>E202+E203+E205</f>
        <v>0</v>
      </c>
      <c r="F201" s="15">
        <f t="shared" si="44"/>
        <v>0.696750867705355</v>
      </c>
      <c r="G201" s="13">
        <f>G202+G203+G204+G205</f>
        <v>0</v>
      </c>
      <c r="H201" s="13">
        <f>H202+H203+H204+H205</f>
        <v>42600000</v>
      </c>
      <c r="I201" s="13">
        <f>I202+I203+I204+I205</f>
        <v>31786749</v>
      </c>
      <c r="J201" s="15">
        <f t="shared" si="45"/>
        <v>0.7461678169014084</v>
      </c>
      <c r="K201" s="13">
        <f>K202+K203+K204+K205</f>
        <v>0</v>
      </c>
      <c r="L201" s="13">
        <f>L202+L203+L205+L214</f>
        <v>47735297</v>
      </c>
      <c r="M201" s="13">
        <f>M202+M203+M205+M214</f>
        <v>14572775</v>
      </c>
      <c r="N201" s="15">
        <f t="shared" si="33"/>
        <v>0.3052830068282596</v>
      </c>
      <c r="O201" s="13">
        <f>O202+O203+O205+O214</f>
        <v>0</v>
      </c>
      <c r="P201" s="13">
        <f>P202+P203+P205+P214</f>
        <v>0</v>
      </c>
      <c r="Q201" s="13">
        <f t="shared" si="34"/>
        <v>47735297</v>
      </c>
      <c r="R201" s="100">
        <f t="shared" si="36"/>
        <v>3.275649078504266</v>
      </c>
      <c r="S201" s="101">
        <f t="shared" si="35"/>
        <v>33162522</v>
      </c>
    </row>
    <row r="202" spans="1:19" ht="15.75">
      <c r="A202" s="11" t="s">
        <v>17</v>
      </c>
      <c r="B202" s="5">
        <v>5200000</v>
      </c>
      <c r="C202" s="5">
        <v>5200000</v>
      </c>
      <c r="D202" s="6">
        <f>C202/B202</f>
        <v>1</v>
      </c>
      <c r="E202" s="5"/>
      <c r="F202" s="6">
        <f t="shared" si="44"/>
        <v>1</v>
      </c>
      <c r="G202" s="5"/>
      <c r="H202" s="5">
        <v>6350000</v>
      </c>
      <c r="I202" s="5">
        <v>5565804</v>
      </c>
      <c r="J202" s="6">
        <f t="shared" si="45"/>
        <v>0.8765045669291338</v>
      </c>
      <c r="K202" s="5"/>
      <c r="L202" s="5">
        <v>14283297</v>
      </c>
      <c r="M202" s="5">
        <v>5532433</v>
      </c>
      <c r="N202" s="121">
        <f t="shared" si="33"/>
        <v>0.3873358510993645</v>
      </c>
      <c r="O202" s="119"/>
      <c r="P202" s="132"/>
      <c r="Q202" s="119">
        <f t="shared" si="34"/>
        <v>14283297</v>
      </c>
      <c r="R202" s="102">
        <f t="shared" si="36"/>
        <v>2.5817388118392035</v>
      </c>
      <c r="S202" s="103">
        <f t="shared" si="35"/>
        <v>8750864</v>
      </c>
    </row>
    <row r="203" spans="1:19" ht="15.75">
      <c r="A203" s="11" t="s">
        <v>18</v>
      </c>
      <c r="B203" s="28">
        <v>9670000</v>
      </c>
      <c r="C203" s="5">
        <v>9670000</v>
      </c>
      <c r="D203" s="6">
        <f>C203/B203</f>
        <v>1</v>
      </c>
      <c r="E203" s="5"/>
      <c r="F203" s="6">
        <f t="shared" si="44"/>
        <v>1</v>
      </c>
      <c r="G203" s="5"/>
      <c r="H203" s="5">
        <v>8450000</v>
      </c>
      <c r="I203" s="5">
        <v>7615000</v>
      </c>
      <c r="J203" s="6">
        <f t="shared" si="45"/>
        <v>0.9011834319526627</v>
      </c>
      <c r="K203" s="5"/>
      <c r="L203" s="5">
        <v>9902000</v>
      </c>
      <c r="M203" s="5">
        <v>4425000</v>
      </c>
      <c r="N203" s="121">
        <f t="shared" si="33"/>
        <v>0.4468794182993335</v>
      </c>
      <c r="O203" s="119"/>
      <c r="P203" s="119"/>
      <c r="Q203" s="119">
        <f t="shared" si="34"/>
        <v>9902000</v>
      </c>
      <c r="R203" s="106">
        <f t="shared" si="36"/>
        <v>2.2377401129943504</v>
      </c>
      <c r="S203" s="107">
        <f t="shared" si="35"/>
        <v>5477000</v>
      </c>
    </row>
    <row r="204" spans="1:19" ht="0.75" customHeight="1">
      <c r="A204" s="11" t="s">
        <v>34</v>
      </c>
      <c r="B204" s="5"/>
      <c r="C204" s="5"/>
      <c r="D204" s="6"/>
      <c r="E204" s="5"/>
      <c r="F204" s="6" t="e">
        <f t="shared" si="44"/>
        <v>#DIV/0!</v>
      </c>
      <c r="G204" s="5"/>
      <c r="H204" s="5"/>
      <c r="I204" s="5">
        <v>-35238</v>
      </c>
      <c r="J204" s="6"/>
      <c r="K204" s="5"/>
      <c r="L204" s="5"/>
      <c r="M204" s="5"/>
      <c r="N204" s="121" t="e">
        <f t="shared" si="33"/>
        <v>#DIV/0!</v>
      </c>
      <c r="O204" s="119"/>
      <c r="P204" s="119"/>
      <c r="Q204" s="119">
        <f t="shared" si="34"/>
        <v>0</v>
      </c>
      <c r="R204" s="106" t="e">
        <f t="shared" si="36"/>
        <v>#DIV/0!</v>
      </c>
      <c r="S204" s="107">
        <f t="shared" si="35"/>
        <v>0</v>
      </c>
    </row>
    <row r="205" spans="1:19" ht="15.75">
      <c r="A205" s="11" t="s">
        <v>3</v>
      </c>
      <c r="B205" s="5">
        <v>8871354</v>
      </c>
      <c r="C205" s="5">
        <v>1671809</v>
      </c>
      <c r="D205" s="6">
        <f aca="true" t="shared" si="48" ref="D205:D211">C205/B205</f>
        <v>0.18845026362379408</v>
      </c>
      <c r="E205" s="5"/>
      <c r="F205" s="6">
        <f t="shared" si="44"/>
        <v>0.18845026362379408</v>
      </c>
      <c r="G205" s="5"/>
      <c r="H205" s="5">
        <v>27800000</v>
      </c>
      <c r="I205" s="5">
        <v>18641183</v>
      </c>
      <c r="J205" s="6">
        <f aca="true" t="shared" si="49" ref="J205:J215">I205/H205</f>
        <v>0.6705461510791367</v>
      </c>
      <c r="K205" s="5"/>
      <c r="L205" s="5">
        <v>23550000</v>
      </c>
      <c r="M205" s="5">
        <v>4615342</v>
      </c>
      <c r="N205" s="121">
        <f t="shared" si="33"/>
        <v>0.19598055201698514</v>
      </c>
      <c r="O205" s="119"/>
      <c r="P205" s="119"/>
      <c r="Q205" s="119">
        <f t="shared" si="34"/>
        <v>23550000</v>
      </c>
      <c r="R205" s="106">
        <f t="shared" si="36"/>
        <v>5.102547113518348</v>
      </c>
      <c r="S205" s="107">
        <f t="shared" si="35"/>
        <v>18934658</v>
      </c>
    </row>
    <row r="206" spans="1:19" ht="0.75" customHeight="1">
      <c r="A206" s="11" t="s">
        <v>4</v>
      </c>
      <c r="B206" s="5" t="e">
        <f>#REF!+A206</f>
        <v>#REF!</v>
      </c>
      <c r="C206" s="5"/>
      <c r="D206" s="15" t="e">
        <f t="shared" si="48"/>
        <v>#REF!</v>
      </c>
      <c r="E206" s="5"/>
      <c r="F206" s="6" t="e">
        <f t="shared" si="44"/>
        <v>#REF!</v>
      </c>
      <c r="G206" s="5"/>
      <c r="H206" s="5" t="e">
        <f aca="true" t="shared" si="50" ref="H206:H214">B206+E206</f>
        <v>#REF!</v>
      </c>
      <c r="I206" s="5"/>
      <c r="J206" s="15" t="e">
        <f t="shared" si="49"/>
        <v>#REF!</v>
      </c>
      <c r="K206" s="5"/>
      <c r="L206" s="5" t="e">
        <f aca="true" t="shared" si="51" ref="L206:L213">H206/B206</f>
        <v>#REF!</v>
      </c>
      <c r="M206" s="5"/>
      <c r="N206" s="15" t="e">
        <f t="shared" si="33"/>
        <v>#REF!</v>
      </c>
      <c r="O206" s="5"/>
      <c r="P206" s="5"/>
      <c r="Q206" s="13" t="e">
        <f t="shared" si="34"/>
        <v>#REF!</v>
      </c>
      <c r="R206" s="108" t="e">
        <f t="shared" si="36"/>
        <v>#REF!</v>
      </c>
      <c r="S206" s="109" t="e">
        <f t="shared" si="35"/>
        <v>#REF!</v>
      </c>
    </row>
    <row r="207" spans="1:19" ht="20.25" hidden="1">
      <c r="A207" s="36"/>
      <c r="B207" s="13" t="e">
        <f>#REF!+A207</f>
        <v>#REF!</v>
      </c>
      <c r="C207" s="5"/>
      <c r="D207" s="15" t="e">
        <f t="shared" si="48"/>
        <v>#REF!</v>
      </c>
      <c r="E207" s="5"/>
      <c r="F207" s="6" t="e">
        <f t="shared" si="44"/>
        <v>#REF!</v>
      </c>
      <c r="G207" s="5"/>
      <c r="H207" s="5" t="e">
        <f t="shared" si="50"/>
        <v>#REF!</v>
      </c>
      <c r="I207" s="5"/>
      <c r="J207" s="15" t="e">
        <f t="shared" si="49"/>
        <v>#REF!</v>
      </c>
      <c r="K207" s="5"/>
      <c r="L207" s="5" t="e">
        <f t="shared" si="51"/>
        <v>#REF!</v>
      </c>
      <c r="M207" s="5"/>
      <c r="N207" s="15" t="e">
        <f aca="true" t="shared" si="52" ref="N207:N215">M207/L207</f>
        <v>#REF!</v>
      </c>
      <c r="O207" s="5"/>
      <c r="P207" s="5"/>
      <c r="Q207" s="13" t="e">
        <f aca="true" t="shared" si="53" ref="Q207:Q215">L207+P207</f>
        <v>#REF!</v>
      </c>
      <c r="R207" s="108" t="e">
        <f t="shared" si="36"/>
        <v>#REF!</v>
      </c>
      <c r="S207" s="109" t="e">
        <f aca="true" t="shared" si="54" ref="S207:S215">Q207-M207</f>
        <v>#REF!</v>
      </c>
    </row>
    <row r="208" spans="1:19" ht="15.75" hidden="1">
      <c r="A208" s="37"/>
      <c r="B208" s="13" t="e">
        <f>#REF!+A208</f>
        <v>#REF!</v>
      </c>
      <c r="C208" s="5"/>
      <c r="D208" s="15" t="e">
        <f t="shared" si="48"/>
        <v>#REF!</v>
      </c>
      <c r="E208" s="5"/>
      <c r="F208" s="6" t="e">
        <f t="shared" si="44"/>
        <v>#REF!</v>
      </c>
      <c r="G208" s="5"/>
      <c r="H208" s="5" t="e">
        <f t="shared" si="50"/>
        <v>#REF!</v>
      </c>
      <c r="I208" s="5"/>
      <c r="J208" s="15" t="e">
        <f t="shared" si="49"/>
        <v>#REF!</v>
      </c>
      <c r="K208" s="5"/>
      <c r="L208" s="5" t="e">
        <f t="shared" si="51"/>
        <v>#REF!</v>
      </c>
      <c r="M208" s="5"/>
      <c r="N208" s="15" t="e">
        <f t="shared" si="52"/>
        <v>#REF!</v>
      </c>
      <c r="O208" s="5"/>
      <c r="P208" s="5"/>
      <c r="Q208" s="13" t="e">
        <f t="shared" si="53"/>
        <v>#REF!</v>
      </c>
      <c r="R208" s="108" t="e">
        <f aca="true" t="shared" si="55" ref="R208:R215">Q208/M208</f>
        <v>#REF!</v>
      </c>
      <c r="S208" s="109" t="e">
        <f t="shared" si="54"/>
        <v>#REF!</v>
      </c>
    </row>
    <row r="209" spans="1:19" ht="15.75" hidden="1">
      <c r="A209" s="37"/>
      <c r="B209" s="13" t="e">
        <f>#REF!+A209</f>
        <v>#REF!</v>
      </c>
      <c r="C209" s="5"/>
      <c r="D209" s="15" t="e">
        <f t="shared" si="48"/>
        <v>#REF!</v>
      </c>
      <c r="E209" s="5"/>
      <c r="F209" s="6" t="e">
        <f t="shared" si="44"/>
        <v>#REF!</v>
      </c>
      <c r="G209" s="5"/>
      <c r="H209" s="5" t="e">
        <f t="shared" si="50"/>
        <v>#REF!</v>
      </c>
      <c r="I209" s="5"/>
      <c r="J209" s="15" t="e">
        <f t="shared" si="49"/>
        <v>#REF!</v>
      </c>
      <c r="K209" s="5"/>
      <c r="L209" s="5" t="e">
        <f t="shared" si="51"/>
        <v>#REF!</v>
      </c>
      <c r="M209" s="5"/>
      <c r="N209" s="15" t="e">
        <f t="shared" si="52"/>
        <v>#REF!</v>
      </c>
      <c r="O209" s="5"/>
      <c r="P209" s="5"/>
      <c r="Q209" s="13" t="e">
        <f t="shared" si="53"/>
        <v>#REF!</v>
      </c>
      <c r="R209" s="108" t="e">
        <f t="shared" si="55"/>
        <v>#REF!</v>
      </c>
      <c r="S209" s="109" t="e">
        <f t="shared" si="54"/>
        <v>#REF!</v>
      </c>
    </row>
    <row r="210" spans="1:19" ht="15.75" hidden="1">
      <c r="A210" s="11"/>
      <c r="B210" s="13" t="e">
        <f>#REF!+A210</f>
        <v>#REF!</v>
      </c>
      <c r="C210" s="5"/>
      <c r="D210" s="15" t="e">
        <f t="shared" si="48"/>
        <v>#REF!</v>
      </c>
      <c r="E210" s="5"/>
      <c r="F210" s="6" t="e">
        <f t="shared" si="44"/>
        <v>#REF!</v>
      </c>
      <c r="G210" s="5"/>
      <c r="H210" s="5" t="e">
        <f t="shared" si="50"/>
        <v>#REF!</v>
      </c>
      <c r="I210" s="5"/>
      <c r="J210" s="15" t="e">
        <f t="shared" si="49"/>
        <v>#REF!</v>
      </c>
      <c r="K210" s="5"/>
      <c r="L210" s="5" t="e">
        <f t="shared" si="51"/>
        <v>#REF!</v>
      </c>
      <c r="M210" s="5"/>
      <c r="N210" s="15" t="e">
        <f t="shared" si="52"/>
        <v>#REF!</v>
      </c>
      <c r="O210" s="5"/>
      <c r="P210" s="5"/>
      <c r="Q210" s="13" t="e">
        <f t="shared" si="53"/>
        <v>#REF!</v>
      </c>
      <c r="R210" s="108" t="e">
        <f t="shared" si="55"/>
        <v>#REF!</v>
      </c>
      <c r="S210" s="109" t="e">
        <f t="shared" si="54"/>
        <v>#REF!</v>
      </c>
    </row>
    <row r="211" spans="1:19" ht="15.75" hidden="1">
      <c r="A211" s="11"/>
      <c r="B211" s="13" t="e">
        <f>#REF!+A211</f>
        <v>#REF!</v>
      </c>
      <c r="C211" s="5"/>
      <c r="D211" s="15" t="e">
        <f t="shared" si="48"/>
        <v>#REF!</v>
      </c>
      <c r="E211" s="5"/>
      <c r="F211" s="6" t="e">
        <f t="shared" si="44"/>
        <v>#REF!</v>
      </c>
      <c r="G211" s="5"/>
      <c r="H211" s="5" t="e">
        <f t="shared" si="50"/>
        <v>#REF!</v>
      </c>
      <c r="I211" s="5"/>
      <c r="J211" s="15" t="e">
        <f t="shared" si="49"/>
        <v>#REF!</v>
      </c>
      <c r="K211" s="5"/>
      <c r="L211" s="5" t="e">
        <f t="shared" si="51"/>
        <v>#REF!</v>
      </c>
      <c r="M211" s="5"/>
      <c r="N211" s="15" t="e">
        <f t="shared" si="52"/>
        <v>#REF!</v>
      </c>
      <c r="O211" s="5"/>
      <c r="P211" s="5"/>
      <c r="Q211" s="13" t="e">
        <f t="shared" si="53"/>
        <v>#REF!</v>
      </c>
      <c r="R211" s="108" t="e">
        <f t="shared" si="55"/>
        <v>#REF!</v>
      </c>
      <c r="S211" s="109" t="e">
        <f t="shared" si="54"/>
        <v>#REF!</v>
      </c>
    </row>
    <row r="212" spans="1:19" ht="15.75" hidden="1">
      <c r="A212" s="12" t="s">
        <v>56</v>
      </c>
      <c r="B212" s="13">
        <f>B213</f>
        <v>0</v>
      </c>
      <c r="C212" s="13">
        <f>C213</f>
        <v>0</v>
      </c>
      <c r="D212" s="15"/>
      <c r="E212" s="13">
        <f>E213</f>
        <v>0</v>
      </c>
      <c r="F212" s="6" t="e">
        <f t="shared" si="44"/>
        <v>#DIV/0!</v>
      </c>
      <c r="G212" s="13"/>
      <c r="H212" s="13">
        <f t="shared" si="50"/>
        <v>0</v>
      </c>
      <c r="I212" s="13"/>
      <c r="J212" s="15" t="e">
        <f t="shared" si="49"/>
        <v>#DIV/0!</v>
      </c>
      <c r="K212" s="13"/>
      <c r="L212" s="5" t="e">
        <f t="shared" si="51"/>
        <v>#DIV/0!</v>
      </c>
      <c r="M212" s="5"/>
      <c r="N212" s="15" t="e">
        <f t="shared" si="52"/>
        <v>#DIV/0!</v>
      </c>
      <c r="O212" s="5"/>
      <c r="P212" s="5"/>
      <c r="Q212" s="13" t="e">
        <f t="shared" si="53"/>
        <v>#DIV/0!</v>
      </c>
      <c r="R212" s="108" t="e">
        <f t="shared" si="55"/>
        <v>#DIV/0!</v>
      </c>
      <c r="S212" s="109" t="e">
        <f t="shared" si="54"/>
        <v>#DIV/0!</v>
      </c>
    </row>
    <row r="213" spans="1:19" ht="30.75" hidden="1">
      <c r="A213" s="43" t="s">
        <v>71</v>
      </c>
      <c r="B213" s="5"/>
      <c r="C213" s="5"/>
      <c r="D213" s="6"/>
      <c r="E213" s="5"/>
      <c r="F213" s="6" t="e">
        <f t="shared" si="44"/>
        <v>#DIV/0!</v>
      </c>
      <c r="G213" s="5"/>
      <c r="H213" s="5">
        <f t="shared" si="50"/>
        <v>0</v>
      </c>
      <c r="I213" s="5"/>
      <c r="J213" s="15" t="e">
        <f t="shared" si="49"/>
        <v>#DIV/0!</v>
      </c>
      <c r="K213" s="5"/>
      <c r="L213" s="5" t="e">
        <f t="shared" si="51"/>
        <v>#DIV/0!</v>
      </c>
      <c r="M213" s="5"/>
      <c r="N213" s="15" t="e">
        <f t="shared" si="52"/>
        <v>#DIV/0!</v>
      </c>
      <c r="O213" s="5"/>
      <c r="P213" s="5"/>
      <c r="Q213" s="13" t="e">
        <f t="shared" si="53"/>
        <v>#DIV/0!</v>
      </c>
      <c r="R213" s="108" t="e">
        <f t="shared" si="55"/>
        <v>#DIV/0!</v>
      </c>
      <c r="S213" s="109" t="e">
        <f t="shared" si="54"/>
        <v>#DIV/0!</v>
      </c>
    </row>
    <row r="214" spans="1:19" ht="16.5" thickBot="1">
      <c r="A214" s="83" t="s">
        <v>34</v>
      </c>
      <c r="B214" s="13">
        <v>0</v>
      </c>
      <c r="C214" s="13"/>
      <c r="D214" s="15"/>
      <c r="E214" s="13"/>
      <c r="F214" s="6" t="e">
        <f t="shared" si="44"/>
        <v>#DIV/0!</v>
      </c>
      <c r="G214" s="13"/>
      <c r="H214" s="13">
        <f t="shared" si="50"/>
        <v>0</v>
      </c>
      <c r="I214" s="13"/>
      <c r="J214" s="15" t="e">
        <f t="shared" si="49"/>
        <v>#DIV/0!</v>
      </c>
      <c r="K214" s="13"/>
      <c r="L214" s="72"/>
      <c r="M214" s="72"/>
      <c r="N214" s="112"/>
      <c r="O214" s="111"/>
      <c r="P214" s="114"/>
      <c r="Q214" s="114">
        <f t="shared" si="53"/>
        <v>0</v>
      </c>
      <c r="R214" s="112" t="e">
        <f t="shared" si="55"/>
        <v>#DIV/0!</v>
      </c>
      <c r="S214" s="114">
        <f t="shared" si="54"/>
        <v>0</v>
      </c>
    </row>
    <row r="215" spans="1:19" ht="21" thickBot="1">
      <c r="A215" s="84" t="s">
        <v>1</v>
      </c>
      <c r="B215" s="92">
        <f>B78+B84+B92+B99+B106+B121+B129+B148+B176+B194+B198+B201+B212+B214</f>
        <v>224238631</v>
      </c>
      <c r="C215" s="93">
        <f>C78+C84+C92+C96+C99+C106+C121+C129+C148+C176+C194+C198+C201</f>
        <v>208553657</v>
      </c>
      <c r="D215" s="94">
        <f>C215/B215</f>
        <v>0.9300523111024522</v>
      </c>
      <c r="E215" s="93">
        <f>E78+E84+E92+E96+E99+E106+E121+E129+E148+E176+E194+E198+E201+E212+E214</f>
        <v>0</v>
      </c>
      <c r="F215" s="94">
        <f t="shared" si="44"/>
        <v>0.9300523111024522</v>
      </c>
      <c r="G215" s="93">
        <f>G78+G84+G92+G99+G106+G121+G129+G148+G176+G194+G198+G201</f>
        <v>0</v>
      </c>
      <c r="H215" s="93">
        <f>H78+H84+H92+H99+H106+H121+H129+H148+H176+H194+H198+H201</f>
        <v>275745376</v>
      </c>
      <c r="I215" s="93">
        <f>I78+I84+I92+I99+I106+I121+I129+I148+I176+I194+I198+I201</f>
        <v>229057145</v>
      </c>
      <c r="J215" s="94">
        <f t="shared" si="49"/>
        <v>0.8306835397305085</v>
      </c>
      <c r="K215" s="95">
        <f aca="true" t="shared" si="56" ref="K215:P215">K78+K84+K92+K99+K106+K121+K129+K148+K176+K194+K198+K201</f>
        <v>150000</v>
      </c>
      <c r="L215" s="85">
        <f t="shared" si="56"/>
        <v>215201341</v>
      </c>
      <c r="M215" s="85">
        <f t="shared" si="56"/>
        <v>88992106</v>
      </c>
      <c r="N215" s="123">
        <f t="shared" si="52"/>
        <v>0.4135295142050253</v>
      </c>
      <c r="O215" s="122">
        <f t="shared" si="56"/>
        <v>764881</v>
      </c>
      <c r="P215" s="124">
        <f t="shared" si="56"/>
        <v>912324</v>
      </c>
      <c r="Q215" s="124">
        <f t="shared" si="53"/>
        <v>216113665</v>
      </c>
      <c r="R215" s="113">
        <f t="shared" si="55"/>
        <v>2.428458823078083</v>
      </c>
      <c r="S215" s="115">
        <f t="shared" si="54"/>
        <v>127121559</v>
      </c>
    </row>
    <row r="216" spans="1:19" ht="20.25" hidden="1">
      <c r="A216" s="29"/>
      <c r="B216" s="80"/>
      <c r="C216" s="81"/>
      <c r="D216" s="81"/>
      <c r="E216" s="82"/>
      <c r="F216" s="82"/>
      <c r="G216" s="82"/>
      <c r="H216" s="81">
        <f>H73-H215</f>
        <v>0</v>
      </c>
      <c r="I216" s="81"/>
      <c r="J216" s="81"/>
      <c r="K216" s="81"/>
      <c r="L216" s="81">
        <f>L73-L215</f>
        <v>0</v>
      </c>
      <c r="M216" s="82"/>
      <c r="N216" s="82"/>
      <c r="O216" s="82"/>
      <c r="P216" s="82"/>
      <c r="Q216" s="68">
        <f>Q73-Q215</f>
        <v>0</v>
      </c>
      <c r="R216" s="80"/>
      <c r="S216" s="80"/>
    </row>
    <row r="217" spans="1:17" ht="15.75">
      <c r="A217" s="75"/>
      <c r="B217" s="75"/>
      <c r="C217" s="76"/>
      <c r="D217" s="76"/>
      <c r="E217" s="74"/>
      <c r="F217" s="74"/>
      <c r="G217" s="74"/>
      <c r="H217" s="75"/>
      <c r="I217" s="75"/>
      <c r="J217" s="75"/>
      <c r="K217" s="75"/>
      <c r="L217" s="74"/>
      <c r="M217" s="74"/>
      <c r="N217" s="74"/>
      <c r="O217" s="74"/>
      <c r="P217" s="74"/>
      <c r="Q217" s="2"/>
    </row>
    <row r="218" spans="1:17" ht="15.75">
      <c r="A218" s="75"/>
      <c r="B218" s="75"/>
      <c r="C218" s="76"/>
      <c r="D218" s="76"/>
      <c r="E218" s="74"/>
      <c r="F218" s="74"/>
      <c r="G218" s="74"/>
      <c r="H218" s="75"/>
      <c r="I218" s="75"/>
      <c r="J218" s="75"/>
      <c r="K218" s="75"/>
      <c r="L218" s="74"/>
      <c r="M218" s="74"/>
      <c r="N218" s="74"/>
      <c r="O218" s="74"/>
      <c r="P218" s="74"/>
      <c r="Q218" s="2"/>
    </row>
    <row r="219" spans="1:17" ht="15.75">
      <c r="A219" s="75"/>
      <c r="B219" s="75"/>
      <c r="C219" s="76"/>
      <c r="D219" s="76"/>
      <c r="E219" s="74"/>
      <c r="F219" s="74"/>
      <c r="G219" s="74"/>
      <c r="H219" s="75"/>
      <c r="I219" s="75"/>
      <c r="J219" s="75"/>
      <c r="K219" s="75"/>
      <c r="L219" s="74"/>
      <c r="M219" s="74"/>
      <c r="N219" s="74"/>
      <c r="O219" s="74"/>
      <c r="P219" s="74"/>
      <c r="Q219" s="2"/>
    </row>
    <row r="220" spans="1:17" ht="15.75">
      <c r="A220" s="75"/>
      <c r="B220" s="75"/>
      <c r="C220" s="75"/>
      <c r="D220" s="75"/>
      <c r="E220" s="75"/>
      <c r="F220" s="75"/>
      <c r="G220" s="75"/>
      <c r="H220" s="31"/>
      <c r="I220" s="31"/>
      <c r="J220" s="31"/>
      <c r="K220" s="31"/>
      <c r="L220" s="74"/>
      <c r="M220" s="74"/>
      <c r="N220" s="74"/>
      <c r="O220" s="74"/>
      <c r="P220" s="74"/>
      <c r="Q220" s="2"/>
    </row>
    <row r="221" spans="1:17" ht="15.75">
      <c r="A221" s="3" t="s">
        <v>151</v>
      </c>
      <c r="B221" s="2"/>
      <c r="C221" s="2"/>
      <c r="D221" s="76"/>
      <c r="E221" s="30" t="s">
        <v>85</v>
      </c>
      <c r="F221" s="30"/>
      <c r="G221" s="30"/>
      <c r="H221" s="75"/>
      <c r="I221" s="75"/>
      <c r="J221" s="75"/>
      <c r="K221" s="75"/>
      <c r="L221" s="74"/>
      <c r="M221" s="74"/>
      <c r="N221" s="74"/>
      <c r="O221" s="74"/>
      <c r="P221" s="74"/>
      <c r="Q221" s="2"/>
    </row>
    <row r="222" spans="1:17" ht="15.75">
      <c r="A222" s="3" t="s">
        <v>152</v>
      </c>
      <c r="B222" s="31"/>
      <c r="C222" s="76"/>
      <c r="D222" s="76"/>
      <c r="E222" s="30" t="s">
        <v>86</v>
      </c>
      <c r="F222" s="30"/>
      <c r="G222" s="30"/>
      <c r="H222" s="75"/>
      <c r="I222" s="75"/>
      <c r="J222" s="75"/>
      <c r="K222" s="75"/>
      <c r="L222" s="74"/>
      <c r="M222" s="74"/>
      <c r="N222" s="74"/>
      <c r="O222" s="74"/>
      <c r="P222" s="74"/>
      <c r="Q222" s="2"/>
    </row>
    <row r="223" spans="1:17" ht="15.7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4"/>
      <c r="M223" s="74"/>
      <c r="N223" s="74"/>
      <c r="O223" s="74"/>
      <c r="P223" s="74"/>
      <c r="Q223" s="2"/>
    </row>
    <row r="224" spans="1:17" ht="15.75">
      <c r="A224" s="29"/>
      <c r="B224" s="75"/>
      <c r="C224" s="76"/>
      <c r="D224" s="76"/>
      <c r="E224" s="74"/>
      <c r="F224" s="74"/>
      <c r="G224" s="74"/>
      <c r="H224" s="75"/>
      <c r="I224" s="75"/>
      <c r="J224" s="75"/>
      <c r="K224" s="75"/>
      <c r="L224" s="74"/>
      <c r="M224" s="74"/>
      <c r="N224" s="74"/>
      <c r="O224" s="74"/>
      <c r="P224" s="74"/>
      <c r="Q224" s="2"/>
    </row>
    <row r="225" spans="1:17" ht="15.75">
      <c r="A225" s="75"/>
      <c r="B225" s="75"/>
      <c r="C225" s="76"/>
      <c r="D225" s="76"/>
      <c r="E225" s="74"/>
      <c r="F225" s="74"/>
      <c r="G225" s="74"/>
      <c r="H225" s="75"/>
      <c r="I225" s="75"/>
      <c r="J225" s="75"/>
      <c r="K225" s="75"/>
      <c r="L225" s="74"/>
      <c r="M225" s="74"/>
      <c r="N225" s="74"/>
      <c r="O225" s="74"/>
      <c r="P225" s="74"/>
      <c r="Q225" s="2"/>
    </row>
    <row r="226" spans="15:17" s="32" customFormat="1" ht="15.75">
      <c r="O226" s="133"/>
      <c r="P226" s="133"/>
      <c r="Q226" s="2"/>
    </row>
    <row r="227" s="32" customFormat="1" ht="15.75">
      <c r="Q227" s="2"/>
    </row>
    <row r="228" ht="15.75">
      <c r="Q228" s="2"/>
    </row>
    <row r="229" ht="15.75">
      <c r="Q229" s="2"/>
    </row>
    <row r="230" spans="1:17" ht="15.75">
      <c r="A230" s="31" t="s">
        <v>172</v>
      </c>
      <c r="B230" s="31"/>
      <c r="C230" s="2"/>
      <c r="D230" s="2"/>
      <c r="E230" s="30"/>
      <c r="F230" s="30"/>
      <c r="G230" s="30"/>
      <c r="H230" s="31"/>
      <c r="I230" s="31"/>
      <c r="J230" s="31"/>
      <c r="K230" s="31"/>
      <c r="L230" s="30"/>
      <c r="M230" s="30" t="s">
        <v>174</v>
      </c>
      <c r="N230" s="133"/>
      <c r="Q230" s="2"/>
    </row>
    <row r="231" spans="1:17" ht="15.75">
      <c r="A231" s="31" t="s">
        <v>173</v>
      </c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 t="s">
        <v>175</v>
      </c>
      <c r="N231" s="32"/>
      <c r="Q231" s="2"/>
    </row>
    <row r="232" spans="1:17" ht="15.75">
      <c r="A232" s="29"/>
      <c r="B232" s="75"/>
      <c r="C232" s="76"/>
      <c r="D232" s="76"/>
      <c r="E232" s="74"/>
      <c r="F232" s="74"/>
      <c r="G232" s="74"/>
      <c r="H232" s="75"/>
      <c r="I232" s="75"/>
      <c r="J232" s="75"/>
      <c r="K232" s="75"/>
      <c r="L232" s="74"/>
      <c r="M232" s="74"/>
      <c r="N232" s="74"/>
      <c r="O232" s="74"/>
      <c r="P232" s="74"/>
      <c r="Q232" s="2"/>
    </row>
    <row r="233" spans="1:17" ht="15.75">
      <c r="A233" s="29"/>
      <c r="B233" s="75"/>
      <c r="C233" s="76"/>
      <c r="D233" s="76"/>
      <c r="E233" s="74"/>
      <c r="F233" s="74"/>
      <c r="G233" s="74"/>
      <c r="H233" s="75"/>
      <c r="I233" s="75"/>
      <c r="J233" s="75"/>
      <c r="K233" s="75"/>
      <c r="L233" s="74"/>
      <c r="M233" s="74"/>
      <c r="N233" s="74"/>
      <c r="O233" s="74"/>
      <c r="P233" s="74"/>
      <c r="Q233" s="2"/>
    </row>
    <row r="234" spans="1:17" ht="15.75">
      <c r="A234" s="32"/>
      <c r="B234" s="76"/>
      <c r="C234" s="76"/>
      <c r="D234" s="76"/>
      <c r="E234" s="74"/>
      <c r="F234" s="74"/>
      <c r="G234" s="74"/>
      <c r="H234" s="75"/>
      <c r="I234" s="75"/>
      <c r="J234" s="75"/>
      <c r="K234" s="75"/>
      <c r="L234" s="74"/>
      <c r="M234" s="74"/>
      <c r="N234" s="74"/>
      <c r="O234" s="74"/>
      <c r="P234" s="74"/>
      <c r="Q234" s="2"/>
    </row>
    <row r="235" spans="1:17" ht="15.75">
      <c r="A235" s="32"/>
      <c r="B235" s="75"/>
      <c r="C235" s="76"/>
      <c r="D235" s="76"/>
      <c r="E235" s="74"/>
      <c r="F235" s="74"/>
      <c r="G235" s="74"/>
      <c r="H235" s="75"/>
      <c r="I235" s="75"/>
      <c r="J235" s="75"/>
      <c r="K235" s="75"/>
      <c r="L235" s="74"/>
      <c r="M235" s="74"/>
      <c r="N235" s="74"/>
      <c r="O235" s="74"/>
      <c r="P235" s="74"/>
      <c r="Q235" s="2"/>
    </row>
    <row r="236" spans="1:17" ht="15.75">
      <c r="A236" s="33"/>
      <c r="B236" s="75"/>
      <c r="C236" s="76"/>
      <c r="D236" s="76"/>
      <c r="E236" s="74"/>
      <c r="F236" s="74"/>
      <c r="G236" s="74"/>
      <c r="H236" s="75"/>
      <c r="I236" s="75"/>
      <c r="J236" s="75"/>
      <c r="K236" s="75"/>
      <c r="L236" s="74"/>
      <c r="M236" s="74"/>
      <c r="N236" s="74"/>
      <c r="O236" s="74"/>
      <c r="P236" s="74"/>
      <c r="Q236" s="2"/>
    </row>
    <row r="237" spans="1:17" ht="15.75">
      <c r="A237" s="29"/>
      <c r="B237" s="75"/>
      <c r="C237" s="76"/>
      <c r="D237" s="76"/>
      <c r="E237" s="74"/>
      <c r="F237" s="74"/>
      <c r="G237" s="74"/>
      <c r="H237" s="75"/>
      <c r="I237" s="75"/>
      <c r="J237" s="75"/>
      <c r="K237" s="75"/>
      <c r="L237" s="74"/>
      <c r="M237" s="74"/>
      <c r="N237" s="74"/>
      <c r="O237" s="74"/>
      <c r="P237" s="74"/>
      <c r="Q237" s="2"/>
    </row>
    <row r="238" spans="1:17" ht="15.75">
      <c r="A238" s="29"/>
      <c r="B238" s="75"/>
      <c r="C238" s="76"/>
      <c r="D238" s="76"/>
      <c r="E238" s="74"/>
      <c r="F238" s="74"/>
      <c r="G238" s="74"/>
      <c r="H238" s="75"/>
      <c r="I238" s="75"/>
      <c r="J238" s="75"/>
      <c r="K238" s="75"/>
      <c r="L238" s="74"/>
      <c r="M238" s="74"/>
      <c r="N238" s="74"/>
      <c r="O238" s="74"/>
      <c r="P238" s="74"/>
      <c r="Q238" s="2"/>
    </row>
    <row r="239" spans="1:17" ht="15.75">
      <c r="A239" s="75"/>
      <c r="B239" s="75"/>
      <c r="C239" s="76"/>
      <c r="D239" s="76"/>
      <c r="E239" s="74"/>
      <c r="F239" s="74"/>
      <c r="G239" s="74"/>
      <c r="H239" s="75"/>
      <c r="I239" s="75"/>
      <c r="J239" s="75"/>
      <c r="K239" s="74"/>
      <c r="L239" s="74"/>
      <c r="M239" s="74"/>
      <c r="N239" s="74"/>
      <c r="O239" s="74"/>
      <c r="P239" s="74"/>
      <c r="Q239" s="2"/>
    </row>
    <row r="240" spans="1:17" ht="15.75">
      <c r="A240" s="75"/>
      <c r="B240" s="75"/>
      <c r="C240" s="76"/>
      <c r="D240" s="76"/>
      <c r="E240" s="74"/>
      <c r="F240" s="74"/>
      <c r="G240" s="74"/>
      <c r="H240" s="75"/>
      <c r="I240" s="75"/>
      <c r="J240" s="75"/>
      <c r="K240" s="75"/>
      <c r="L240" s="74"/>
      <c r="M240" s="74"/>
      <c r="N240" s="74"/>
      <c r="O240" s="74"/>
      <c r="P240" s="74"/>
      <c r="Q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2020-06-29T13:04:35Z</cp:lastPrinted>
  <dcterms:created xsi:type="dcterms:W3CDTF">2007-06-25T06:06:27Z</dcterms:created>
  <dcterms:modified xsi:type="dcterms:W3CDTF">2020-06-29T13:08:27Z</dcterms:modified>
  <cp:category/>
  <cp:version/>
  <cp:contentType/>
  <cp:contentStatus/>
</cp:coreProperties>
</file>