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8" activeTab="3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</externalReferences>
  <definedNames>
    <definedName name="_xlnm.Print_Area" localSheetId="1">'ANEXA2'!$A$1:$R$199</definedName>
    <definedName name="_xlnm.Print_Titles" localSheetId="0">'ANEXA1'!$12:$12</definedName>
    <definedName name="_xlnm.Print_Titles" localSheetId="1">'ANEXA2'!$12:$12</definedName>
  </definedNames>
  <calcPr fullCalcOnLoad="1"/>
</workbook>
</file>

<file path=xl/sharedStrings.xml><?xml version="1.0" encoding="utf-8"?>
<sst xmlns="http://schemas.openxmlformats.org/spreadsheetml/2006/main" count="714" uniqueCount="439">
  <si>
    <t>ANEXA Nr. 1</t>
  </si>
  <si>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</si>
  <si>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</si>
  <si>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</si>
  <si>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</si>
  <si>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</si>
  <si>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</si>
  <si>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</si>
  <si>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</si>
  <si>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</si>
  <si>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(rd. 1 = rd. 2 + rd. 5 + rd. 6)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</si>
  <si>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</si>
  <si>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</si>
  <si>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</si>
  <si>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</si>
  <si>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</si>
  <si>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</si>
  <si>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</si>
  <si>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</si>
  <si>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</si>
  <si>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</si>
  <si>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</si>
  <si>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</si>
  <si>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</si>
  <si>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</si>
  <si>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</si>
  <si>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</si>
  <si>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</si>
  <si>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</si>
  <si>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</si>
  <si>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</si>
  <si>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</si>
  <si>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</si>
  <si>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</si>
  <si>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</si>
  <si>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</si>
  <si>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</si>
  <si>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</si>
  <si>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</si>
  <si>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</si>
  <si>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</si>
  <si>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</si>
  <si>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</si>
  <si>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</si>
  <si>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</si>
  <si>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</si>
  <si>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</si>
  <si>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</si>
  <si>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</si>
  <si>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</si>
  <si>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</si>
  <si>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</si>
  <si>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</si>
  <si>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</si>
  <si>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</si>
  <si>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</si>
  <si>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</si>
  <si>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c)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</si>
  <si>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</si>
  <si>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</si>
  <si>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</si>
  <si>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</si>
  <si>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</si>
  <si>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</si>
  <si>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</si>
  <si>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</si>
  <si>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</si>
  <si>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</si>
  <si>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</si>
  <si>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</si>
  <si>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</si>
  <si>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</si>
  <si>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</si>
  <si>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</si>
  <si>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</si>
  <si>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</si>
  <si>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</si>
  <si>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</si>
  <si>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</si>
  <si>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</si>
  <si>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</si>
  <si>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</si>
  <si>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valorice pe total personal mediu (mii lei/persoană) (rd. 2/rd. 49)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</si>
  <si>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</si>
  <si>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</si>
  <si>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</si>
  <si>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</si>
  <si>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ANEXA Nr. 2</t>
  </si>
  <si>
    <t>Detalierea indicatorilor economico-financiari prevăzuţi în bugetul de venituri şi cheltuieli şi repartizarea pe trimestre a acestora</t>
  </si>
  <si>
    <t>Aprobat</t>
  </si>
  <si>
    <t>din care:</t>
  </si>
  <si>
    <t>Trim I</t>
  </si>
  <si>
    <t>Trim II</t>
  </si>
  <si>
    <t>Trim III</t>
  </si>
  <si>
    <t>3a</t>
  </si>
  <si>
    <t>6a</t>
  </si>
  <si>
    <t>6b</t>
  </si>
  <si>
    <t>6c</t>
  </si>
  <si>
    <t>6d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</si>
  <si>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</si>
  <si>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</si>
  <si>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</si>
  <si>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</si>
  <si>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</si>
  <si>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</si>
  <si>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</si>
  <si>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</si>
  <si>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</si>
  <si>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</si>
  <si>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</si>
  <si>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</si>
  <si>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</si>
  <si>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</si>
  <si>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</si>
  <si>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</si>
  <si>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</si>
  <si>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</si>
  <si>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</si>
  <si>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</si>
  <si>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</si>
  <si>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</si>
  <si>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</si>
  <si>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</si>
  <si>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</si>
  <si>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</si>
  <si>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</si>
  <si>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</si>
  <si>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</si>
  <si>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</si>
  <si>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</si>
  <si>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</si>
  <si>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</si>
  <si>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</si>
  <si>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</si>
  <si>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</si>
  <si>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</si>
  <si>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</si>
  <si>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</si>
  <si>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</si>
  <si>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</si>
  <si>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</si>
  <si>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</si>
  <si>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</si>
  <si>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</si>
  <si>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</si>
  <si>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</si>
  <si>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</si>
  <si>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</si>
  <si>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</si>
  <si>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</si>
  <si>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</si>
  <si>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</si>
  <si>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</si>
  <si>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</si>
  <si>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</si>
  <si>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</si>
  <si>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</si>
  <si>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</si>
  <si>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</si>
  <si>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</si>
  <si>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</si>
  <si>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</si>
  <si>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</si>
  <si>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</si>
  <si>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</si>
  <si>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</si>
  <si>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</si>
  <si>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</si>
  <si>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</si>
  <si>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</si>
  <si>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</si>
  <si>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</si>
  <si>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</si>
  <si>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</si>
  <si>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</si>
  <si>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</si>
  <si>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</si>
  <si>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</si>
  <si>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</si>
  <si>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</si>
  <si>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</si>
  <si>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</si>
  <si>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</si>
  <si>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</si>
  <si>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</si>
  <si>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</si>
  <si>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</si>
  <si>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</si>
  <si>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</si>
  <si>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</si>
  <si>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</si>
  <si>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</si>
  <si>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</si>
  <si>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</si>
  <si>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</si>
  <si>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</si>
  <si>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</si>
  <si>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</si>
  <si>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</si>
  <si>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</si>
  <si>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</si>
  <si>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</si>
  <si>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</si>
  <si>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</si>
  <si>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</si>
  <si>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</si>
  <si>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</si>
  <si>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</si>
  <si>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</si>
  <si>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</si>
  <si>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</si>
  <si>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</si>
  <si>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</si>
  <si>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</si>
  <si>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</si>
  <si>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</si>
  <si>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</si>
  <si>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</si>
  <si>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</si>
  <si>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</si>
  <si>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</si>
  <si>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</si>
  <si>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</si>
  <si>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</si>
  <si>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</si>
  <si>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</si>
  <si>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</si>
  <si>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</si>
  <si>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</si>
  <si>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</si>
  <si>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</si>
  <si>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</si>
  <si>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</si>
  <si>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</si>
  <si>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</si>
  <si>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</si>
  <si>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</si>
  <si>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</si>
  <si>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</si>
  <si>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</si>
  <si>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</si>
  <si>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</si>
  <si>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</si>
  <si>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</si>
  <si>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</si>
  <si>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</si>
  <si>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</si>
  <si>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</si>
  <si>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</si>
  <si>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</si>
  <si>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</si>
  <si>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</si>
  <si>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</si>
  <si>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ANEXA Nr. 3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</si>
  <si>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</si>
  <si>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</si>
  <si>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</si>
  <si>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</si>
  <si>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</si>
  <si>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</si>
  <si>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</si>
  <si>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ANEXA Nr. 4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</si>
  <si>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</si>
  <si>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</si>
  <si>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</si>
  <si>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</si>
  <si>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</si>
  <si>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</si>
  <si>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</si>
  <si>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</si>
  <si>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</si>
  <si>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</si>
  <si>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</si>
  <si>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</si>
  <si>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</si>
  <si>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</si>
  <si>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</si>
  <si>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</si>
  <si>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</si>
  <si>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</si>
  <si>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</si>
  <si>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</si>
  <si>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</si>
  <si>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</si>
  <si>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</si>
  <si>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</si>
  <si>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</si>
  <si>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</si>
  <si>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</si>
  <si>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</si>
  <si>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</si>
  <si>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</si>
  <si>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</si>
  <si>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</si>
  <si>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</si>
  <si>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</si>
  <si>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</si>
  <si>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Total
An
6=6d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</si>
  <si>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</si>
  <si>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</si>
  <si>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</si>
  <si>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</si>
  <si>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</si>
  <si>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</si>
  <si>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</si>
  <si>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</si>
  <si>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</si>
  <si>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</si>
  <si>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</si>
  <si>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reintregire cresteri salariale fata de an precedent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</si>
  <si>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</si>
  <si>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</si>
  <si>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</si>
  <si>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</si>
  <si>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</si>
  <si>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</si>
  <si>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</si>
  <si>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</si>
  <si>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</si>
  <si>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 xml:space="preserve">*) Rd.50 = Rd.154 din Anexa de fundamentare nr. 2 </t>
  </si>
  <si>
    <t>- corespunzator modificarilor legislative privind contributiile sociale obligatorii</t>
  </si>
  <si>
    <t>- imobilizari necorporale - soft windows</t>
  </si>
  <si>
    <t xml:space="preserve">
7 = 
6/5
*100</t>
  </si>
  <si>
    <t xml:space="preserve">
8 = 
5/3a
*100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</si>
  <si>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</si>
  <si>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</si>
  <si>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</si>
  <si>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</si>
  <si>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</si>
  <si>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</si>
  <si>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</si>
  <si>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</si>
  <si>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</si>
  <si>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</si>
  <si>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</si>
  <si>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</si>
  <si>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</si>
  <si>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</si>
  <si>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</si>
  <si>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</si>
  <si>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</si>
  <si>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</si>
  <si>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</si>
  <si>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</si>
  <si>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</si>
  <si>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</si>
  <si>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</si>
  <si>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</si>
  <si>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</si>
  <si>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</si>
  <si>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</si>
  <si>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</si>
  <si>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</si>
  <si>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</si>
  <si>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</si>
  <si>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</si>
  <si>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</si>
  <si>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</si>
  <si>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</si>
  <si>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spalatorie cu perii</t>
  </si>
  <si>
    <t>- echipament service autobuze</t>
  </si>
  <si>
    <t>Prevederi an precedent (N-1) -2020</t>
  </si>
  <si>
    <t>Realizat an N-2
(2019)</t>
  </si>
  <si>
    <t>conform HCL158/
24.09.2020, Hot AGA 3/25.09.2020</t>
  </si>
  <si>
    <t xml:space="preserve">Preli-
minat/ 
Realizat la 31.12.2020
</t>
  </si>
  <si>
    <t>Propuneri an curent (N) - 2021</t>
  </si>
  <si>
    <t>pe anul 2021</t>
  </si>
  <si>
    <t xml:space="preserve">Diferenta
2021-
2020
</t>
  </si>
  <si>
    <t>=6-5
(2021-2020)</t>
  </si>
  <si>
    <t>7
2021/2020</t>
  </si>
  <si>
    <t>8
2020/2019</t>
  </si>
  <si>
    <t>Prevederi an N-2
2019</t>
  </si>
  <si>
    <t>Prevederi an precedent (N-1)
2020</t>
  </si>
  <si>
    <t>an precedent 2020</t>
  </si>
  <si>
    <t>Investiţii în curs din fonduri proprii, din care:</t>
  </si>
  <si>
    <t>a)-pentru bunurile proprietate privata a operatorului economic</t>
  </si>
  <si>
    <t>31,12,2020</t>
  </si>
  <si>
    <t>- macara pliabila</t>
  </si>
  <si>
    <t>- sonde masurare pentru rezervoare comb.</t>
  </si>
  <si>
    <t>- tehnica de calcul</t>
  </si>
  <si>
    <t>schela metalica -lucrari la inaltime atelier</t>
  </si>
  <si>
    <t>dotare cu montaj instalatie incalzire hala</t>
  </si>
  <si>
    <t>an curent 2021</t>
  </si>
  <si>
    <t>usa industriala hala</t>
  </si>
  <si>
    <t>sistem supraveghere video</t>
  </si>
  <si>
    <t>sistem iluminat curte</t>
  </si>
  <si>
    <t>elaborare documentatie autorizatie ISU</t>
  </si>
  <si>
    <t>Realizat/ Preliminat an precedent (N-1)
2020</t>
  </si>
  <si>
    <t>Propuneri an curent (N)
2021</t>
  </si>
  <si>
    <t>Estimări 
an N + 1
2022</t>
  </si>
  <si>
    <t>Estimări
 an N + 2
2023</t>
  </si>
  <si>
    <t>VENITURI TOTALE (rd. 2 + rd. 22 )</t>
  </si>
  <si>
    <t>147a)</t>
  </si>
  <si>
    <t>147b)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</si>
  <si>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</si>
  <si>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</si>
  <si>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</si>
  <si>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</si>
  <si>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</si>
  <si>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</si>
  <si>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</si>
  <si>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</si>
  <si>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</si>
  <si>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</si>
  <si>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</si>
  <si>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</si>
  <si>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</si>
  <si>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</si>
  <si>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</si>
  <si>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</si>
  <si>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</si>
  <si>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</si>
  <si>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</si>
  <si>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</si>
  <si>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</si>
  <si>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</si>
  <si>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</si>
  <si>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</si>
  <si>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</si>
  <si>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</si>
  <si>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ANEXA 5</t>
  </si>
  <si>
    <t>mii lei</t>
  </si>
  <si>
    <t>a=plati restante</t>
  </si>
  <si>
    <t>b=rezultat brut</t>
  </si>
  <si>
    <t>BUJOR IONUT-ANTONIO</t>
  </si>
  <si>
    <t xml:space="preserve">*) Rd.51 = Rd.152 din Anexa de fundamentare nr. 2 </t>
  </si>
  <si>
    <t>Iojiban Doina</t>
  </si>
  <si>
    <t>An precedent (N-1)2020</t>
  </si>
  <si>
    <t>An curent 2021</t>
  </si>
  <si>
    <t>Masuri de imbunatatire a rezultatului brut si de reducere a platilor restante</t>
  </si>
  <si>
    <t>lucrari de proiectare refacere instalatii incalziresediu admin.si baza productie</t>
  </si>
  <si>
    <t>refacere instalatii de incalzire sediu admin.si baza de productie</t>
  </si>
  <si>
    <t>rectificat pe anul 2021</t>
  </si>
  <si>
    <t>Programul de investiţii, dotări şi sursele de finanţare rectificat</t>
  </si>
  <si>
    <t>servicii de consultanță pt elaborare documentație de atribuire pt lucrări de reparații curente și reabilitare termică clădire administrativă</t>
  </si>
  <si>
    <t>lucrări de reparații curente și reabilitare termică clădire administrativă</t>
  </si>
  <si>
    <t xml:space="preserve">  modernizare toalete din atelierul de reparatii</t>
  </si>
  <si>
    <t xml:space="preserve">  modernizare   cladire exploatare</t>
  </si>
  <si>
    <t xml:space="preserve"> refacere membrana bituminoasa acoperis  cladire hala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</si>
</sst>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  <numFmt numFmtId="184" formatCode="0.0000000"/>
    <numFmt numFmtId="185" formatCode="0.000000"/>
    <numFmt numFmtId="186" formatCode="#,##0.0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3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0" fontId="1" fillId="0" borderId="13" xfId="0" applyNumberFormat="1" applyFont="1" applyBorder="1" applyAlignment="1">
      <alignment horizontal="center" vertical="top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top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/>
    </xf>
    <xf numFmtId="0" fontId="44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 quotePrefix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  <cell r="H73" t="str">
            <v>DIRECTOR ECONOMIC</v>
          </cell>
        </row>
        <row r="74">
          <cell r="B74" t="str">
            <v>BUJOR IONUT ANTONIO</v>
          </cell>
        </row>
        <row r="77">
          <cell r="H77" t="str">
            <v>VIZAT CFG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94" zoomScaleNormal="94" zoomScalePageLayoutView="0" workbookViewId="0" topLeftCell="A43">
      <selection activeCell="H57" sqref="H57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7.28125" style="0" customWidth="1"/>
    <col min="10" max="10" width="8.7109375" style="1" customWidth="1"/>
    <col min="11" max="11" width="8.8515625" style="1" customWidth="1"/>
    <col min="12" max="12" width="9.421875" style="0" customWidth="1"/>
    <col min="13" max="13" width="9.8515625" style="0" customWidth="1"/>
  </cols>
  <sheetData>
    <row r="1" spans="1:13" ht="12.7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108" t="s">
        <v>0</v>
      </c>
      <c r="M1" s="108"/>
    </row>
    <row r="2" spans="1:13" s="8" customFormat="1" ht="12.75" customHeight="1">
      <c r="A2" s="4" t="s">
        <v>287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8" customFormat="1" ht="12.75" customHeight="1">
      <c r="A3" s="4" t="s">
        <v>288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12.75" customHeight="1">
      <c r="A4" s="4" t="s">
        <v>289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.75" customHeight="1">
      <c r="A5" s="4" t="s">
        <v>290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12.75" customHeight="1">
      <c r="A7" s="109" t="s">
        <v>432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2.75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9" t="s">
        <v>2</v>
      </c>
    </row>
    <row r="10" spans="1:13" ht="39" customHeight="1">
      <c r="A10" s="110"/>
      <c r="B10" s="110"/>
      <c r="C10" s="110"/>
      <c r="D10" s="105" t="s">
        <v>3</v>
      </c>
      <c r="E10" s="105"/>
      <c r="F10" s="105" t="s">
        <v>4</v>
      </c>
      <c r="G10" s="105" t="s">
        <v>387</v>
      </c>
      <c r="H10" s="105" t="s">
        <v>388</v>
      </c>
      <c r="I10" s="105" t="s">
        <v>5</v>
      </c>
      <c r="J10" s="105" t="s">
        <v>389</v>
      </c>
      <c r="K10" s="112" t="s">
        <v>390</v>
      </c>
      <c r="L10" s="105" t="s">
        <v>5</v>
      </c>
      <c r="M10" s="105"/>
    </row>
    <row r="11" spans="1:13" ht="38.25" customHeight="1">
      <c r="A11" s="110"/>
      <c r="B11" s="110"/>
      <c r="C11" s="110"/>
      <c r="D11" s="110"/>
      <c r="E11" s="105"/>
      <c r="F11" s="105"/>
      <c r="G11" s="105"/>
      <c r="H11" s="105"/>
      <c r="I11" s="105"/>
      <c r="J11" s="105"/>
      <c r="K11" s="113"/>
      <c r="L11" s="11" t="s">
        <v>6</v>
      </c>
      <c r="M11" s="11" t="s">
        <v>7</v>
      </c>
    </row>
    <row r="12" spans="1:13" ht="12.75" customHeight="1">
      <c r="A12" s="11">
        <v>0</v>
      </c>
      <c r="B12" s="11">
        <v>1</v>
      </c>
      <c r="C12" s="10"/>
      <c r="D12" s="105">
        <v>2</v>
      </c>
      <c r="E12" s="105"/>
      <c r="F12" s="11">
        <v>3</v>
      </c>
      <c r="G12" s="11">
        <v>4</v>
      </c>
      <c r="H12" s="11">
        <v>5</v>
      </c>
      <c r="I12" s="11" t="s">
        <v>8</v>
      </c>
      <c r="J12" s="11">
        <v>7</v>
      </c>
      <c r="K12" s="11">
        <v>8</v>
      </c>
      <c r="L12" s="11">
        <v>9</v>
      </c>
      <c r="M12" s="11">
        <v>10</v>
      </c>
    </row>
    <row r="13" spans="1:13" ht="12.75" customHeight="1">
      <c r="A13" s="12" t="s">
        <v>9</v>
      </c>
      <c r="B13" s="13"/>
      <c r="C13" s="13"/>
      <c r="D13" s="106" t="s">
        <v>10</v>
      </c>
      <c r="E13" s="106"/>
      <c r="F13" s="12">
        <v>1</v>
      </c>
      <c r="G13" s="104">
        <f>G14+G17+G18</f>
        <v>17478.9</v>
      </c>
      <c r="H13" s="33">
        <f>H14+H17+H18</f>
        <v>18104</v>
      </c>
      <c r="I13" s="22">
        <f>H13/G13*100</f>
        <v>103.5763120104812</v>
      </c>
      <c r="J13" s="13">
        <f>J14+J17+J18</f>
        <v>14919</v>
      </c>
      <c r="K13" s="13">
        <f>K14+K17+K18</f>
        <v>14919</v>
      </c>
      <c r="L13" s="24">
        <f>J13/H13*100</f>
        <v>82.40720282810429</v>
      </c>
      <c r="M13" s="24">
        <f>K13/J13*100</f>
        <v>100</v>
      </c>
    </row>
    <row r="14" spans="1:13" ht="12.75" customHeight="1">
      <c r="A14" s="111"/>
      <c r="B14" s="12">
        <v>1</v>
      </c>
      <c r="C14" s="13"/>
      <c r="D14" s="106" t="s">
        <v>11</v>
      </c>
      <c r="E14" s="106"/>
      <c r="F14" s="12">
        <v>2</v>
      </c>
      <c r="G14" s="13">
        <f>ANEXA2!I14</f>
        <v>17432</v>
      </c>
      <c r="H14" s="13">
        <f>ANEXA2!J14</f>
        <v>18054</v>
      </c>
      <c r="I14" s="22">
        <f>H14/G14*100</f>
        <v>103.56815052776503</v>
      </c>
      <c r="J14" s="13">
        <v>14850</v>
      </c>
      <c r="K14" s="13">
        <v>14850</v>
      </c>
      <c r="L14" s="24">
        <f>J14/H14*100</f>
        <v>82.25324027916251</v>
      </c>
      <c r="M14" s="24">
        <f aca="true" t="shared" si="0" ref="M14:M39">K14/J14*100</f>
        <v>100</v>
      </c>
    </row>
    <row r="15" spans="1:13" ht="25.5">
      <c r="A15" s="111"/>
      <c r="B15" s="13"/>
      <c r="C15" s="13"/>
      <c r="D15" s="12" t="s">
        <v>12</v>
      </c>
      <c r="E15" s="14" t="s">
        <v>301</v>
      </c>
      <c r="F15" s="12">
        <v>3</v>
      </c>
      <c r="G15" s="13">
        <f>ANEXA2!I22</f>
        <v>4169</v>
      </c>
      <c r="H15" s="13">
        <f>ANEXA2!J22</f>
        <v>4900</v>
      </c>
      <c r="I15" s="22">
        <f>H15/G15*100</f>
        <v>117.53418085871911</v>
      </c>
      <c r="J15" s="13">
        <v>4000</v>
      </c>
      <c r="K15" s="13">
        <v>4000</v>
      </c>
      <c r="L15" s="24">
        <f>J15/H15*100</f>
        <v>81.63265306122449</v>
      </c>
      <c r="M15" s="24">
        <f t="shared" si="0"/>
        <v>100</v>
      </c>
    </row>
    <row r="16" spans="1:13" ht="25.5">
      <c r="A16" s="111"/>
      <c r="B16" s="13"/>
      <c r="C16" s="13"/>
      <c r="D16" s="12" t="s">
        <v>13</v>
      </c>
      <c r="E16" s="14" t="s">
        <v>285</v>
      </c>
      <c r="F16" s="12">
        <v>4</v>
      </c>
      <c r="G16" s="13">
        <f>ANEXA2!I23</f>
        <v>9410</v>
      </c>
      <c r="H16" s="13">
        <f>ANEXA2!J23</f>
        <v>8713</v>
      </c>
      <c r="I16" s="22">
        <f>H16/G16*100</f>
        <v>92.59298618490968</v>
      </c>
      <c r="J16" s="13">
        <v>4500</v>
      </c>
      <c r="K16" s="13">
        <v>4500</v>
      </c>
      <c r="L16" s="24">
        <f>J16/H16*100</f>
        <v>51.64696430620911</v>
      </c>
      <c r="M16" s="24">
        <f t="shared" si="0"/>
        <v>100</v>
      </c>
    </row>
    <row r="17" spans="1:13" ht="12.75" customHeight="1">
      <c r="A17" s="111"/>
      <c r="B17" s="12">
        <v>2</v>
      </c>
      <c r="C17" s="13"/>
      <c r="D17" s="106" t="s">
        <v>14</v>
      </c>
      <c r="E17" s="106"/>
      <c r="F17" s="12">
        <v>5</v>
      </c>
      <c r="G17" s="21">
        <f>ANEXA2!I34</f>
        <v>46.9</v>
      </c>
      <c r="H17" s="13">
        <f>ANEXA2!J34</f>
        <v>50</v>
      </c>
      <c r="I17" s="22">
        <f>H17/G17*100</f>
        <v>106.60980810234541</v>
      </c>
      <c r="J17" s="13">
        <v>69</v>
      </c>
      <c r="K17" s="13">
        <v>69</v>
      </c>
      <c r="L17" s="24">
        <f>J17/H17*100</f>
        <v>138</v>
      </c>
      <c r="M17" s="24">
        <f t="shared" si="0"/>
        <v>100</v>
      </c>
    </row>
    <row r="18" spans="1:13" ht="12.75" customHeight="1">
      <c r="A18" s="111"/>
      <c r="B18" s="12">
        <v>3</v>
      </c>
      <c r="C18" s="13"/>
      <c r="D18" s="106" t="s">
        <v>15</v>
      </c>
      <c r="E18" s="106"/>
      <c r="F18" s="12">
        <v>6</v>
      </c>
      <c r="G18" s="13">
        <v>0</v>
      </c>
      <c r="H18" s="13">
        <v>0</v>
      </c>
      <c r="I18" s="22"/>
      <c r="J18" s="13">
        <v>0</v>
      </c>
      <c r="K18" s="13">
        <v>0</v>
      </c>
      <c r="L18" s="24"/>
      <c r="M18" s="24" t="s">
        <v>291</v>
      </c>
    </row>
    <row r="19" spans="1:13" ht="12.75" customHeight="1">
      <c r="A19" s="12" t="s">
        <v>16</v>
      </c>
      <c r="B19" s="13"/>
      <c r="C19" s="13"/>
      <c r="D19" s="106" t="s">
        <v>17</v>
      </c>
      <c r="E19" s="106"/>
      <c r="F19" s="12">
        <v>7</v>
      </c>
      <c r="G19" s="104">
        <f>G20+G32+G33</f>
        <v>16987.807</v>
      </c>
      <c r="H19" s="33">
        <f>H20+H32+H33</f>
        <v>18101</v>
      </c>
      <c r="I19" s="22">
        <f aca="true" t="shared" si="1" ref="I19:I26">H19/G19*100</f>
        <v>106.55289408456312</v>
      </c>
      <c r="J19" s="13">
        <f>J20+J32+J33</f>
        <v>14885</v>
      </c>
      <c r="K19" s="13">
        <f>K20+K32+K33</f>
        <v>14885</v>
      </c>
      <c r="L19" s="24">
        <f aca="true" t="shared" si="2" ref="L19:L26">J19/H19*100</f>
        <v>82.23302579967957</v>
      </c>
      <c r="M19" s="24">
        <f t="shared" si="0"/>
        <v>100</v>
      </c>
    </row>
    <row r="20" spans="1:13" ht="12.75" customHeight="1">
      <c r="A20" s="111"/>
      <c r="B20" s="12">
        <v>1</v>
      </c>
      <c r="C20" s="13"/>
      <c r="D20" s="106" t="s">
        <v>18</v>
      </c>
      <c r="E20" s="106"/>
      <c r="F20" s="12">
        <v>8</v>
      </c>
      <c r="G20" s="21">
        <f>G21+G22+G23+G31</f>
        <v>16981.964</v>
      </c>
      <c r="H20" s="13">
        <f>H21+H22+H23+H31</f>
        <v>18095</v>
      </c>
      <c r="I20" s="22">
        <f t="shared" si="1"/>
        <v>106.55422423460561</v>
      </c>
      <c r="J20" s="13">
        <f>J21+J22+J23+J31</f>
        <v>14883</v>
      </c>
      <c r="K20" s="13">
        <f>K21+K22+K23+K31</f>
        <v>14883</v>
      </c>
      <c r="L20" s="24">
        <f t="shared" si="2"/>
        <v>82.24924012158054</v>
      </c>
      <c r="M20" s="24">
        <f t="shared" si="0"/>
        <v>100</v>
      </c>
    </row>
    <row r="21" spans="1:13" ht="12.75" customHeight="1">
      <c r="A21" s="111"/>
      <c r="B21" s="13"/>
      <c r="C21" s="12" t="s">
        <v>19</v>
      </c>
      <c r="D21" s="106" t="s">
        <v>20</v>
      </c>
      <c r="E21" s="106"/>
      <c r="F21" s="12">
        <v>9</v>
      </c>
      <c r="G21" s="21">
        <f>ANEXA2!I42</f>
        <v>3881.606</v>
      </c>
      <c r="H21" s="13">
        <f>ANEXA2!J42</f>
        <v>3906</v>
      </c>
      <c r="I21" s="22">
        <f t="shared" si="1"/>
        <v>100.62845121323494</v>
      </c>
      <c r="J21" s="13">
        <v>4300</v>
      </c>
      <c r="K21" s="13">
        <v>4300</v>
      </c>
      <c r="L21" s="24">
        <f t="shared" si="2"/>
        <v>110.08704557091653</v>
      </c>
      <c r="M21" s="24">
        <f t="shared" si="0"/>
        <v>100</v>
      </c>
    </row>
    <row r="22" spans="1:13" ht="12.75" customHeight="1">
      <c r="A22" s="111"/>
      <c r="B22" s="10"/>
      <c r="C22" s="12" t="s">
        <v>21</v>
      </c>
      <c r="D22" s="106" t="s">
        <v>22</v>
      </c>
      <c r="E22" s="106"/>
      <c r="F22" s="12">
        <v>10</v>
      </c>
      <c r="G22" s="21">
        <f>ANEXA2!I90</f>
        <v>2289.508</v>
      </c>
      <c r="H22" s="13">
        <f>ANEXA2!J90</f>
        <v>2290</v>
      </c>
      <c r="I22" s="22">
        <f t="shared" si="1"/>
        <v>100.02148933307944</v>
      </c>
      <c r="J22" s="13">
        <v>1100</v>
      </c>
      <c r="K22" s="13">
        <v>1100</v>
      </c>
      <c r="L22" s="24">
        <f t="shared" si="2"/>
        <v>48.03493449781659</v>
      </c>
      <c r="M22" s="24">
        <f t="shared" si="0"/>
        <v>100</v>
      </c>
    </row>
    <row r="23" spans="1:13" ht="12.75" customHeight="1">
      <c r="A23" s="111"/>
      <c r="B23" s="10"/>
      <c r="C23" s="12" t="s">
        <v>23</v>
      </c>
      <c r="D23" s="106" t="s">
        <v>24</v>
      </c>
      <c r="E23" s="106"/>
      <c r="F23" s="12">
        <v>11</v>
      </c>
      <c r="G23" s="21">
        <f>G24+G27+G29+G30</f>
        <v>10365.320000000002</v>
      </c>
      <c r="H23" s="13">
        <f>H24+H27+H29+H30</f>
        <v>11453</v>
      </c>
      <c r="I23" s="22">
        <f t="shared" si="1"/>
        <v>110.49345316883606</v>
      </c>
      <c r="J23" s="13">
        <f>J24+J27+J29+J30</f>
        <v>9013</v>
      </c>
      <c r="K23" s="13">
        <f>K24+K27+K29+K30</f>
        <v>9013</v>
      </c>
      <c r="L23" s="24">
        <f t="shared" si="2"/>
        <v>78.69553828691173</v>
      </c>
      <c r="M23" s="24">
        <f t="shared" si="0"/>
        <v>100</v>
      </c>
    </row>
    <row r="24" spans="1:13" ht="12.75">
      <c r="A24" s="111"/>
      <c r="B24" s="10"/>
      <c r="C24" s="10"/>
      <c r="D24" s="12" t="s">
        <v>25</v>
      </c>
      <c r="E24" s="14" t="s">
        <v>26</v>
      </c>
      <c r="F24" s="12">
        <v>12</v>
      </c>
      <c r="G24" s="21">
        <f>G25+G26</f>
        <v>9517.013</v>
      </c>
      <c r="H24" s="13">
        <f>H25+H26</f>
        <v>10562</v>
      </c>
      <c r="I24" s="22">
        <f t="shared" si="1"/>
        <v>110.98019935456638</v>
      </c>
      <c r="J24" s="13">
        <v>8380</v>
      </c>
      <c r="K24" s="13">
        <v>8380</v>
      </c>
      <c r="L24" s="24">
        <f t="shared" si="2"/>
        <v>79.34103389509562</v>
      </c>
      <c r="M24" s="24">
        <f t="shared" si="0"/>
        <v>100</v>
      </c>
    </row>
    <row r="25" spans="1:13" ht="12.75">
      <c r="A25" s="111"/>
      <c r="B25" s="10"/>
      <c r="C25" s="10"/>
      <c r="D25" s="12" t="s">
        <v>27</v>
      </c>
      <c r="E25" s="14" t="s">
        <v>28</v>
      </c>
      <c r="F25" s="12">
        <v>13</v>
      </c>
      <c r="G25" s="21">
        <f>ANEXA2!I99</f>
        <v>8731.710000000001</v>
      </c>
      <c r="H25" s="13">
        <f>ANEXA2!J99</f>
        <v>9602</v>
      </c>
      <c r="I25" s="22">
        <f t="shared" si="1"/>
        <v>109.96700531740058</v>
      </c>
      <c r="J25" s="13">
        <v>7610</v>
      </c>
      <c r="K25" s="13">
        <v>7610</v>
      </c>
      <c r="L25" s="24">
        <f t="shared" si="2"/>
        <v>79.25432201624662</v>
      </c>
      <c r="M25" s="24">
        <f t="shared" si="0"/>
        <v>100</v>
      </c>
    </row>
    <row r="26" spans="1:13" ht="12.75">
      <c r="A26" s="111"/>
      <c r="B26" s="10"/>
      <c r="C26" s="10"/>
      <c r="D26" s="12" t="s">
        <v>29</v>
      </c>
      <c r="E26" s="14" t="s">
        <v>30</v>
      </c>
      <c r="F26" s="12">
        <v>14</v>
      </c>
      <c r="G26" s="21">
        <f>ANEXA2!I103</f>
        <v>785.3030000000001</v>
      </c>
      <c r="H26" s="13">
        <f>ANEXA2!J103</f>
        <v>960</v>
      </c>
      <c r="I26" s="22">
        <f t="shared" si="1"/>
        <v>122.24580830583862</v>
      </c>
      <c r="J26" s="13">
        <v>770</v>
      </c>
      <c r="K26" s="13">
        <v>770</v>
      </c>
      <c r="L26" s="24">
        <f t="shared" si="2"/>
        <v>80.20833333333334</v>
      </c>
      <c r="M26" s="24">
        <f t="shared" si="0"/>
        <v>100</v>
      </c>
    </row>
    <row r="27" spans="1:13" ht="12.75">
      <c r="A27" s="111"/>
      <c r="B27" s="10"/>
      <c r="C27" s="10"/>
      <c r="D27" s="12" t="s">
        <v>31</v>
      </c>
      <c r="E27" s="14" t="s">
        <v>32</v>
      </c>
      <c r="F27" s="12">
        <v>15</v>
      </c>
      <c r="G27" s="13">
        <v>0</v>
      </c>
      <c r="H27" s="13">
        <v>0</v>
      </c>
      <c r="I27" s="22">
        <v>0</v>
      </c>
      <c r="J27" s="13">
        <v>0</v>
      </c>
      <c r="K27" s="13">
        <v>0</v>
      </c>
      <c r="L27" s="24"/>
      <c r="M27" s="24" t="s">
        <v>291</v>
      </c>
    </row>
    <row r="28" spans="1:13" ht="25.5">
      <c r="A28" s="111"/>
      <c r="B28" s="10"/>
      <c r="C28" s="10"/>
      <c r="D28" s="13"/>
      <c r="E28" s="14" t="s">
        <v>33</v>
      </c>
      <c r="F28" s="12">
        <v>16</v>
      </c>
      <c r="G28" s="13">
        <v>0</v>
      </c>
      <c r="H28" s="13">
        <v>0</v>
      </c>
      <c r="I28" s="22">
        <v>0</v>
      </c>
      <c r="J28" s="13">
        <v>0</v>
      </c>
      <c r="K28" s="13">
        <v>0</v>
      </c>
      <c r="L28" s="24"/>
      <c r="M28" s="24" t="s">
        <v>291</v>
      </c>
    </row>
    <row r="29" spans="1:13" ht="38.25">
      <c r="A29" s="111"/>
      <c r="B29" s="10"/>
      <c r="C29" s="10"/>
      <c r="D29" s="12" t="s">
        <v>34</v>
      </c>
      <c r="E29" s="14" t="s">
        <v>35</v>
      </c>
      <c r="F29" s="12">
        <v>17</v>
      </c>
      <c r="G29" s="21">
        <f>ANEXA2!I115</f>
        <v>533.307</v>
      </c>
      <c r="H29" s="13">
        <f>ANEXA2!J115</f>
        <v>575</v>
      </c>
      <c r="I29" s="22">
        <f>H29/G29*100</f>
        <v>107.81782350503555</v>
      </c>
      <c r="J29" s="13">
        <v>418</v>
      </c>
      <c r="K29" s="13">
        <v>418</v>
      </c>
      <c r="L29" s="24">
        <f>J29/H29*100</f>
        <v>72.69565217391303</v>
      </c>
      <c r="M29" s="24">
        <f t="shared" si="0"/>
        <v>100</v>
      </c>
    </row>
    <row r="30" spans="1:13" ht="12.75">
      <c r="A30" s="111"/>
      <c r="B30" s="10"/>
      <c r="C30" s="10"/>
      <c r="D30" s="12" t="s">
        <v>36</v>
      </c>
      <c r="E30" s="14" t="s">
        <v>316</v>
      </c>
      <c r="F30" s="12">
        <v>18</v>
      </c>
      <c r="G30" s="21">
        <f>ANEXA2!I124</f>
        <v>315</v>
      </c>
      <c r="H30" s="13">
        <f>ANEXA2!J124</f>
        <v>316</v>
      </c>
      <c r="I30" s="22">
        <f>H30/G30*100</f>
        <v>100.31746031746032</v>
      </c>
      <c r="J30" s="13">
        <v>215</v>
      </c>
      <c r="K30" s="13">
        <v>215</v>
      </c>
      <c r="L30" s="24">
        <f>J30/H30*100</f>
        <v>68.0379746835443</v>
      </c>
      <c r="M30" s="24">
        <f t="shared" si="0"/>
        <v>100</v>
      </c>
    </row>
    <row r="31" spans="1:13" ht="12.75" customHeight="1">
      <c r="A31" s="111"/>
      <c r="B31" s="10"/>
      <c r="C31" s="12" t="s">
        <v>37</v>
      </c>
      <c r="D31" s="106" t="s">
        <v>317</v>
      </c>
      <c r="E31" s="106"/>
      <c r="F31" s="12">
        <v>19</v>
      </c>
      <c r="G31" s="21">
        <f>ANEXA2!I125</f>
        <v>445.53</v>
      </c>
      <c r="H31" s="13">
        <f>ANEXA2!J125</f>
        <v>446</v>
      </c>
      <c r="I31" s="22">
        <f>H31/G31*100</f>
        <v>100.10549233497184</v>
      </c>
      <c r="J31" s="13">
        <v>470</v>
      </c>
      <c r="K31" s="13">
        <v>470</v>
      </c>
      <c r="L31" s="24">
        <f>J31/H31*100</f>
        <v>105.38116591928251</v>
      </c>
      <c r="M31" s="24">
        <f t="shared" si="0"/>
        <v>100</v>
      </c>
    </row>
    <row r="32" spans="1:13" ht="12.75" customHeight="1">
      <c r="A32" s="111"/>
      <c r="B32" s="12">
        <v>2</v>
      </c>
      <c r="C32" s="13"/>
      <c r="D32" s="106" t="s">
        <v>38</v>
      </c>
      <c r="E32" s="106"/>
      <c r="F32" s="12">
        <v>20</v>
      </c>
      <c r="G32" s="21">
        <f>ANEXA2!I142</f>
        <v>5.843</v>
      </c>
      <c r="H32" s="13">
        <f>ANEXA2!J142</f>
        <v>6</v>
      </c>
      <c r="I32" s="22" t="s">
        <v>240</v>
      </c>
      <c r="J32" s="13">
        <v>2</v>
      </c>
      <c r="K32" s="13">
        <v>2</v>
      </c>
      <c r="L32" s="24">
        <f>J32/H32*100</f>
        <v>33.33333333333333</v>
      </c>
      <c r="M32" s="24" t="s">
        <v>291</v>
      </c>
    </row>
    <row r="33" spans="1:13" ht="12.75" customHeight="1">
      <c r="A33" s="111"/>
      <c r="B33" s="12">
        <v>3</v>
      </c>
      <c r="C33" s="13"/>
      <c r="D33" s="106" t="s">
        <v>39</v>
      </c>
      <c r="E33" s="106"/>
      <c r="F33" s="12">
        <v>21</v>
      </c>
      <c r="G33" s="21">
        <v>0</v>
      </c>
      <c r="H33" s="13">
        <v>0</v>
      </c>
      <c r="I33" s="22"/>
      <c r="J33" s="13"/>
      <c r="K33" s="13"/>
      <c r="L33" s="24"/>
      <c r="M33" s="24"/>
    </row>
    <row r="34" spans="1:13" ht="12.75" customHeight="1">
      <c r="A34" s="12" t="s">
        <v>40</v>
      </c>
      <c r="B34" s="13"/>
      <c r="C34" s="13"/>
      <c r="D34" s="106" t="s">
        <v>41</v>
      </c>
      <c r="E34" s="106"/>
      <c r="F34" s="12">
        <v>22</v>
      </c>
      <c r="G34" s="104">
        <f>G13-G19</f>
        <v>491.09300000000076</v>
      </c>
      <c r="H34" s="33">
        <f>H13-H19</f>
        <v>3</v>
      </c>
      <c r="I34" s="22">
        <f>H34/G34*100</f>
        <v>0.6108822565176036</v>
      </c>
      <c r="J34" s="13">
        <f>J13-J19</f>
        <v>34</v>
      </c>
      <c r="K34" s="13">
        <f>K13-K19</f>
        <v>34</v>
      </c>
      <c r="L34" s="24">
        <f>J34/H34*100</f>
        <v>1133.3333333333335</v>
      </c>
      <c r="M34" s="24">
        <f t="shared" si="0"/>
        <v>100</v>
      </c>
    </row>
    <row r="35" spans="1:13" ht="12.75" customHeight="1">
      <c r="A35" s="12" t="s">
        <v>42</v>
      </c>
      <c r="B35" s="13"/>
      <c r="C35" s="13"/>
      <c r="D35" s="106" t="s">
        <v>43</v>
      </c>
      <c r="E35" s="106"/>
      <c r="F35" s="12">
        <v>23</v>
      </c>
      <c r="G35" s="13">
        <v>0</v>
      </c>
      <c r="H35" s="13">
        <v>0</v>
      </c>
      <c r="I35" s="22">
        <v>0</v>
      </c>
      <c r="J35" s="13">
        <v>9</v>
      </c>
      <c r="K35" s="13">
        <v>9</v>
      </c>
      <c r="L35" s="24">
        <v>0</v>
      </c>
      <c r="M35" s="24">
        <f t="shared" si="0"/>
        <v>100</v>
      </c>
    </row>
    <row r="36" spans="1:13" ht="31.5" customHeight="1">
      <c r="A36" s="12" t="s">
        <v>44</v>
      </c>
      <c r="B36" s="13"/>
      <c r="C36" s="13"/>
      <c r="D36" s="106" t="s">
        <v>45</v>
      </c>
      <c r="E36" s="106"/>
      <c r="F36" s="12">
        <v>24</v>
      </c>
      <c r="G36" s="13">
        <v>0</v>
      </c>
      <c r="H36" s="13">
        <v>0</v>
      </c>
      <c r="I36" s="22">
        <v>0</v>
      </c>
      <c r="J36" s="13">
        <v>46</v>
      </c>
      <c r="K36" s="13">
        <v>46</v>
      </c>
      <c r="L36" s="24">
        <v>0</v>
      </c>
      <c r="M36" s="24">
        <f t="shared" si="0"/>
        <v>100</v>
      </c>
    </row>
    <row r="37" spans="1:13" ht="12.75" customHeight="1">
      <c r="A37" s="111"/>
      <c r="B37" s="12">
        <v>1</v>
      </c>
      <c r="C37" s="13"/>
      <c r="D37" s="106" t="s">
        <v>46</v>
      </c>
      <c r="E37" s="106"/>
      <c r="F37" s="12">
        <v>25</v>
      </c>
      <c r="G37" s="13">
        <v>18</v>
      </c>
      <c r="H37" s="13">
        <v>2</v>
      </c>
      <c r="I37" s="22">
        <f>H37/G37*100</f>
        <v>11.11111111111111</v>
      </c>
      <c r="J37" s="13">
        <v>2</v>
      </c>
      <c r="K37" s="13">
        <v>2</v>
      </c>
      <c r="L37" s="24">
        <f>J37/H37*100</f>
        <v>100</v>
      </c>
      <c r="M37" s="24">
        <f t="shared" si="0"/>
        <v>100</v>
      </c>
    </row>
    <row r="38" spans="1:13" ht="12.75" customHeight="1">
      <c r="A38" s="111"/>
      <c r="B38" s="12">
        <v>2</v>
      </c>
      <c r="C38" s="13"/>
      <c r="D38" s="106" t="s">
        <v>47</v>
      </c>
      <c r="E38" s="106"/>
      <c r="F38" s="12">
        <v>26</v>
      </c>
      <c r="G38" s="13"/>
      <c r="H38" s="13"/>
      <c r="I38" s="22"/>
      <c r="J38" s="13"/>
      <c r="K38" s="13"/>
      <c r="L38" s="24"/>
      <c r="M38" s="24"/>
    </row>
    <row r="39" spans="1:13" ht="12.75" customHeight="1">
      <c r="A39" s="111"/>
      <c r="B39" s="12">
        <v>3</v>
      </c>
      <c r="C39" s="13"/>
      <c r="D39" s="106" t="s">
        <v>48</v>
      </c>
      <c r="E39" s="106"/>
      <c r="F39" s="12">
        <v>27</v>
      </c>
      <c r="G39" s="13">
        <v>0</v>
      </c>
      <c r="H39" s="13">
        <v>0</v>
      </c>
      <c r="I39" s="22">
        <v>0</v>
      </c>
      <c r="J39" s="13">
        <v>44</v>
      </c>
      <c r="K39" s="13">
        <v>44</v>
      </c>
      <c r="L39" s="24">
        <v>0</v>
      </c>
      <c r="M39" s="24">
        <f t="shared" si="0"/>
        <v>100</v>
      </c>
    </row>
    <row r="40" spans="1:13" ht="78.75" customHeight="1">
      <c r="A40" s="111"/>
      <c r="B40" s="12">
        <v>4</v>
      </c>
      <c r="C40" s="13"/>
      <c r="D40" s="106" t="s">
        <v>49</v>
      </c>
      <c r="E40" s="106"/>
      <c r="F40" s="12">
        <v>28</v>
      </c>
      <c r="G40" s="13">
        <v>0</v>
      </c>
      <c r="H40" s="13">
        <v>0</v>
      </c>
      <c r="I40" s="22" t="s">
        <v>240</v>
      </c>
      <c r="J40" s="13">
        <v>0</v>
      </c>
      <c r="K40" s="13">
        <v>0</v>
      </c>
      <c r="L40" s="24" t="s">
        <v>240</v>
      </c>
      <c r="M40" s="13" t="s">
        <v>240</v>
      </c>
    </row>
    <row r="41" spans="1:13" ht="12.75" customHeight="1">
      <c r="A41" s="111"/>
      <c r="B41" s="12">
        <v>5</v>
      </c>
      <c r="C41" s="13"/>
      <c r="D41" s="106" t="s">
        <v>50</v>
      </c>
      <c r="E41" s="106"/>
      <c r="F41" s="12">
        <v>29</v>
      </c>
      <c r="G41" s="13">
        <v>0</v>
      </c>
      <c r="H41" s="13">
        <v>0</v>
      </c>
      <c r="I41" s="22" t="s">
        <v>240</v>
      </c>
      <c r="J41" s="13">
        <v>0</v>
      </c>
      <c r="K41" s="13">
        <v>0</v>
      </c>
      <c r="L41" s="24" t="s">
        <v>240</v>
      </c>
      <c r="M41" s="13" t="s">
        <v>240</v>
      </c>
    </row>
    <row r="42" spans="1:13" ht="29.25" customHeight="1">
      <c r="A42" s="111"/>
      <c r="B42" s="12">
        <v>6</v>
      </c>
      <c r="C42" s="13"/>
      <c r="D42" s="106" t="s">
        <v>51</v>
      </c>
      <c r="E42" s="106"/>
      <c r="F42" s="12">
        <v>30</v>
      </c>
      <c r="G42" s="13">
        <v>0</v>
      </c>
      <c r="H42" s="13">
        <v>0</v>
      </c>
      <c r="I42" s="22" t="s">
        <v>240</v>
      </c>
      <c r="J42" s="13">
        <f>J36-J37-J38-J39-J40-J41</f>
        <v>0</v>
      </c>
      <c r="K42" s="13">
        <f>K36-K37-K38-K39-K40-K41</f>
        <v>0</v>
      </c>
      <c r="L42" s="24" t="s">
        <v>240</v>
      </c>
      <c r="M42" s="13" t="s">
        <v>240</v>
      </c>
    </row>
    <row r="43" spans="1:13" ht="56.25" customHeight="1">
      <c r="A43" s="111"/>
      <c r="B43" s="12">
        <v>7</v>
      </c>
      <c r="C43" s="13"/>
      <c r="D43" s="106" t="s">
        <v>52</v>
      </c>
      <c r="E43" s="106"/>
      <c r="F43" s="12">
        <v>31</v>
      </c>
      <c r="G43" s="13">
        <v>0</v>
      </c>
      <c r="H43" s="13">
        <v>0</v>
      </c>
      <c r="I43" s="22" t="s">
        <v>240</v>
      </c>
      <c r="J43" s="13">
        <v>0</v>
      </c>
      <c r="K43" s="13">
        <v>0</v>
      </c>
      <c r="L43" s="24" t="s">
        <v>240</v>
      </c>
      <c r="M43" s="13" t="s">
        <v>240</v>
      </c>
    </row>
    <row r="44" spans="1:13" ht="72" customHeight="1">
      <c r="A44" s="111"/>
      <c r="B44" s="12">
        <v>8</v>
      </c>
      <c r="C44" s="13"/>
      <c r="D44" s="106" t="s">
        <v>53</v>
      </c>
      <c r="E44" s="106"/>
      <c r="F44" s="12">
        <v>32</v>
      </c>
      <c r="G44" s="13">
        <v>0</v>
      </c>
      <c r="H44" s="13">
        <v>0</v>
      </c>
      <c r="I44" s="22" t="s">
        <v>240</v>
      </c>
      <c r="J44" s="13">
        <v>0</v>
      </c>
      <c r="K44" s="13">
        <v>0</v>
      </c>
      <c r="L44" s="24" t="s">
        <v>240</v>
      </c>
      <c r="M44" s="13" t="s">
        <v>240</v>
      </c>
    </row>
    <row r="45" spans="1:13" ht="12.75" customHeight="1">
      <c r="A45" s="111"/>
      <c r="B45" s="13"/>
      <c r="C45" s="12" t="s">
        <v>12</v>
      </c>
      <c r="D45" s="106" t="s">
        <v>54</v>
      </c>
      <c r="E45" s="106"/>
      <c r="F45" s="12">
        <v>33</v>
      </c>
      <c r="G45" s="13">
        <v>0</v>
      </c>
      <c r="H45" s="13">
        <v>0</v>
      </c>
      <c r="I45" s="22" t="s">
        <v>240</v>
      </c>
      <c r="J45" s="13">
        <v>0</v>
      </c>
      <c r="K45" s="13">
        <v>0</v>
      </c>
      <c r="L45" s="24" t="s">
        <v>240</v>
      </c>
      <c r="M45" s="13" t="s">
        <v>240</v>
      </c>
    </row>
    <row r="46" spans="1:13" ht="12.75" customHeight="1">
      <c r="A46" s="111"/>
      <c r="B46" s="13"/>
      <c r="C46" s="12" t="s">
        <v>13</v>
      </c>
      <c r="D46" s="106" t="s">
        <v>55</v>
      </c>
      <c r="E46" s="106"/>
      <c r="F46" s="12" t="s">
        <v>56</v>
      </c>
      <c r="G46" s="13">
        <v>0</v>
      </c>
      <c r="H46" s="13">
        <v>0</v>
      </c>
      <c r="I46" s="22" t="s">
        <v>240</v>
      </c>
      <c r="J46" s="13">
        <v>0</v>
      </c>
      <c r="K46" s="13">
        <v>0</v>
      </c>
      <c r="L46" s="24" t="s">
        <v>240</v>
      </c>
      <c r="M46" s="13" t="s">
        <v>240</v>
      </c>
    </row>
    <row r="47" spans="1:13" ht="12.75" customHeight="1">
      <c r="A47" s="111"/>
      <c r="B47" s="13"/>
      <c r="C47" s="12" t="s">
        <v>57</v>
      </c>
      <c r="D47" s="106" t="s">
        <v>58</v>
      </c>
      <c r="E47" s="106"/>
      <c r="F47" s="12">
        <v>34</v>
      </c>
      <c r="G47" s="13">
        <v>0</v>
      </c>
      <c r="H47" s="13">
        <v>0</v>
      </c>
      <c r="I47" s="22" t="s">
        <v>240</v>
      </c>
      <c r="J47" s="13">
        <v>0</v>
      </c>
      <c r="K47" s="13">
        <v>0</v>
      </c>
      <c r="L47" s="24" t="s">
        <v>240</v>
      </c>
      <c r="M47" s="13" t="s">
        <v>240</v>
      </c>
    </row>
    <row r="48" spans="1:13" ht="45.75" customHeight="1">
      <c r="A48" s="111"/>
      <c r="B48" s="12">
        <v>9</v>
      </c>
      <c r="C48" s="13"/>
      <c r="D48" s="106" t="s">
        <v>59</v>
      </c>
      <c r="E48" s="106"/>
      <c r="F48" s="12">
        <v>35</v>
      </c>
      <c r="G48" s="13">
        <v>0</v>
      </c>
      <c r="H48" s="13">
        <v>0</v>
      </c>
      <c r="I48" s="22" t="s">
        <v>240</v>
      </c>
      <c r="J48" s="13">
        <v>0</v>
      </c>
      <c r="K48" s="13">
        <v>0</v>
      </c>
      <c r="L48" s="24" t="s">
        <v>240</v>
      </c>
      <c r="M48" s="13" t="s">
        <v>240</v>
      </c>
    </row>
    <row r="49" spans="1:13" ht="12.75" customHeight="1">
      <c r="A49" s="12" t="s">
        <v>60</v>
      </c>
      <c r="B49" s="13"/>
      <c r="C49" s="13"/>
      <c r="D49" s="106" t="s">
        <v>61</v>
      </c>
      <c r="E49" s="106"/>
      <c r="F49" s="12">
        <v>36</v>
      </c>
      <c r="G49" s="13">
        <v>0</v>
      </c>
      <c r="H49" s="13">
        <v>0</v>
      </c>
      <c r="I49" s="22" t="s">
        <v>240</v>
      </c>
      <c r="J49" s="13">
        <v>0</v>
      </c>
      <c r="K49" s="13">
        <v>0</v>
      </c>
      <c r="L49" s="24" t="s">
        <v>240</v>
      </c>
      <c r="M49" s="13" t="s">
        <v>240</v>
      </c>
    </row>
    <row r="50" spans="1:13" ht="12.75" customHeight="1">
      <c r="A50" s="12" t="s">
        <v>62</v>
      </c>
      <c r="B50" s="13"/>
      <c r="C50" s="13"/>
      <c r="D50" s="106" t="s">
        <v>63</v>
      </c>
      <c r="E50" s="106"/>
      <c r="F50" s="12">
        <v>37</v>
      </c>
      <c r="G50" s="13">
        <v>0</v>
      </c>
      <c r="H50" s="13">
        <v>0</v>
      </c>
      <c r="I50" s="22" t="s">
        <v>240</v>
      </c>
      <c r="J50" s="13">
        <v>0</v>
      </c>
      <c r="K50" s="13">
        <v>0</v>
      </c>
      <c r="L50" s="24" t="s">
        <v>240</v>
      </c>
      <c r="M50" s="13" t="s">
        <v>240</v>
      </c>
    </row>
    <row r="51" spans="1:13" ht="12.75" customHeight="1">
      <c r="A51" s="111"/>
      <c r="B51" s="13"/>
      <c r="C51" s="12" t="s">
        <v>12</v>
      </c>
      <c r="D51" s="106" t="s">
        <v>64</v>
      </c>
      <c r="E51" s="106"/>
      <c r="F51" s="12">
        <v>38</v>
      </c>
      <c r="G51" s="13">
        <v>0</v>
      </c>
      <c r="H51" s="13">
        <v>0</v>
      </c>
      <c r="I51" s="22" t="s">
        <v>240</v>
      </c>
      <c r="J51" s="13">
        <v>0</v>
      </c>
      <c r="K51" s="13">
        <v>0</v>
      </c>
      <c r="L51" s="24" t="s">
        <v>240</v>
      </c>
      <c r="M51" s="13" t="s">
        <v>240</v>
      </c>
    </row>
    <row r="52" spans="1:13" ht="12.75" customHeight="1">
      <c r="A52" s="111"/>
      <c r="B52" s="13"/>
      <c r="C52" s="12" t="s">
        <v>13</v>
      </c>
      <c r="D52" s="106" t="s">
        <v>65</v>
      </c>
      <c r="E52" s="106"/>
      <c r="F52" s="12">
        <v>39</v>
      </c>
      <c r="G52" s="13">
        <v>0</v>
      </c>
      <c r="H52" s="13">
        <v>0</v>
      </c>
      <c r="I52" s="22" t="s">
        <v>240</v>
      </c>
      <c r="J52" s="13">
        <v>0</v>
      </c>
      <c r="K52" s="13">
        <v>0</v>
      </c>
      <c r="L52" s="24" t="s">
        <v>240</v>
      </c>
      <c r="M52" s="13" t="s">
        <v>240</v>
      </c>
    </row>
    <row r="53" spans="1:13" ht="12.75" customHeight="1">
      <c r="A53" s="111"/>
      <c r="B53" s="13"/>
      <c r="C53" s="12" t="s">
        <v>57</v>
      </c>
      <c r="D53" s="106" t="s">
        <v>66</v>
      </c>
      <c r="E53" s="106"/>
      <c r="F53" s="12">
        <v>40</v>
      </c>
      <c r="G53" s="13">
        <v>0</v>
      </c>
      <c r="H53" s="13">
        <v>0</v>
      </c>
      <c r="I53" s="22" t="s">
        <v>240</v>
      </c>
      <c r="J53" s="13">
        <v>0</v>
      </c>
      <c r="K53" s="13">
        <v>0</v>
      </c>
      <c r="L53" s="24" t="s">
        <v>240</v>
      </c>
      <c r="M53" s="13" t="s">
        <v>240</v>
      </c>
    </row>
    <row r="54" spans="1:13" ht="12.75" customHeight="1">
      <c r="A54" s="111"/>
      <c r="B54" s="13"/>
      <c r="C54" s="12" t="s">
        <v>67</v>
      </c>
      <c r="D54" s="106" t="s">
        <v>68</v>
      </c>
      <c r="E54" s="106"/>
      <c r="F54" s="12">
        <v>41</v>
      </c>
      <c r="G54" s="13">
        <v>0</v>
      </c>
      <c r="H54" s="13">
        <v>0</v>
      </c>
      <c r="I54" s="22" t="s">
        <v>240</v>
      </c>
      <c r="J54" s="13">
        <v>0</v>
      </c>
      <c r="K54" s="13">
        <v>0</v>
      </c>
      <c r="L54" s="24" t="s">
        <v>240</v>
      </c>
      <c r="M54" s="13" t="s">
        <v>240</v>
      </c>
    </row>
    <row r="55" spans="1:13" ht="12.75" customHeight="1">
      <c r="A55" s="111"/>
      <c r="B55" s="13"/>
      <c r="C55" s="12" t="s">
        <v>69</v>
      </c>
      <c r="D55" s="106" t="s">
        <v>70</v>
      </c>
      <c r="E55" s="106"/>
      <c r="F55" s="12">
        <v>42</v>
      </c>
      <c r="G55" s="13">
        <v>0</v>
      </c>
      <c r="H55" s="13">
        <v>0</v>
      </c>
      <c r="I55" s="22" t="s">
        <v>240</v>
      </c>
      <c r="J55" s="13">
        <v>0</v>
      </c>
      <c r="K55" s="13">
        <v>0</v>
      </c>
      <c r="L55" s="24" t="s">
        <v>240</v>
      </c>
      <c r="M55" s="13" t="s">
        <v>240</v>
      </c>
    </row>
    <row r="56" spans="1:13" ht="27" customHeight="1">
      <c r="A56" s="12" t="s">
        <v>71</v>
      </c>
      <c r="B56" s="13"/>
      <c r="C56" s="13"/>
      <c r="D56" s="106" t="s">
        <v>72</v>
      </c>
      <c r="E56" s="106"/>
      <c r="F56" s="12">
        <v>43</v>
      </c>
      <c r="G56" s="21">
        <f>ANEXA4!F22</f>
        <v>637</v>
      </c>
      <c r="H56" s="21">
        <f>ANEXA4!G22</f>
        <v>1315</v>
      </c>
      <c r="I56" s="22">
        <f>H56/G56*100</f>
        <v>206.436420722135</v>
      </c>
      <c r="J56" s="21">
        <f>ANEXA4!H22</f>
        <v>0</v>
      </c>
      <c r="K56" s="21">
        <f>ANEXA4!I22</f>
        <v>0</v>
      </c>
      <c r="L56" s="24">
        <f>J56/H56*100</f>
        <v>0</v>
      </c>
      <c r="M56" s="22" t="s">
        <v>240</v>
      </c>
    </row>
    <row r="57" spans="1:13" ht="12.75" customHeight="1">
      <c r="A57" s="111"/>
      <c r="B57" s="12">
        <v>1</v>
      </c>
      <c r="C57" s="13"/>
      <c r="D57" s="106" t="s">
        <v>286</v>
      </c>
      <c r="E57" s="106"/>
      <c r="F57" s="12">
        <v>44</v>
      </c>
      <c r="G57" s="13">
        <f>ANEXA4!F26</f>
        <v>0</v>
      </c>
      <c r="H57" s="13">
        <f>ANEXA4!G26</f>
        <v>403</v>
      </c>
      <c r="I57" s="22" t="s">
        <v>291</v>
      </c>
      <c r="J57" s="13">
        <f>ANEXA4!H26</f>
        <v>0</v>
      </c>
      <c r="K57" s="13">
        <f>ANEXA4!I26</f>
        <v>0</v>
      </c>
      <c r="L57" s="24" t="s">
        <v>291</v>
      </c>
      <c r="M57" s="24" t="s">
        <v>291</v>
      </c>
    </row>
    <row r="58" spans="1:13" ht="25.5">
      <c r="A58" s="111"/>
      <c r="B58" s="13"/>
      <c r="C58" s="13"/>
      <c r="D58" s="13"/>
      <c r="E58" s="14" t="s">
        <v>74</v>
      </c>
      <c r="F58" s="12">
        <v>45</v>
      </c>
      <c r="G58" s="13"/>
      <c r="H58" s="13"/>
      <c r="I58" s="22"/>
      <c r="J58" s="13"/>
      <c r="K58" s="13"/>
      <c r="L58" s="24"/>
      <c r="M58" s="24"/>
    </row>
    <row r="59" spans="1:13" ht="12.75" customHeight="1">
      <c r="A59" s="12" t="s">
        <v>75</v>
      </c>
      <c r="B59" s="13"/>
      <c r="C59" s="13"/>
      <c r="D59" s="106" t="s">
        <v>76</v>
      </c>
      <c r="E59" s="106"/>
      <c r="F59" s="12">
        <v>46</v>
      </c>
      <c r="G59" s="21">
        <f>ANEXA4!F33</f>
        <v>637</v>
      </c>
      <c r="H59" s="21">
        <f>ANEXA4!G33</f>
        <v>1315</v>
      </c>
      <c r="I59" s="22">
        <f>H59/G59*100</f>
        <v>206.436420722135</v>
      </c>
      <c r="J59" s="21">
        <f>ANEXA4!H33</f>
        <v>0</v>
      </c>
      <c r="K59" s="21">
        <f>ANEXA4!I33</f>
        <v>0</v>
      </c>
      <c r="L59" s="24" t="s">
        <v>291</v>
      </c>
      <c r="M59" s="24" t="s">
        <v>291</v>
      </c>
    </row>
    <row r="60" spans="1:13" ht="12.75" customHeight="1">
      <c r="A60" s="12" t="s">
        <v>77</v>
      </c>
      <c r="B60" s="13"/>
      <c r="C60" s="13"/>
      <c r="D60" s="106" t="s">
        <v>78</v>
      </c>
      <c r="E60" s="106"/>
      <c r="F60" s="12">
        <v>47</v>
      </c>
      <c r="G60" s="13"/>
      <c r="H60" s="13"/>
      <c r="I60" s="22"/>
      <c r="J60" s="13"/>
      <c r="K60" s="13"/>
      <c r="L60" s="24"/>
      <c r="M60" s="24"/>
    </row>
    <row r="61" spans="1:13" ht="12.75" customHeight="1">
      <c r="A61" s="111"/>
      <c r="B61" s="12">
        <v>1</v>
      </c>
      <c r="C61" s="13"/>
      <c r="D61" s="106" t="s">
        <v>79</v>
      </c>
      <c r="E61" s="106"/>
      <c r="F61" s="12">
        <v>48</v>
      </c>
      <c r="G61" s="13">
        <f>ANEXA2!I166</f>
        <v>160</v>
      </c>
      <c r="H61" s="13">
        <f>ANEXA2!J166</f>
        <v>160</v>
      </c>
      <c r="I61" s="22">
        <f aca="true" t="shared" si="3" ref="I61:I66">H61/G61*100</f>
        <v>100</v>
      </c>
      <c r="J61" s="13">
        <v>170</v>
      </c>
      <c r="K61" s="13">
        <v>170</v>
      </c>
      <c r="L61" s="24">
        <f aca="true" t="shared" si="4" ref="L61:L66">J61/H61*100</f>
        <v>106.25</v>
      </c>
      <c r="M61" s="24">
        <f aca="true" t="shared" si="5" ref="M61:M70">K61/J61*100</f>
        <v>100</v>
      </c>
    </row>
    <row r="62" spans="1:13" ht="12.75" customHeight="1">
      <c r="A62" s="111"/>
      <c r="B62" s="12">
        <v>2</v>
      </c>
      <c r="C62" s="13"/>
      <c r="D62" s="106" t="s">
        <v>80</v>
      </c>
      <c r="E62" s="106"/>
      <c r="F62" s="12">
        <v>49</v>
      </c>
      <c r="G62" s="13">
        <f>ANEXA2!I167</f>
        <v>155</v>
      </c>
      <c r="H62" s="13">
        <f>ANEXA2!J167</f>
        <v>155</v>
      </c>
      <c r="I62" s="22">
        <f t="shared" si="3"/>
        <v>100</v>
      </c>
      <c r="J62" s="13">
        <v>168</v>
      </c>
      <c r="K62" s="13">
        <v>168</v>
      </c>
      <c r="L62" s="24">
        <f t="shared" si="4"/>
        <v>108.38709677419357</v>
      </c>
      <c r="M62" s="24">
        <f t="shared" si="5"/>
        <v>100</v>
      </c>
    </row>
    <row r="63" spans="1:13" ht="31.5" customHeight="1">
      <c r="A63" s="111"/>
      <c r="B63" s="12">
        <v>3</v>
      </c>
      <c r="C63" s="13"/>
      <c r="D63" s="106" t="s">
        <v>81</v>
      </c>
      <c r="E63" s="106"/>
      <c r="F63" s="12">
        <v>50</v>
      </c>
      <c r="G63" s="21">
        <f>ANEXA2!I168</f>
        <v>5116.673655913979</v>
      </c>
      <c r="H63" s="21">
        <f>ANEXA2!J168</f>
        <v>5678.494623655914</v>
      </c>
      <c r="I63" s="22">
        <f t="shared" si="3"/>
        <v>110.9801993545664</v>
      </c>
      <c r="J63" s="21">
        <f>J24/J62/12*1000</f>
        <v>4156.746031746032</v>
      </c>
      <c r="K63" s="21">
        <f>K24/K62/12*1000</f>
        <v>4156.746031746032</v>
      </c>
      <c r="L63" s="24">
        <f t="shared" si="4"/>
        <v>73.2015491294037</v>
      </c>
      <c r="M63" s="24">
        <f t="shared" si="5"/>
        <v>100</v>
      </c>
    </row>
    <row r="64" spans="1:13" ht="39" customHeight="1">
      <c r="A64" s="111"/>
      <c r="B64" s="12">
        <v>4</v>
      </c>
      <c r="C64" s="13"/>
      <c r="D64" s="106" t="s">
        <v>318</v>
      </c>
      <c r="E64" s="106"/>
      <c r="F64" s="12">
        <v>51</v>
      </c>
      <c r="G64" s="21">
        <f>ANEXA2!I170</f>
        <v>4749.540322580646</v>
      </c>
      <c r="H64" s="21">
        <f>ANEXA2!J170</f>
        <v>5501.075268817204</v>
      </c>
      <c r="I64" s="22">
        <f t="shared" si="3"/>
        <v>115.82331963081882</v>
      </c>
      <c r="J64" s="22">
        <f>J25/J62/12*1000</f>
        <v>3774.8015873015875</v>
      </c>
      <c r="K64" s="22">
        <f>K25/K62/12*1000</f>
        <v>3774.8015873015875</v>
      </c>
      <c r="L64" s="24">
        <f t="shared" si="4"/>
        <v>68.61934081685841</v>
      </c>
      <c r="M64" s="24">
        <f t="shared" si="5"/>
        <v>100</v>
      </c>
    </row>
    <row r="65" spans="1:13" ht="33" customHeight="1">
      <c r="A65" s="111"/>
      <c r="B65" s="12">
        <v>5</v>
      </c>
      <c r="C65" s="13"/>
      <c r="D65" s="106" t="s">
        <v>82</v>
      </c>
      <c r="E65" s="106"/>
      <c r="F65" s="12">
        <v>52</v>
      </c>
      <c r="G65" s="23">
        <f>(G14)/G62</f>
        <v>112.46451612903226</v>
      </c>
      <c r="H65" s="23">
        <f>(H14)/H62</f>
        <v>116.47741935483872</v>
      </c>
      <c r="I65" s="22">
        <f t="shared" si="3"/>
        <v>103.56815052776503</v>
      </c>
      <c r="J65" s="23">
        <f>(J14-J16)/J62</f>
        <v>61.607142857142854</v>
      </c>
      <c r="K65" s="23">
        <f>(K14-K16)/K62</f>
        <v>61.607142857142854</v>
      </c>
      <c r="L65" s="24">
        <f t="shared" si="4"/>
        <v>52.891919479656266</v>
      </c>
      <c r="M65" s="24">
        <f t="shared" si="5"/>
        <v>100</v>
      </c>
    </row>
    <row r="66" spans="1:13" ht="26.25" customHeight="1">
      <c r="A66" s="111"/>
      <c r="B66" s="12">
        <v>6</v>
      </c>
      <c r="C66" s="13"/>
      <c r="D66" s="106" t="s">
        <v>82</v>
      </c>
      <c r="E66" s="106"/>
      <c r="F66" s="12">
        <v>53</v>
      </c>
      <c r="G66" s="23">
        <f>(G14-G16)/G62</f>
        <v>51.75483870967742</v>
      </c>
      <c r="H66" s="23">
        <f>(H14-H16)/H62</f>
        <v>60.26451612903226</v>
      </c>
      <c r="I66" s="22">
        <f t="shared" si="3"/>
        <v>116.44228371977063</v>
      </c>
      <c r="J66" s="23">
        <f>(J14-J16)/J62</f>
        <v>61.607142857142854</v>
      </c>
      <c r="K66" s="23">
        <f>(K14-K16)/K62</f>
        <v>61.607142857142854</v>
      </c>
      <c r="L66" s="24">
        <f t="shared" si="4"/>
        <v>102.2278893358007</v>
      </c>
      <c r="M66" s="23">
        <f>(M14-M16)/M62</f>
        <v>0</v>
      </c>
    </row>
    <row r="67" spans="1:13" ht="26.25" customHeight="1" hidden="1">
      <c r="A67" s="111"/>
      <c r="B67" s="12">
        <v>7</v>
      </c>
      <c r="C67" s="13"/>
      <c r="D67" s="106" t="s">
        <v>83</v>
      </c>
      <c r="E67" s="106"/>
      <c r="F67" s="12">
        <v>54</v>
      </c>
      <c r="G67" s="13"/>
      <c r="H67" s="13"/>
      <c r="I67" s="22"/>
      <c r="J67" s="13"/>
      <c r="K67" s="13"/>
      <c r="L67" s="24"/>
      <c r="M67" s="24"/>
    </row>
    <row r="68" spans="1:13" ht="30" customHeight="1">
      <c r="A68" s="111"/>
      <c r="B68" s="12">
        <v>7</v>
      </c>
      <c r="C68" s="13"/>
      <c r="D68" s="106" t="s">
        <v>84</v>
      </c>
      <c r="E68" s="106"/>
      <c r="F68" s="12">
        <v>55</v>
      </c>
      <c r="G68" s="13">
        <f>G19/G13*1000</f>
        <v>971.903666706715</v>
      </c>
      <c r="H68" s="13">
        <f>H19/H13*1000</f>
        <v>999.8342907644719</v>
      </c>
      <c r="I68" s="22">
        <f>H68/G68*100</f>
        <v>102.87380581168087</v>
      </c>
      <c r="J68" s="13">
        <f>J19/J13*1000</f>
        <v>997.7210268784771</v>
      </c>
      <c r="K68" s="13">
        <f>K19/K13*1000</f>
        <v>997.7210268784771</v>
      </c>
      <c r="L68" s="24">
        <f>J68/H68*100</f>
        <v>99.78863858686233</v>
      </c>
      <c r="M68" s="24">
        <f t="shared" si="5"/>
        <v>100</v>
      </c>
    </row>
    <row r="69" spans="1:13" ht="12.75" customHeight="1">
      <c r="A69" s="111"/>
      <c r="B69" s="12">
        <v>8</v>
      </c>
      <c r="C69" s="13"/>
      <c r="D69" s="106" t="s">
        <v>85</v>
      </c>
      <c r="E69" s="106"/>
      <c r="F69" s="12">
        <v>56</v>
      </c>
      <c r="G69" s="13">
        <f>ANEXA2!I180</f>
        <v>0</v>
      </c>
      <c r="H69" s="13">
        <f>ANEXA2!J180</f>
        <v>0</v>
      </c>
      <c r="I69" s="22" t="s">
        <v>240</v>
      </c>
      <c r="J69" s="13">
        <v>0</v>
      </c>
      <c r="K69" s="13">
        <v>0</v>
      </c>
      <c r="L69" s="24" t="s">
        <v>240</v>
      </c>
      <c r="M69" s="24" t="s">
        <v>240</v>
      </c>
    </row>
    <row r="70" spans="1:13" ht="12.75" customHeight="1">
      <c r="A70" s="111"/>
      <c r="B70" s="12">
        <v>9</v>
      </c>
      <c r="C70" s="13"/>
      <c r="D70" s="106" t="s">
        <v>86</v>
      </c>
      <c r="E70" s="106"/>
      <c r="F70" s="12">
        <v>57</v>
      </c>
      <c r="G70" s="21">
        <f>ANEXA2!I181</f>
        <v>153.022</v>
      </c>
      <c r="H70" s="13">
        <f>ANEXA2!J181</f>
        <v>165</v>
      </c>
      <c r="I70" s="21">
        <f>H70/G70*100</f>
        <v>107.82763262798814</v>
      </c>
      <c r="J70" s="13">
        <v>115</v>
      </c>
      <c r="K70" s="13">
        <v>80</v>
      </c>
      <c r="L70" s="24">
        <f>J70/H70*100</f>
        <v>69.6969696969697</v>
      </c>
      <c r="M70" s="24">
        <f t="shared" si="5"/>
        <v>69.56521739130434</v>
      </c>
    </row>
    <row r="71" spans="1:11" s="8" customFormat="1" ht="12.75">
      <c r="A71" s="4" t="s">
        <v>319</v>
      </c>
      <c r="F71" s="15"/>
      <c r="J71" s="15"/>
      <c r="K71" s="15"/>
    </row>
    <row r="72" ht="12.75">
      <c r="A72" s="4" t="s">
        <v>425</v>
      </c>
    </row>
    <row r="74" spans="2:13" ht="12.75" customHeight="1">
      <c r="B74" s="107" t="s">
        <v>292</v>
      </c>
      <c r="C74" s="107"/>
      <c r="D74" s="107"/>
      <c r="E74" s="107"/>
      <c r="H74" s="107" t="s">
        <v>294</v>
      </c>
      <c r="I74" s="107"/>
      <c r="J74" s="107"/>
      <c r="K74" s="107"/>
      <c r="L74" s="107"/>
      <c r="M74" s="107"/>
    </row>
    <row r="75" spans="2:8" ht="12.75">
      <c r="B75" s="107" t="s">
        <v>293</v>
      </c>
      <c r="C75" s="107"/>
      <c r="D75" s="107"/>
      <c r="E75" s="107"/>
      <c r="H75" s="16" t="s">
        <v>315</v>
      </c>
    </row>
    <row r="78" ht="12.75">
      <c r="H78" t="s">
        <v>298</v>
      </c>
    </row>
    <row r="79" ht="12.75">
      <c r="H79" t="s">
        <v>426</v>
      </c>
    </row>
  </sheetData>
  <sheetProtection selectLockedCells="1" selectUnlockedCells="1"/>
  <mergeCells count="72">
    <mergeCell ref="H74:M74"/>
    <mergeCell ref="D65:E65"/>
    <mergeCell ref="D66:E66"/>
    <mergeCell ref="D68:E68"/>
    <mergeCell ref="D69:E69"/>
    <mergeCell ref="D70:E70"/>
    <mergeCell ref="B74:E74"/>
    <mergeCell ref="D67:E67"/>
    <mergeCell ref="D56:E56"/>
    <mergeCell ref="A57:A58"/>
    <mergeCell ref="D57:E57"/>
    <mergeCell ref="D59:E59"/>
    <mergeCell ref="D60:E60"/>
    <mergeCell ref="A61:A70"/>
    <mergeCell ref="D61:E61"/>
    <mergeCell ref="D62:E62"/>
    <mergeCell ref="D63:E63"/>
    <mergeCell ref="D64:E64"/>
    <mergeCell ref="D50:E50"/>
    <mergeCell ref="A51:A55"/>
    <mergeCell ref="D51:E51"/>
    <mergeCell ref="D52:E52"/>
    <mergeCell ref="D53:E53"/>
    <mergeCell ref="D54:E54"/>
    <mergeCell ref="D55:E55"/>
    <mergeCell ref="A37:A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A20:A33"/>
    <mergeCell ref="D20:E20"/>
    <mergeCell ref="D21:E21"/>
    <mergeCell ref="D22:E22"/>
    <mergeCell ref="D23:E23"/>
    <mergeCell ref="D31:E31"/>
    <mergeCell ref="D32:E32"/>
    <mergeCell ref="D33:E33"/>
    <mergeCell ref="A14:A18"/>
    <mergeCell ref="D14:E14"/>
    <mergeCell ref="D17:E17"/>
    <mergeCell ref="D18:E18"/>
    <mergeCell ref="K10:K11"/>
    <mergeCell ref="D19:E19"/>
    <mergeCell ref="H10:H11"/>
    <mergeCell ref="I10:I11"/>
    <mergeCell ref="J10:J11"/>
    <mergeCell ref="D10:E11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D12:E12"/>
    <mergeCell ref="D13:E13"/>
    <mergeCell ref="B75:E75"/>
    <mergeCell ref="D34:E34"/>
    <mergeCell ref="D35:E35"/>
    <mergeCell ref="D36:E36"/>
    <mergeCell ref="D46:E46"/>
    <mergeCell ref="D47:E47"/>
    <mergeCell ref="D48:E48"/>
    <mergeCell ref="D49:E49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1"/>
  <sheetViews>
    <sheetView zoomScalePageLayoutView="0" workbookViewId="0" topLeftCell="A2">
      <selection activeCell="I104" sqref="I104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9" width="7.7109375" style="1" customWidth="1"/>
    <col min="10" max="10" width="8.140625" style="82" customWidth="1"/>
    <col min="11" max="11" width="5.421875" style="1" customWidth="1"/>
    <col min="12" max="12" width="6.00390625" style="1" customWidth="1"/>
    <col min="13" max="13" width="6.57421875" style="1" customWidth="1"/>
    <col min="14" max="14" width="8.8515625" style="1" customWidth="1"/>
    <col min="15" max="15" width="8.7109375" style="82" customWidth="1"/>
    <col min="16" max="16" width="8.57421875" style="82" customWidth="1"/>
    <col min="17" max="17" width="10.28125" style="1" hidden="1" customWidth="1"/>
    <col min="18" max="18" width="10.57421875" style="55" customWidth="1"/>
    <col min="19" max="16384" width="11.57421875" style="1" customWidth="1"/>
  </cols>
  <sheetData>
    <row r="1" spans="1:16" ht="12.75" customHeight="1">
      <c r="A1" s="51"/>
      <c r="B1" s="51"/>
      <c r="C1" s="51"/>
      <c r="D1" s="3"/>
      <c r="E1" s="3"/>
      <c r="F1" s="3"/>
      <c r="G1" s="3"/>
      <c r="H1" s="3"/>
      <c r="I1" s="3"/>
      <c r="J1" s="78"/>
      <c r="K1" s="3"/>
      <c r="L1" s="3"/>
      <c r="M1" s="3"/>
      <c r="N1" s="3"/>
      <c r="O1" s="108" t="s">
        <v>87</v>
      </c>
      <c r="P1" s="108"/>
    </row>
    <row r="2" spans="1:18" s="15" customFormat="1" ht="12.75" customHeight="1">
      <c r="A2" s="4" t="s">
        <v>287</v>
      </c>
      <c r="B2" s="52"/>
      <c r="C2" s="52"/>
      <c r="D2" s="6"/>
      <c r="E2" s="6"/>
      <c r="F2" s="6"/>
      <c r="G2" s="6"/>
      <c r="H2" s="6"/>
      <c r="I2" s="6"/>
      <c r="J2" s="79"/>
      <c r="K2" s="6"/>
      <c r="L2" s="6"/>
      <c r="M2" s="7"/>
      <c r="O2" s="81"/>
      <c r="P2" s="81"/>
      <c r="R2" s="55"/>
    </row>
    <row r="3" spans="1:18" s="15" customFormat="1" ht="12.75" customHeight="1">
      <c r="A3" s="4" t="s">
        <v>288</v>
      </c>
      <c r="B3" s="52"/>
      <c r="C3" s="52"/>
      <c r="D3" s="6"/>
      <c r="E3" s="6"/>
      <c r="F3" s="6"/>
      <c r="G3" s="6"/>
      <c r="H3" s="6"/>
      <c r="I3" s="6"/>
      <c r="J3" s="79"/>
      <c r="K3" s="6"/>
      <c r="L3" s="6"/>
      <c r="M3" s="7"/>
      <c r="O3" s="81"/>
      <c r="P3" s="81"/>
      <c r="R3" s="55"/>
    </row>
    <row r="4" spans="1:18" s="15" customFormat="1" ht="12.75" customHeight="1">
      <c r="A4" s="4" t="s">
        <v>289</v>
      </c>
      <c r="B4" s="52"/>
      <c r="C4" s="52"/>
      <c r="D4" s="6"/>
      <c r="E4" s="6"/>
      <c r="F4" s="6"/>
      <c r="G4" s="6"/>
      <c r="H4" s="6"/>
      <c r="I4" s="6"/>
      <c r="J4" s="79"/>
      <c r="K4" s="6"/>
      <c r="L4" s="6"/>
      <c r="M4" s="7"/>
      <c r="O4" s="81"/>
      <c r="P4" s="81"/>
      <c r="R4" s="55"/>
    </row>
    <row r="5" spans="1:18" s="15" customFormat="1" ht="12.75" customHeight="1">
      <c r="A5" s="4" t="s">
        <v>290</v>
      </c>
      <c r="B5" s="52"/>
      <c r="C5" s="52"/>
      <c r="D5" s="6"/>
      <c r="E5" s="6"/>
      <c r="F5" s="6"/>
      <c r="G5" s="6"/>
      <c r="H5" s="6"/>
      <c r="I5" s="6"/>
      <c r="J5" s="79"/>
      <c r="K5" s="6"/>
      <c r="L5" s="6"/>
      <c r="M5" s="7"/>
      <c r="O5" s="81"/>
      <c r="P5" s="81"/>
      <c r="R5" s="55"/>
    </row>
    <row r="6" spans="1:16" ht="12.75" customHeight="1">
      <c r="A6" s="109" t="s">
        <v>88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3" ht="17.25" customHeight="1">
      <c r="A7" s="17"/>
      <c r="B7" s="51"/>
      <c r="C7" s="51"/>
      <c r="D7" s="3"/>
      <c r="E7" s="3"/>
      <c r="F7" s="3"/>
      <c r="G7" s="115" t="s">
        <v>366</v>
      </c>
      <c r="H7" s="115"/>
      <c r="I7" s="3"/>
      <c r="J7" s="78"/>
      <c r="K7" s="3"/>
      <c r="L7" s="3"/>
      <c r="M7" s="51"/>
    </row>
    <row r="8" spans="1:16" ht="12.75" customHeight="1">
      <c r="A8" s="51"/>
      <c r="B8" s="51"/>
      <c r="C8" s="51"/>
      <c r="D8" s="3"/>
      <c r="E8" s="3"/>
      <c r="F8" s="3"/>
      <c r="G8" s="3"/>
      <c r="H8" s="3"/>
      <c r="I8" s="3"/>
      <c r="J8" s="78"/>
      <c r="K8" s="3"/>
      <c r="L8" s="3"/>
      <c r="M8" s="3"/>
      <c r="N8" s="3"/>
      <c r="O8" s="3"/>
      <c r="P8" s="9" t="s">
        <v>2</v>
      </c>
    </row>
    <row r="9" spans="1:18" ht="26.25" customHeight="1">
      <c r="A9" s="116"/>
      <c r="B9" s="116"/>
      <c r="C9" s="116"/>
      <c r="D9" s="117" t="s">
        <v>3</v>
      </c>
      <c r="E9" s="117"/>
      <c r="F9" s="117" t="s">
        <v>4</v>
      </c>
      <c r="G9" s="117" t="s">
        <v>362</v>
      </c>
      <c r="H9" s="117" t="s">
        <v>361</v>
      </c>
      <c r="I9" s="117"/>
      <c r="J9" s="117" t="s">
        <v>365</v>
      </c>
      <c r="K9" s="117"/>
      <c r="L9" s="117"/>
      <c r="M9" s="117"/>
      <c r="N9" s="117"/>
      <c r="O9" s="59" t="s">
        <v>5</v>
      </c>
      <c r="P9" s="59" t="s">
        <v>5</v>
      </c>
      <c r="Q9" s="58"/>
      <c r="R9" s="114" t="s">
        <v>367</v>
      </c>
    </row>
    <row r="10" spans="1:18" ht="24" customHeight="1">
      <c r="A10" s="116"/>
      <c r="B10" s="116"/>
      <c r="C10" s="116"/>
      <c r="D10" s="117"/>
      <c r="E10" s="117"/>
      <c r="F10" s="117"/>
      <c r="G10" s="117"/>
      <c r="H10" s="59" t="s">
        <v>89</v>
      </c>
      <c r="I10" s="117" t="s">
        <v>364</v>
      </c>
      <c r="J10" s="93"/>
      <c r="K10" s="117" t="s">
        <v>90</v>
      </c>
      <c r="L10" s="117"/>
      <c r="M10" s="117"/>
      <c r="N10" s="117"/>
      <c r="O10" s="118" t="s">
        <v>322</v>
      </c>
      <c r="P10" s="118" t="s">
        <v>323</v>
      </c>
      <c r="Q10" s="58"/>
      <c r="R10" s="114"/>
    </row>
    <row r="11" spans="1:19" ht="67.5" customHeight="1">
      <c r="A11" s="116"/>
      <c r="B11" s="116"/>
      <c r="C11" s="116"/>
      <c r="D11" s="117"/>
      <c r="E11" s="117"/>
      <c r="F11" s="117"/>
      <c r="G11" s="117"/>
      <c r="H11" s="60" t="s">
        <v>363</v>
      </c>
      <c r="I11" s="117"/>
      <c r="J11" s="83">
        <v>2021</v>
      </c>
      <c r="K11" s="59" t="s">
        <v>91</v>
      </c>
      <c r="L11" s="59" t="s">
        <v>92</v>
      </c>
      <c r="M11" s="59" t="s">
        <v>93</v>
      </c>
      <c r="N11" s="59" t="s">
        <v>297</v>
      </c>
      <c r="O11" s="117"/>
      <c r="P11" s="117"/>
      <c r="Q11" s="61" t="s">
        <v>304</v>
      </c>
      <c r="R11" s="114"/>
      <c r="S11" s="53"/>
    </row>
    <row r="12" spans="1:19" ht="34.5" customHeight="1">
      <c r="A12" s="59">
        <v>0</v>
      </c>
      <c r="B12" s="59">
        <v>1</v>
      </c>
      <c r="C12" s="58"/>
      <c r="D12" s="62">
        <v>2</v>
      </c>
      <c r="E12" s="58"/>
      <c r="F12" s="59">
        <v>3</v>
      </c>
      <c r="G12" s="59" t="s">
        <v>94</v>
      </c>
      <c r="H12" s="59">
        <v>4</v>
      </c>
      <c r="I12" s="59">
        <v>5</v>
      </c>
      <c r="J12" s="59">
        <v>6</v>
      </c>
      <c r="K12" s="59" t="s">
        <v>95</v>
      </c>
      <c r="L12" s="59" t="s">
        <v>96</v>
      </c>
      <c r="M12" s="59" t="s">
        <v>97</v>
      </c>
      <c r="N12" s="59" t="s">
        <v>98</v>
      </c>
      <c r="O12" s="87" t="s">
        <v>369</v>
      </c>
      <c r="P12" s="87" t="s">
        <v>370</v>
      </c>
      <c r="Q12" s="63" t="s">
        <v>303</v>
      </c>
      <c r="R12" s="88" t="s">
        <v>368</v>
      </c>
      <c r="S12" s="53"/>
    </row>
    <row r="13" spans="1:19" s="36" customFormat="1" ht="14.25" customHeight="1">
      <c r="A13" s="64" t="s">
        <v>9</v>
      </c>
      <c r="B13" s="65"/>
      <c r="C13" s="65"/>
      <c r="D13" s="119" t="s">
        <v>391</v>
      </c>
      <c r="E13" s="119"/>
      <c r="F13" s="64">
        <v>1</v>
      </c>
      <c r="G13" s="66">
        <f>G14+G34</f>
        <v>15718.525000000001</v>
      </c>
      <c r="H13" s="65">
        <f>H14+H34</f>
        <v>18447</v>
      </c>
      <c r="I13" s="66">
        <f aca="true" t="shared" si="0" ref="I13:N13">I14+I34</f>
        <v>17478.9</v>
      </c>
      <c r="J13" s="66">
        <f t="shared" si="0"/>
        <v>18104</v>
      </c>
      <c r="K13" s="66">
        <f t="shared" si="0"/>
        <v>5423</v>
      </c>
      <c r="L13" s="66">
        <f t="shared" si="0"/>
        <v>10369</v>
      </c>
      <c r="M13" s="66">
        <f t="shared" si="0"/>
        <v>14858</v>
      </c>
      <c r="N13" s="66">
        <f t="shared" si="0"/>
        <v>18104</v>
      </c>
      <c r="O13" s="89">
        <f>J13/I13*100</f>
        <v>103.5763120104812</v>
      </c>
      <c r="P13" s="89">
        <f aca="true" t="shared" si="1" ref="P13:P19">I13/G13*100</f>
        <v>111.19936508037492</v>
      </c>
      <c r="Q13" s="67">
        <f>J13-I13</f>
        <v>625.0999999999985</v>
      </c>
      <c r="R13" s="68">
        <f>J13-I13</f>
        <v>625.0999999999985</v>
      </c>
      <c r="S13" s="54"/>
    </row>
    <row r="14" spans="1:19" ht="25.5" customHeight="1">
      <c r="A14" s="120"/>
      <c r="B14" s="70">
        <v>1</v>
      </c>
      <c r="C14" s="69"/>
      <c r="D14" s="121" t="s">
        <v>99</v>
      </c>
      <c r="E14" s="121"/>
      <c r="F14" s="70">
        <v>2</v>
      </c>
      <c r="G14" s="72">
        <f>G15+G20+G21+G24+G25+G26</f>
        <v>15663.558</v>
      </c>
      <c r="H14" s="69">
        <f aca="true" t="shared" si="2" ref="H14:N14">H15+H20+H21+H24+H25+H26</f>
        <v>18397</v>
      </c>
      <c r="I14" s="72">
        <f>I15+I20+I21+I24+I25+I26</f>
        <v>17432</v>
      </c>
      <c r="J14" s="72">
        <f>J15+J20+J21+J24+J25+J26</f>
        <v>18054</v>
      </c>
      <c r="K14" s="69">
        <f t="shared" si="2"/>
        <v>5422</v>
      </c>
      <c r="L14" s="69">
        <f t="shared" si="2"/>
        <v>10339</v>
      </c>
      <c r="M14" s="69">
        <f t="shared" si="2"/>
        <v>14827</v>
      </c>
      <c r="N14" s="69">
        <f t="shared" si="2"/>
        <v>18054</v>
      </c>
      <c r="O14" s="90">
        <f aca="true" t="shared" si="3" ref="O14:O23">J14/I14*100</f>
        <v>103.56815052776503</v>
      </c>
      <c r="P14" s="90">
        <f t="shared" si="1"/>
        <v>111.29016791714884</v>
      </c>
      <c r="Q14" s="58">
        <f aca="true" t="shared" si="4" ref="Q14:Q75">J14-I14</f>
        <v>622</v>
      </c>
      <c r="R14" s="73">
        <f aca="true" t="shared" si="5" ref="R14:R75">J14-I14</f>
        <v>622</v>
      </c>
      <c r="S14" s="53"/>
    </row>
    <row r="15" spans="1:19" ht="32.25" customHeight="1">
      <c r="A15" s="120"/>
      <c r="B15" s="69"/>
      <c r="C15" s="70" t="s">
        <v>12</v>
      </c>
      <c r="D15" s="121" t="s">
        <v>100</v>
      </c>
      <c r="E15" s="121"/>
      <c r="F15" s="70">
        <v>3</v>
      </c>
      <c r="G15" s="72">
        <f>SUM(G16:G19)</f>
        <v>5583</v>
      </c>
      <c r="H15" s="69">
        <f aca="true" t="shared" si="6" ref="H15:N15">SUM(H16:H19)</f>
        <v>3945</v>
      </c>
      <c r="I15" s="72">
        <f t="shared" si="6"/>
        <v>3812</v>
      </c>
      <c r="J15" s="72">
        <f>SUM(J16:J19)</f>
        <v>4389</v>
      </c>
      <c r="K15" s="69">
        <f t="shared" si="6"/>
        <v>961</v>
      </c>
      <c r="L15" s="69">
        <f t="shared" si="6"/>
        <v>2221</v>
      </c>
      <c r="M15" s="69">
        <f t="shared" si="6"/>
        <v>3204</v>
      </c>
      <c r="N15" s="69">
        <f t="shared" si="6"/>
        <v>4389</v>
      </c>
      <c r="O15" s="90">
        <f t="shared" si="3"/>
        <v>115.1364113326338</v>
      </c>
      <c r="P15" s="90">
        <f t="shared" si="1"/>
        <v>68.27870320616157</v>
      </c>
      <c r="Q15" s="58">
        <f t="shared" si="4"/>
        <v>577</v>
      </c>
      <c r="R15" s="73">
        <f t="shared" si="5"/>
        <v>577</v>
      </c>
      <c r="S15" s="53"/>
    </row>
    <row r="16" spans="1:19" ht="12.75">
      <c r="A16" s="120"/>
      <c r="B16" s="58"/>
      <c r="C16" s="69"/>
      <c r="D16" s="70" t="s">
        <v>101</v>
      </c>
      <c r="E16" s="71" t="s">
        <v>102</v>
      </c>
      <c r="F16" s="70">
        <v>4</v>
      </c>
      <c r="G16" s="72">
        <v>5086</v>
      </c>
      <c r="H16" s="69">
        <v>3425</v>
      </c>
      <c r="I16" s="72">
        <v>3435</v>
      </c>
      <c r="J16" s="69">
        <v>4000</v>
      </c>
      <c r="K16" s="69">
        <v>900</v>
      </c>
      <c r="L16" s="69">
        <v>2000</v>
      </c>
      <c r="M16" s="69">
        <v>2900</v>
      </c>
      <c r="N16" s="69">
        <v>4000</v>
      </c>
      <c r="O16" s="90">
        <f t="shared" si="3"/>
        <v>116.44832605531295</v>
      </c>
      <c r="P16" s="90">
        <f t="shared" si="1"/>
        <v>67.53834054266615</v>
      </c>
      <c r="Q16" s="58">
        <f t="shared" si="4"/>
        <v>565</v>
      </c>
      <c r="R16" s="73">
        <f t="shared" si="5"/>
        <v>565</v>
      </c>
      <c r="S16" s="53"/>
    </row>
    <row r="17" spans="1:19" ht="12.75">
      <c r="A17" s="120"/>
      <c r="B17" s="58"/>
      <c r="C17" s="69"/>
      <c r="D17" s="70" t="s">
        <v>103</v>
      </c>
      <c r="E17" s="71" t="s">
        <v>104</v>
      </c>
      <c r="F17" s="70">
        <v>5</v>
      </c>
      <c r="G17" s="72">
        <v>331</v>
      </c>
      <c r="H17" s="69">
        <v>331</v>
      </c>
      <c r="I17" s="72">
        <v>174</v>
      </c>
      <c r="J17" s="72">
        <v>200</v>
      </c>
      <c r="K17" s="69">
        <v>30</v>
      </c>
      <c r="L17" s="69">
        <v>100</v>
      </c>
      <c r="M17" s="69">
        <v>150</v>
      </c>
      <c r="N17" s="69">
        <v>200</v>
      </c>
      <c r="O17" s="90">
        <f t="shared" si="3"/>
        <v>114.94252873563218</v>
      </c>
      <c r="P17" s="90">
        <f t="shared" si="1"/>
        <v>52.567975830815705</v>
      </c>
      <c r="Q17" s="58">
        <f t="shared" si="4"/>
        <v>26</v>
      </c>
      <c r="R17" s="73">
        <f t="shared" si="5"/>
        <v>26</v>
      </c>
      <c r="S17" s="53"/>
    </row>
    <row r="18" spans="1:19" ht="12.75">
      <c r="A18" s="120"/>
      <c r="B18" s="58"/>
      <c r="C18" s="69"/>
      <c r="D18" s="70" t="s">
        <v>105</v>
      </c>
      <c r="E18" s="71" t="s">
        <v>106</v>
      </c>
      <c r="F18" s="70">
        <v>6</v>
      </c>
      <c r="G18" s="72">
        <v>140</v>
      </c>
      <c r="H18" s="69">
        <v>130</v>
      </c>
      <c r="I18" s="72">
        <v>125</v>
      </c>
      <c r="J18" s="69">
        <v>130</v>
      </c>
      <c r="K18" s="69">
        <v>31</v>
      </c>
      <c r="L18" s="69">
        <v>62</v>
      </c>
      <c r="M18" s="69">
        <v>95</v>
      </c>
      <c r="N18" s="69">
        <v>130</v>
      </c>
      <c r="O18" s="90">
        <f t="shared" si="3"/>
        <v>104</v>
      </c>
      <c r="P18" s="90">
        <f t="shared" si="1"/>
        <v>89.28571428571429</v>
      </c>
      <c r="Q18" s="58">
        <f t="shared" si="4"/>
        <v>5</v>
      </c>
      <c r="R18" s="73">
        <f t="shared" si="5"/>
        <v>5</v>
      </c>
      <c r="S18" s="53"/>
    </row>
    <row r="19" spans="1:19" ht="12.75">
      <c r="A19" s="120"/>
      <c r="B19" s="58"/>
      <c r="C19" s="69"/>
      <c r="D19" s="70" t="s">
        <v>107</v>
      </c>
      <c r="E19" s="71" t="s">
        <v>108</v>
      </c>
      <c r="F19" s="70">
        <v>7</v>
      </c>
      <c r="G19" s="72">
        <v>26</v>
      </c>
      <c r="H19" s="69">
        <v>59</v>
      </c>
      <c r="I19" s="72">
        <v>78</v>
      </c>
      <c r="J19" s="69">
        <v>59</v>
      </c>
      <c r="K19" s="69">
        <v>0</v>
      </c>
      <c r="L19" s="69">
        <v>59</v>
      </c>
      <c r="M19" s="69">
        <v>59</v>
      </c>
      <c r="N19" s="69">
        <v>59</v>
      </c>
      <c r="O19" s="90">
        <f t="shared" si="3"/>
        <v>75.64102564102564</v>
      </c>
      <c r="P19" s="90">
        <f t="shared" si="1"/>
        <v>300</v>
      </c>
      <c r="Q19" s="58">
        <f t="shared" si="4"/>
        <v>-19</v>
      </c>
      <c r="R19" s="73">
        <f t="shared" si="5"/>
        <v>-19</v>
      </c>
      <c r="S19" s="53"/>
    </row>
    <row r="20" spans="1:19" ht="12.75" customHeight="1">
      <c r="A20" s="120"/>
      <c r="B20" s="58"/>
      <c r="C20" s="70" t="s">
        <v>13</v>
      </c>
      <c r="D20" s="121" t="s">
        <v>109</v>
      </c>
      <c r="E20" s="121"/>
      <c r="F20" s="70">
        <v>8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90" t="s">
        <v>240</v>
      </c>
      <c r="P20" s="90" t="s">
        <v>240</v>
      </c>
      <c r="Q20" s="58">
        <f t="shared" si="4"/>
        <v>0</v>
      </c>
      <c r="R20" s="73">
        <f t="shared" si="5"/>
        <v>0</v>
      </c>
      <c r="S20" s="53"/>
    </row>
    <row r="21" spans="1:19" ht="30" customHeight="1">
      <c r="A21" s="120"/>
      <c r="B21" s="58"/>
      <c r="C21" s="70" t="s">
        <v>57</v>
      </c>
      <c r="D21" s="121" t="s">
        <v>324</v>
      </c>
      <c r="E21" s="121"/>
      <c r="F21" s="64">
        <v>9</v>
      </c>
      <c r="G21" s="72">
        <f>SUM(G22:G23)</f>
        <v>10025</v>
      </c>
      <c r="H21" s="69">
        <f aca="true" t="shared" si="7" ref="H21:M21">SUM(H22:H23)</f>
        <v>14400</v>
      </c>
      <c r="I21" s="72">
        <f t="shared" si="7"/>
        <v>13579</v>
      </c>
      <c r="J21" s="72">
        <f t="shared" si="7"/>
        <v>13613</v>
      </c>
      <c r="K21" s="69">
        <f t="shared" si="7"/>
        <v>4458</v>
      </c>
      <c r="L21" s="69">
        <f t="shared" si="7"/>
        <v>8100</v>
      </c>
      <c r="M21" s="69">
        <f t="shared" si="7"/>
        <v>11600</v>
      </c>
      <c r="N21" s="69">
        <v>13613</v>
      </c>
      <c r="O21" s="90">
        <f t="shared" si="3"/>
        <v>100.25038662640841</v>
      </c>
      <c r="P21" s="90">
        <f>I21/G21*100</f>
        <v>135.45137157107231</v>
      </c>
      <c r="Q21" s="58">
        <f t="shared" si="4"/>
        <v>34</v>
      </c>
      <c r="R21" s="73">
        <f t="shared" si="5"/>
        <v>34</v>
      </c>
      <c r="S21" s="53"/>
    </row>
    <row r="22" spans="1:19" ht="29.25" customHeight="1">
      <c r="A22" s="120"/>
      <c r="B22" s="58"/>
      <c r="C22" s="69"/>
      <c r="D22" s="70" t="s">
        <v>110</v>
      </c>
      <c r="E22" s="71" t="s">
        <v>325</v>
      </c>
      <c r="F22" s="70">
        <v>10</v>
      </c>
      <c r="G22" s="72">
        <v>4469</v>
      </c>
      <c r="H22" s="69">
        <v>4400</v>
      </c>
      <c r="I22" s="72">
        <v>4169</v>
      </c>
      <c r="J22" s="69">
        <v>4900</v>
      </c>
      <c r="K22" s="69">
        <v>1010</v>
      </c>
      <c r="L22" s="69">
        <v>2100</v>
      </c>
      <c r="M22" s="69">
        <v>3600</v>
      </c>
      <c r="N22" s="69">
        <v>4900</v>
      </c>
      <c r="O22" s="90">
        <f t="shared" si="3"/>
        <v>117.53418085871911</v>
      </c>
      <c r="P22" s="90">
        <f>I22/G22*100</f>
        <v>93.2870888341911</v>
      </c>
      <c r="Q22" s="58">
        <f t="shared" si="4"/>
        <v>731</v>
      </c>
      <c r="R22" s="73">
        <f t="shared" si="5"/>
        <v>731</v>
      </c>
      <c r="S22" s="53"/>
    </row>
    <row r="23" spans="1:19" ht="38.25">
      <c r="A23" s="120"/>
      <c r="B23" s="58"/>
      <c r="C23" s="58"/>
      <c r="D23" s="70" t="s">
        <v>111</v>
      </c>
      <c r="E23" s="71" t="s">
        <v>326</v>
      </c>
      <c r="F23" s="70">
        <v>11</v>
      </c>
      <c r="G23" s="72">
        <v>5556</v>
      </c>
      <c r="H23" s="69">
        <v>10000</v>
      </c>
      <c r="I23" s="72">
        <v>9410</v>
      </c>
      <c r="J23" s="69">
        <v>8713</v>
      </c>
      <c r="K23" s="69">
        <v>3448</v>
      </c>
      <c r="L23" s="69">
        <v>6000</v>
      </c>
      <c r="M23" s="69">
        <v>8000</v>
      </c>
      <c r="N23" s="69">
        <v>8713</v>
      </c>
      <c r="O23" s="90">
        <f t="shared" si="3"/>
        <v>92.59298618490968</v>
      </c>
      <c r="P23" s="90">
        <f>I23/G23*100</f>
        <v>169.3664506839453</v>
      </c>
      <c r="Q23" s="58">
        <f t="shared" si="4"/>
        <v>-697</v>
      </c>
      <c r="R23" s="73">
        <f t="shared" si="5"/>
        <v>-697</v>
      </c>
      <c r="S23" s="53"/>
    </row>
    <row r="24" spans="1:19" ht="12.75" customHeight="1">
      <c r="A24" s="120"/>
      <c r="B24" s="58"/>
      <c r="C24" s="70" t="s">
        <v>67</v>
      </c>
      <c r="D24" s="121" t="s">
        <v>112</v>
      </c>
      <c r="E24" s="121"/>
      <c r="F24" s="70">
        <v>12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90"/>
      <c r="P24" s="90"/>
      <c r="Q24" s="58">
        <f t="shared" si="4"/>
        <v>0</v>
      </c>
      <c r="R24" s="73">
        <f t="shared" si="5"/>
        <v>0</v>
      </c>
      <c r="S24" s="53"/>
    </row>
    <row r="25" spans="1:19" ht="19.5" customHeight="1">
      <c r="A25" s="120"/>
      <c r="B25" s="58"/>
      <c r="C25" s="70" t="s">
        <v>69</v>
      </c>
      <c r="D25" s="121" t="s">
        <v>113</v>
      </c>
      <c r="E25" s="121"/>
      <c r="F25" s="70">
        <v>13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90"/>
      <c r="P25" s="90"/>
      <c r="Q25" s="58">
        <f t="shared" si="4"/>
        <v>0</v>
      </c>
      <c r="R25" s="73">
        <f t="shared" si="5"/>
        <v>0</v>
      </c>
      <c r="S25" s="53"/>
    </row>
    <row r="26" spans="1:19" ht="27" customHeight="1">
      <c r="A26" s="120"/>
      <c r="B26" s="69"/>
      <c r="C26" s="70" t="s">
        <v>114</v>
      </c>
      <c r="D26" s="121" t="s">
        <v>115</v>
      </c>
      <c r="E26" s="121"/>
      <c r="F26" s="70">
        <v>14</v>
      </c>
      <c r="G26" s="72">
        <f>G27+G28+G31+G32+G33</f>
        <v>55.558</v>
      </c>
      <c r="H26" s="69">
        <f aca="true" t="shared" si="8" ref="H26:N26">H27+H28+H31+H32+H33</f>
        <v>52</v>
      </c>
      <c r="I26" s="72">
        <f t="shared" si="8"/>
        <v>41</v>
      </c>
      <c r="J26" s="69">
        <f>J27+J28+J31+J32+J33</f>
        <v>52</v>
      </c>
      <c r="K26" s="69">
        <f t="shared" si="8"/>
        <v>3</v>
      </c>
      <c r="L26" s="69">
        <f t="shared" si="8"/>
        <v>18</v>
      </c>
      <c r="M26" s="69">
        <f t="shared" si="8"/>
        <v>23</v>
      </c>
      <c r="N26" s="69">
        <f t="shared" si="8"/>
        <v>52</v>
      </c>
      <c r="O26" s="90">
        <f>J26/I26*100</f>
        <v>126.82926829268293</v>
      </c>
      <c r="P26" s="90">
        <f>I26/G26*100</f>
        <v>73.79675294287051</v>
      </c>
      <c r="Q26" s="58">
        <f t="shared" si="4"/>
        <v>11</v>
      </c>
      <c r="R26" s="73">
        <f t="shared" si="5"/>
        <v>11</v>
      </c>
      <c r="S26" s="53"/>
    </row>
    <row r="27" spans="1:19" ht="12.75">
      <c r="A27" s="120"/>
      <c r="B27" s="69"/>
      <c r="C27" s="69"/>
      <c r="D27" s="70" t="s">
        <v>116</v>
      </c>
      <c r="E27" s="71" t="s">
        <v>117</v>
      </c>
      <c r="F27" s="70">
        <v>15</v>
      </c>
      <c r="G27" s="72">
        <v>0</v>
      </c>
      <c r="H27" s="69">
        <v>0</v>
      </c>
      <c r="I27" s="72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90" t="s">
        <v>240</v>
      </c>
      <c r="P27" s="90" t="s">
        <v>240</v>
      </c>
      <c r="Q27" s="58">
        <f t="shared" si="4"/>
        <v>0</v>
      </c>
      <c r="R27" s="73">
        <f t="shared" si="5"/>
        <v>0</v>
      </c>
      <c r="S27" s="53"/>
    </row>
    <row r="28" spans="1:19" ht="25.5">
      <c r="A28" s="120"/>
      <c r="B28" s="69"/>
      <c r="C28" s="69"/>
      <c r="D28" s="70" t="s">
        <v>118</v>
      </c>
      <c r="E28" s="71" t="s">
        <v>327</v>
      </c>
      <c r="F28" s="70">
        <v>16</v>
      </c>
      <c r="G28" s="72">
        <f>SUM(G29:G30)</f>
        <v>3.1</v>
      </c>
      <c r="H28" s="69">
        <f aca="true" t="shared" si="9" ref="H28:N28">SUM(H29:H30)</f>
        <v>0</v>
      </c>
      <c r="I28" s="72">
        <f t="shared" si="9"/>
        <v>0</v>
      </c>
      <c r="J28" s="69">
        <f>SUM(J29:J30)</f>
        <v>0</v>
      </c>
      <c r="K28" s="69">
        <f t="shared" si="9"/>
        <v>0</v>
      </c>
      <c r="L28" s="69">
        <f t="shared" si="9"/>
        <v>0</v>
      </c>
      <c r="M28" s="69">
        <f t="shared" si="9"/>
        <v>0</v>
      </c>
      <c r="N28" s="69">
        <f t="shared" si="9"/>
        <v>0</v>
      </c>
      <c r="O28" s="90"/>
      <c r="P28" s="90"/>
      <c r="Q28" s="58">
        <f t="shared" si="4"/>
        <v>0</v>
      </c>
      <c r="R28" s="73">
        <f t="shared" si="5"/>
        <v>0</v>
      </c>
      <c r="S28" s="53"/>
    </row>
    <row r="29" spans="1:19" ht="12.75">
      <c r="A29" s="120"/>
      <c r="B29" s="69"/>
      <c r="C29" s="69"/>
      <c r="D29" s="69"/>
      <c r="E29" s="71" t="s">
        <v>119</v>
      </c>
      <c r="F29" s="70">
        <v>17</v>
      </c>
      <c r="G29" s="72">
        <v>3.1</v>
      </c>
      <c r="H29" s="69">
        <v>0</v>
      </c>
      <c r="I29" s="72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90"/>
      <c r="P29" s="90"/>
      <c r="Q29" s="58">
        <f t="shared" si="4"/>
        <v>0</v>
      </c>
      <c r="R29" s="73">
        <f t="shared" si="5"/>
        <v>0</v>
      </c>
      <c r="S29" s="53"/>
    </row>
    <row r="30" spans="1:19" ht="12.75">
      <c r="A30" s="120"/>
      <c r="B30" s="69"/>
      <c r="C30" s="69"/>
      <c r="D30" s="69"/>
      <c r="E30" s="71" t="s">
        <v>120</v>
      </c>
      <c r="F30" s="70">
        <v>18</v>
      </c>
      <c r="G30" s="72">
        <v>0</v>
      </c>
      <c r="H30" s="69">
        <v>0</v>
      </c>
      <c r="I30" s="72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90"/>
      <c r="P30" s="90"/>
      <c r="Q30" s="58">
        <f t="shared" si="4"/>
        <v>0</v>
      </c>
      <c r="R30" s="73">
        <f t="shared" si="5"/>
        <v>0</v>
      </c>
      <c r="S30" s="53"/>
    </row>
    <row r="31" spans="1:19" ht="12.75">
      <c r="A31" s="120"/>
      <c r="B31" s="69"/>
      <c r="C31" s="69"/>
      <c r="D31" s="70" t="s">
        <v>121</v>
      </c>
      <c r="E31" s="71" t="s">
        <v>122</v>
      </c>
      <c r="F31" s="70">
        <v>19</v>
      </c>
      <c r="G31" s="72">
        <v>0</v>
      </c>
      <c r="H31" s="69">
        <v>0</v>
      </c>
      <c r="I31" s="72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90" t="s">
        <v>240</v>
      </c>
      <c r="P31" s="90" t="s">
        <v>240</v>
      </c>
      <c r="Q31" s="58">
        <f t="shared" si="4"/>
        <v>0</v>
      </c>
      <c r="R31" s="73">
        <f t="shared" si="5"/>
        <v>0</v>
      </c>
      <c r="S31" s="53"/>
    </row>
    <row r="32" spans="1:19" ht="12.75">
      <c r="A32" s="120"/>
      <c r="B32" s="69"/>
      <c r="C32" s="69"/>
      <c r="D32" s="70" t="s">
        <v>123</v>
      </c>
      <c r="E32" s="71" t="s">
        <v>124</v>
      </c>
      <c r="F32" s="70">
        <v>20</v>
      </c>
      <c r="G32" s="72">
        <v>0</v>
      </c>
      <c r="H32" s="69">
        <v>0</v>
      </c>
      <c r="I32" s="72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90"/>
      <c r="P32" s="90"/>
      <c r="Q32" s="58">
        <f t="shared" si="4"/>
        <v>0</v>
      </c>
      <c r="R32" s="73">
        <f t="shared" si="5"/>
        <v>0</v>
      </c>
      <c r="S32" s="53"/>
    </row>
    <row r="33" spans="1:19" ht="12.75">
      <c r="A33" s="120"/>
      <c r="B33" s="69"/>
      <c r="C33" s="69"/>
      <c r="D33" s="70" t="s">
        <v>125</v>
      </c>
      <c r="E33" s="71" t="s">
        <v>108</v>
      </c>
      <c r="F33" s="70">
        <v>21</v>
      </c>
      <c r="G33" s="72">
        <v>52.458</v>
      </c>
      <c r="H33" s="69">
        <v>52</v>
      </c>
      <c r="I33" s="72">
        <v>41</v>
      </c>
      <c r="J33" s="69">
        <v>52</v>
      </c>
      <c r="K33" s="69">
        <v>3</v>
      </c>
      <c r="L33" s="69">
        <v>18</v>
      </c>
      <c r="M33" s="69">
        <v>23</v>
      </c>
      <c r="N33" s="69">
        <v>52</v>
      </c>
      <c r="O33" s="90">
        <f>J33/I33*100</f>
        <v>126.82926829268293</v>
      </c>
      <c r="P33" s="90">
        <f>I33/G33*100</f>
        <v>78.15776430668345</v>
      </c>
      <c r="Q33" s="58">
        <f t="shared" si="4"/>
        <v>11</v>
      </c>
      <c r="R33" s="73">
        <f t="shared" si="5"/>
        <v>11</v>
      </c>
      <c r="S33" s="53"/>
    </row>
    <row r="34" spans="1:19" ht="26.25" customHeight="1">
      <c r="A34" s="120"/>
      <c r="B34" s="70">
        <v>2</v>
      </c>
      <c r="C34" s="69"/>
      <c r="D34" s="121" t="s">
        <v>126</v>
      </c>
      <c r="E34" s="121"/>
      <c r="F34" s="70">
        <v>22</v>
      </c>
      <c r="G34" s="72">
        <f aca="true" t="shared" si="10" ref="G34:L34">G35+G36+G37+G38+G39</f>
        <v>54.967</v>
      </c>
      <c r="H34" s="69">
        <f t="shared" si="10"/>
        <v>50</v>
      </c>
      <c r="I34" s="72">
        <f t="shared" si="10"/>
        <v>46.9</v>
      </c>
      <c r="J34" s="69">
        <f t="shared" si="10"/>
        <v>50</v>
      </c>
      <c r="K34" s="69">
        <f t="shared" si="10"/>
        <v>1</v>
      </c>
      <c r="L34" s="69">
        <f t="shared" si="10"/>
        <v>30</v>
      </c>
      <c r="M34" s="69">
        <v>31</v>
      </c>
      <c r="N34" s="69">
        <f>N35+N36+N37+N38+N39</f>
        <v>50</v>
      </c>
      <c r="O34" s="90">
        <f>J34/I34*100</f>
        <v>106.60980810234541</v>
      </c>
      <c r="P34" s="90">
        <f>I34/G34*100</f>
        <v>85.3239216257027</v>
      </c>
      <c r="Q34" s="58">
        <f t="shared" si="4"/>
        <v>3.1000000000000014</v>
      </c>
      <c r="R34" s="73">
        <f t="shared" si="5"/>
        <v>3.1000000000000014</v>
      </c>
      <c r="S34" s="53"/>
    </row>
    <row r="35" spans="1:19" ht="12.75" customHeight="1">
      <c r="A35" s="120"/>
      <c r="B35" s="69"/>
      <c r="C35" s="70" t="s">
        <v>12</v>
      </c>
      <c r="D35" s="121" t="s">
        <v>127</v>
      </c>
      <c r="E35" s="121"/>
      <c r="F35" s="70">
        <v>23</v>
      </c>
      <c r="G35" s="72">
        <v>0</v>
      </c>
      <c r="H35" s="69">
        <v>0</v>
      </c>
      <c r="I35" s="72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90"/>
      <c r="P35" s="90"/>
      <c r="Q35" s="58">
        <f t="shared" si="4"/>
        <v>0</v>
      </c>
      <c r="R35" s="73">
        <f t="shared" si="5"/>
        <v>0</v>
      </c>
      <c r="S35" s="53"/>
    </row>
    <row r="36" spans="1:19" ht="12.75" customHeight="1">
      <c r="A36" s="120"/>
      <c r="B36" s="58"/>
      <c r="C36" s="70" t="s">
        <v>13</v>
      </c>
      <c r="D36" s="121" t="s">
        <v>128</v>
      </c>
      <c r="E36" s="121"/>
      <c r="F36" s="70">
        <v>24</v>
      </c>
      <c r="G36" s="72">
        <v>0</v>
      </c>
      <c r="H36" s="69">
        <v>0</v>
      </c>
      <c r="I36" s="72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90"/>
      <c r="P36" s="90"/>
      <c r="Q36" s="58">
        <f t="shared" si="4"/>
        <v>0</v>
      </c>
      <c r="R36" s="73">
        <f t="shared" si="5"/>
        <v>0</v>
      </c>
      <c r="S36" s="53"/>
    </row>
    <row r="37" spans="1:19" ht="12.75" customHeight="1">
      <c r="A37" s="120"/>
      <c r="B37" s="58"/>
      <c r="C37" s="70" t="s">
        <v>57</v>
      </c>
      <c r="D37" s="121" t="s">
        <v>129</v>
      </c>
      <c r="E37" s="121"/>
      <c r="F37" s="70">
        <v>25</v>
      </c>
      <c r="G37" s="72">
        <v>0</v>
      </c>
      <c r="H37" s="69">
        <v>0</v>
      </c>
      <c r="I37" s="72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90"/>
      <c r="P37" s="90"/>
      <c r="Q37" s="58">
        <f t="shared" si="4"/>
        <v>0</v>
      </c>
      <c r="R37" s="73">
        <f t="shared" si="5"/>
        <v>0</v>
      </c>
      <c r="S37" s="53"/>
    </row>
    <row r="38" spans="1:19" ht="12.75" customHeight="1">
      <c r="A38" s="120"/>
      <c r="B38" s="69"/>
      <c r="C38" s="70" t="s">
        <v>67</v>
      </c>
      <c r="D38" s="121" t="s">
        <v>130</v>
      </c>
      <c r="E38" s="121"/>
      <c r="F38" s="70">
        <v>26</v>
      </c>
      <c r="G38" s="72">
        <v>8.884</v>
      </c>
      <c r="H38" s="69">
        <v>5</v>
      </c>
      <c r="I38" s="72">
        <v>4.5</v>
      </c>
      <c r="J38" s="69">
        <v>5</v>
      </c>
      <c r="K38" s="69">
        <v>0</v>
      </c>
      <c r="L38" s="69">
        <v>0</v>
      </c>
      <c r="M38" s="69">
        <v>1</v>
      </c>
      <c r="N38" s="69">
        <v>5</v>
      </c>
      <c r="O38" s="90">
        <f aca="true" t="shared" si="11" ref="O38:O43">J38/I38*100</f>
        <v>111.11111111111111</v>
      </c>
      <c r="P38" s="90">
        <f aca="true" t="shared" si="12" ref="P38:P43">I38/G38*100</f>
        <v>50.65285907248986</v>
      </c>
      <c r="Q38" s="58">
        <f t="shared" si="4"/>
        <v>0.5</v>
      </c>
      <c r="R38" s="73">
        <f t="shared" si="5"/>
        <v>0.5</v>
      </c>
      <c r="S38" s="53"/>
    </row>
    <row r="39" spans="1:19" ht="12.75" customHeight="1">
      <c r="A39" s="120"/>
      <c r="B39" s="58"/>
      <c r="C39" s="70" t="s">
        <v>69</v>
      </c>
      <c r="D39" s="121" t="s">
        <v>131</v>
      </c>
      <c r="E39" s="121"/>
      <c r="F39" s="70">
        <v>27</v>
      </c>
      <c r="G39" s="72">
        <v>46.083</v>
      </c>
      <c r="H39" s="69">
        <v>45</v>
      </c>
      <c r="I39" s="72">
        <v>42.4</v>
      </c>
      <c r="J39" s="69">
        <v>45</v>
      </c>
      <c r="K39" s="69">
        <v>1</v>
      </c>
      <c r="L39" s="69">
        <v>30</v>
      </c>
      <c r="M39" s="69">
        <v>45</v>
      </c>
      <c r="N39" s="69">
        <v>45</v>
      </c>
      <c r="O39" s="90">
        <f t="shared" si="11"/>
        <v>106.13207547169812</v>
      </c>
      <c r="P39" s="90">
        <f t="shared" si="12"/>
        <v>92.00789879131133</v>
      </c>
      <c r="Q39" s="58">
        <f t="shared" si="4"/>
        <v>2.6000000000000014</v>
      </c>
      <c r="R39" s="73">
        <f t="shared" si="5"/>
        <v>2.6000000000000014</v>
      </c>
      <c r="S39" s="53"/>
    </row>
    <row r="40" spans="1:19" s="36" customFormat="1" ht="12.75" customHeight="1">
      <c r="A40" s="64" t="s">
        <v>16</v>
      </c>
      <c r="B40" s="67"/>
      <c r="C40" s="67"/>
      <c r="D40" s="119" t="s">
        <v>399</v>
      </c>
      <c r="E40" s="119"/>
      <c r="F40" s="64">
        <v>28</v>
      </c>
      <c r="G40" s="66">
        <f aca="true" t="shared" si="13" ref="G40:N40">G41+G142</f>
        <v>15346.362</v>
      </c>
      <c r="H40" s="66">
        <f t="shared" si="13"/>
        <v>18117</v>
      </c>
      <c r="I40" s="66">
        <f t="shared" si="13"/>
        <v>16987.807</v>
      </c>
      <c r="J40" s="66">
        <f t="shared" si="13"/>
        <v>18101</v>
      </c>
      <c r="K40" s="66">
        <f t="shared" si="13"/>
        <v>4942</v>
      </c>
      <c r="L40" s="66">
        <f t="shared" si="13"/>
        <v>9780</v>
      </c>
      <c r="M40" s="66">
        <f t="shared" si="13"/>
        <v>13531</v>
      </c>
      <c r="N40" s="66">
        <f t="shared" si="13"/>
        <v>18094</v>
      </c>
      <c r="O40" s="89">
        <f t="shared" si="11"/>
        <v>106.55289408456312</v>
      </c>
      <c r="P40" s="89">
        <f t="shared" si="12"/>
        <v>110.69598775266738</v>
      </c>
      <c r="Q40" s="67">
        <f t="shared" si="4"/>
        <v>1113.1929999999993</v>
      </c>
      <c r="R40" s="68">
        <f t="shared" si="5"/>
        <v>1113.1929999999993</v>
      </c>
      <c r="S40" s="54"/>
    </row>
    <row r="41" spans="1:19" s="36" customFormat="1" ht="29.25" customHeight="1">
      <c r="A41" s="125"/>
      <c r="B41" s="64">
        <v>1</v>
      </c>
      <c r="C41" s="67"/>
      <c r="D41" s="119" t="s">
        <v>328</v>
      </c>
      <c r="E41" s="119"/>
      <c r="F41" s="64">
        <v>29</v>
      </c>
      <c r="G41" s="66">
        <f aca="true" t="shared" si="14" ref="G41:N41">G42+G90+G97+G125</f>
        <v>15346.302</v>
      </c>
      <c r="H41" s="65">
        <f t="shared" si="14"/>
        <v>18111</v>
      </c>
      <c r="I41" s="66">
        <f t="shared" si="14"/>
        <v>16981.964</v>
      </c>
      <c r="J41" s="65">
        <f t="shared" si="14"/>
        <v>18095</v>
      </c>
      <c r="K41" s="65">
        <f t="shared" si="14"/>
        <v>4941</v>
      </c>
      <c r="L41" s="65">
        <f t="shared" si="14"/>
        <v>9778</v>
      </c>
      <c r="M41" s="65">
        <f t="shared" si="14"/>
        <v>13526</v>
      </c>
      <c r="N41" s="65">
        <f t="shared" si="14"/>
        <v>18088</v>
      </c>
      <c r="O41" s="89">
        <f t="shared" si="11"/>
        <v>106.55422423460561</v>
      </c>
      <c r="P41" s="89">
        <f t="shared" si="12"/>
        <v>110.65834622569007</v>
      </c>
      <c r="Q41" s="67">
        <f t="shared" si="4"/>
        <v>1113.036</v>
      </c>
      <c r="R41" s="68">
        <f t="shared" si="5"/>
        <v>1113.036</v>
      </c>
      <c r="S41" s="54"/>
    </row>
    <row r="42" spans="1:19" s="36" customFormat="1" ht="27" customHeight="1">
      <c r="A42" s="125"/>
      <c r="B42" s="65"/>
      <c r="C42" s="67"/>
      <c r="D42" s="119" t="s">
        <v>329</v>
      </c>
      <c r="E42" s="119"/>
      <c r="F42" s="64">
        <v>30</v>
      </c>
      <c r="G42" s="66">
        <f aca="true" t="shared" si="15" ref="G42:N42">G43+G51+G57</f>
        <v>4807.6179999999995</v>
      </c>
      <c r="H42" s="65">
        <f t="shared" si="15"/>
        <v>4509</v>
      </c>
      <c r="I42" s="66">
        <f t="shared" si="15"/>
        <v>3881.606</v>
      </c>
      <c r="J42" s="65">
        <f t="shared" si="15"/>
        <v>3906</v>
      </c>
      <c r="K42" s="65">
        <f t="shared" si="15"/>
        <v>1148</v>
      </c>
      <c r="L42" s="65">
        <f t="shared" si="15"/>
        <v>2257</v>
      </c>
      <c r="M42" s="65">
        <f t="shared" si="15"/>
        <v>3344</v>
      </c>
      <c r="N42" s="65">
        <f t="shared" si="15"/>
        <v>3899</v>
      </c>
      <c r="O42" s="89">
        <f t="shared" si="11"/>
        <v>100.62845121323494</v>
      </c>
      <c r="P42" s="89">
        <f t="shared" si="12"/>
        <v>80.73865269661609</v>
      </c>
      <c r="Q42" s="67">
        <f t="shared" si="4"/>
        <v>24.393999999999778</v>
      </c>
      <c r="R42" s="68">
        <f t="shared" si="5"/>
        <v>24.393999999999778</v>
      </c>
      <c r="S42" s="54"/>
    </row>
    <row r="43" spans="1:19" s="36" customFormat="1" ht="28.5" customHeight="1">
      <c r="A43" s="125"/>
      <c r="B43" s="67"/>
      <c r="C43" s="64" t="s">
        <v>132</v>
      </c>
      <c r="D43" s="119" t="s">
        <v>330</v>
      </c>
      <c r="E43" s="119"/>
      <c r="F43" s="64">
        <v>31</v>
      </c>
      <c r="G43" s="66">
        <f>G44+G45+G48+G49+G50</f>
        <v>3834.43</v>
      </c>
      <c r="H43" s="65">
        <f aca="true" t="shared" si="16" ref="H43:N43">H44+H45+H48+H49+H50</f>
        <v>3438</v>
      </c>
      <c r="I43" s="66">
        <f t="shared" si="16"/>
        <v>3124.08</v>
      </c>
      <c r="J43" s="65">
        <f>J44+J45+J48+J49+J50</f>
        <v>3180</v>
      </c>
      <c r="K43" s="65">
        <f t="shared" si="16"/>
        <v>956</v>
      </c>
      <c r="L43" s="65">
        <f t="shared" si="16"/>
        <v>1885</v>
      </c>
      <c r="M43" s="65">
        <f t="shared" si="16"/>
        <v>2815</v>
      </c>
      <c r="N43" s="65">
        <f t="shared" si="16"/>
        <v>3180</v>
      </c>
      <c r="O43" s="89">
        <f t="shared" si="11"/>
        <v>101.78996696627487</v>
      </c>
      <c r="P43" s="89">
        <f t="shared" si="12"/>
        <v>81.47443035861914</v>
      </c>
      <c r="Q43" s="67">
        <f t="shared" si="4"/>
        <v>55.92000000000007</v>
      </c>
      <c r="R43" s="68">
        <f t="shared" si="5"/>
        <v>55.92000000000007</v>
      </c>
      <c r="S43" s="54"/>
    </row>
    <row r="44" spans="1:19" ht="12.75">
      <c r="A44" s="125"/>
      <c r="B44" s="58"/>
      <c r="C44" s="70" t="s">
        <v>12</v>
      </c>
      <c r="D44" s="121" t="s">
        <v>133</v>
      </c>
      <c r="E44" s="121"/>
      <c r="F44" s="70">
        <v>32</v>
      </c>
      <c r="G44" s="69">
        <v>0</v>
      </c>
      <c r="H44" s="69">
        <v>0</v>
      </c>
      <c r="I44" s="69">
        <v>0</v>
      </c>
      <c r="J44" s="69">
        <v>0</v>
      </c>
      <c r="K44" s="69"/>
      <c r="L44" s="69"/>
      <c r="M44" s="69"/>
      <c r="N44" s="69">
        <v>0</v>
      </c>
      <c r="O44" s="90"/>
      <c r="P44" s="90"/>
      <c r="Q44" s="58">
        <f t="shared" si="4"/>
        <v>0</v>
      </c>
      <c r="R44" s="73">
        <f t="shared" si="5"/>
        <v>0</v>
      </c>
      <c r="S44" s="53"/>
    </row>
    <row r="45" spans="1:19" ht="12.75" customHeight="1">
      <c r="A45" s="125"/>
      <c r="B45" s="58"/>
      <c r="C45" s="70" t="s">
        <v>13</v>
      </c>
      <c r="D45" s="121" t="s">
        <v>134</v>
      </c>
      <c r="E45" s="121"/>
      <c r="F45" s="70">
        <v>33</v>
      </c>
      <c r="G45" s="72">
        <f>G46+G47</f>
        <v>3563.574</v>
      </c>
      <c r="H45" s="69">
        <f aca="true" t="shared" si="17" ref="H45:M45">H46+H47</f>
        <v>3161</v>
      </c>
      <c r="I45" s="72">
        <f t="shared" si="17"/>
        <v>2795.1</v>
      </c>
      <c r="J45" s="69">
        <f>J46+J47</f>
        <v>2800</v>
      </c>
      <c r="K45" s="69">
        <f t="shared" si="17"/>
        <v>850</v>
      </c>
      <c r="L45" s="69">
        <f t="shared" si="17"/>
        <v>1720</v>
      </c>
      <c r="M45" s="69">
        <f t="shared" si="17"/>
        <v>2580</v>
      </c>
      <c r="N45" s="69">
        <f>N46+N47</f>
        <v>2800</v>
      </c>
      <c r="O45" s="90">
        <f aca="true" t="shared" si="18" ref="O45:O64">J45/I45*100</f>
        <v>100.17530678687703</v>
      </c>
      <c r="P45" s="90">
        <f>I45/G45*100</f>
        <v>78.43530118919938</v>
      </c>
      <c r="Q45" s="58">
        <f t="shared" si="4"/>
        <v>4.900000000000091</v>
      </c>
      <c r="R45" s="73">
        <f t="shared" si="5"/>
        <v>4.900000000000091</v>
      </c>
      <c r="S45" s="53"/>
    </row>
    <row r="46" spans="1:19" ht="12.75">
      <c r="A46" s="125"/>
      <c r="B46" s="58"/>
      <c r="C46" s="69"/>
      <c r="D46" s="70" t="s">
        <v>135</v>
      </c>
      <c r="E46" s="71" t="s">
        <v>284</v>
      </c>
      <c r="F46" s="70">
        <v>34</v>
      </c>
      <c r="G46" s="72">
        <v>650.032</v>
      </c>
      <c r="H46" s="69">
        <v>650</v>
      </c>
      <c r="I46" s="72">
        <v>638.1</v>
      </c>
      <c r="J46" s="69">
        <v>640</v>
      </c>
      <c r="K46" s="69">
        <v>150</v>
      </c>
      <c r="L46" s="69">
        <v>320</v>
      </c>
      <c r="M46" s="69">
        <v>480</v>
      </c>
      <c r="N46" s="69">
        <v>640</v>
      </c>
      <c r="O46" s="90">
        <f t="shared" si="18"/>
        <v>100.29775897194797</v>
      </c>
      <c r="P46" s="90">
        <f>I46/G46*100</f>
        <v>98.16439806040319</v>
      </c>
      <c r="Q46" s="58">
        <f t="shared" si="4"/>
        <v>1.8999999999999773</v>
      </c>
      <c r="R46" s="73">
        <f t="shared" si="5"/>
        <v>1.8999999999999773</v>
      </c>
      <c r="S46" s="53"/>
    </row>
    <row r="47" spans="1:19" ht="15.75">
      <c r="A47" s="125"/>
      <c r="B47" s="58"/>
      <c r="C47" s="69"/>
      <c r="D47" s="70" t="s">
        <v>136</v>
      </c>
      <c r="E47" s="71" t="s">
        <v>137</v>
      </c>
      <c r="F47" s="70">
        <v>35</v>
      </c>
      <c r="G47" s="72">
        <v>2913.542</v>
      </c>
      <c r="H47" s="69">
        <v>2511</v>
      </c>
      <c r="I47" s="72">
        <v>2157</v>
      </c>
      <c r="J47" s="69">
        <v>2160</v>
      </c>
      <c r="K47" s="69">
        <v>700</v>
      </c>
      <c r="L47" s="69">
        <v>1400</v>
      </c>
      <c r="M47" s="69">
        <v>2100</v>
      </c>
      <c r="N47" s="91">
        <v>2160</v>
      </c>
      <c r="O47" s="90">
        <f t="shared" si="18"/>
        <v>100.13908205841446</v>
      </c>
      <c r="P47" s="90">
        <f>I47/G47*100</f>
        <v>74.03359896648135</v>
      </c>
      <c r="Q47" s="58">
        <f t="shared" si="4"/>
        <v>3</v>
      </c>
      <c r="R47" s="73">
        <f t="shared" si="5"/>
        <v>3</v>
      </c>
      <c r="S47" s="53"/>
    </row>
    <row r="48" spans="1:19" ht="25.5" customHeight="1">
      <c r="A48" s="125"/>
      <c r="B48" s="58"/>
      <c r="C48" s="70" t="s">
        <v>57</v>
      </c>
      <c r="D48" s="121" t="s">
        <v>138</v>
      </c>
      <c r="E48" s="121"/>
      <c r="F48" s="70">
        <v>36</v>
      </c>
      <c r="G48" s="72">
        <v>23.872</v>
      </c>
      <c r="H48" s="69">
        <v>30</v>
      </c>
      <c r="I48" s="72">
        <v>43.08</v>
      </c>
      <c r="J48" s="69">
        <v>90</v>
      </c>
      <c r="K48" s="69">
        <v>6</v>
      </c>
      <c r="L48" s="69">
        <v>15</v>
      </c>
      <c r="M48" s="69">
        <v>50</v>
      </c>
      <c r="N48" s="69">
        <v>90</v>
      </c>
      <c r="O48" s="90">
        <f t="shared" si="18"/>
        <v>208.91364902506965</v>
      </c>
      <c r="P48" s="90">
        <f>I48/G48*100</f>
        <v>180.46246648793564</v>
      </c>
      <c r="Q48" s="58">
        <f t="shared" si="4"/>
        <v>46.92</v>
      </c>
      <c r="R48" s="73">
        <f t="shared" si="5"/>
        <v>46.92</v>
      </c>
      <c r="S48" s="53"/>
    </row>
    <row r="49" spans="1:19" ht="12.75" customHeight="1">
      <c r="A49" s="125"/>
      <c r="B49" s="58"/>
      <c r="C49" s="70" t="s">
        <v>67</v>
      </c>
      <c r="D49" s="121" t="s">
        <v>139</v>
      </c>
      <c r="E49" s="121"/>
      <c r="F49" s="70">
        <v>37</v>
      </c>
      <c r="G49" s="72">
        <v>246.984</v>
      </c>
      <c r="H49" s="69">
        <v>247</v>
      </c>
      <c r="I49" s="72">
        <v>285.9</v>
      </c>
      <c r="J49" s="69">
        <v>290</v>
      </c>
      <c r="K49" s="69">
        <v>100</v>
      </c>
      <c r="L49" s="69">
        <v>150</v>
      </c>
      <c r="M49" s="69">
        <v>185</v>
      </c>
      <c r="N49" s="69">
        <v>290</v>
      </c>
      <c r="O49" s="90">
        <f t="shared" si="18"/>
        <v>101.43406785589369</v>
      </c>
      <c r="P49" s="90">
        <f>I49/G49*100</f>
        <v>115.75648625012145</v>
      </c>
      <c r="Q49" s="58">
        <f t="shared" si="4"/>
        <v>4.100000000000023</v>
      </c>
      <c r="R49" s="73">
        <f t="shared" si="5"/>
        <v>4.100000000000023</v>
      </c>
      <c r="S49" s="53"/>
    </row>
    <row r="50" spans="1:19" ht="12.75" customHeight="1">
      <c r="A50" s="125"/>
      <c r="B50" s="58"/>
      <c r="C50" s="70" t="s">
        <v>69</v>
      </c>
      <c r="D50" s="121" t="s">
        <v>140</v>
      </c>
      <c r="E50" s="121"/>
      <c r="F50" s="70">
        <v>38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90" t="s">
        <v>240</v>
      </c>
      <c r="P50" s="90" t="s">
        <v>240</v>
      </c>
      <c r="Q50" s="58">
        <f t="shared" si="4"/>
        <v>0</v>
      </c>
      <c r="R50" s="73">
        <f t="shared" si="5"/>
        <v>0</v>
      </c>
      <c r="S50" s="53"/>
    </row>
    <row r="51" spans="1:19" s="36" customFormat="1" ht="25.5" customHeight="1">
      <c r="A51" s="125"/>
      <c r="B51" s="67"/>
      <c r="C51" s="64" t="s">
        <v>141</v>
      </c>
      <c r="D51" s="119" t="s">
        <v>331</v>
      </c>
      <c r="E51" s="119"/>
      <c r="F51" s="64">
        <v>39</v>
      </c>
      <c r="G51" s="65">
        <f>G52+G53+G56</f>
        <v>437.683</v>
      </c>
      <c r="H51" s="65">
        <f>H52+H53+H56</f>
        <v>467</v>
      </c>
      <c r="I51" s="66">
        <f>I52+I53+I56</f>
        <v>272.302</v>
      </c>
      <c r="J51" s="65">
        <f aca="true" t="shared" si="19" ref="J51:P51">J52+J53+J56</f>
        <v>222</v>
      </c>
      <c r="K51" s="65">
        <f t="shared" si="19"/>
        <v>76</v>
      </c>
      <c r="L51" s="65">
        <f t="shared" si="19"/>
        <v>124</v>
      </c>
      <c r="M51" s="65">
        <f t="shared" si="19"/>
        <v>158</v>
      </c>
      <c r="N51" s="65">
        <f t="shared" si="19"/>
        <v>222</v>
      </c>
      <c r="O51" s="65">
        <f t="shared" si="19"/>
        <v>284.4508438488491</v>
      </c>
      <c r="P51" s="65">
        <f t="shared" si="19"/>
        <v>186.8541105833261</v>
      </c>
      <c r="Q51" s="65">
        <f>Q52+Q53+Q56</f>
        <v>-50.30200000000001</v>
      </c>
      <c r="R51" s="73">
        <f t="shared" si="5"/>
        <v>-50.30200000000002</v>
      </c>
      <c r="S51" s="54"/>
    </row>
    <row r="52" spans="1:19" ht="12.75" customHeight="1">
      <c r="A52" s="125"/>
      <c r="B52" s="58"/>
      <c r="C52" s="70" t="s">
        <v>12</v>
      </c>
      <c r="D52" s="121" t="s">
        <v>142</v>
      </c>
      <c r="E52" s="121"/>
      <c r="F52" s="70">
        <v>40</v>
      </c>
      <c r="G52" s="72">
        <v>170.158</v>
      </c>
      <c r="H52" s="69">
        <v>150</v>
      </c>
      <c r="I52" s="72">
        <v>49.199</v>
      </c>
      <c r="J52" s="69">
        <v>50</v>
      </c>
      <c r="K52" s="69">
        <v>20</v>
      </c>
      <c r="L52" s="69">
        <v>30</v>
      </c>
      <c r="M52" s="69">
        <v>40</v>
      </c>
      <c r="N52" s="69">
        <v>50</v>
      </c>
      <c r="O52" s="90">
        <f t="shared" si="18"/>
        <v>101.62808187158276</v>
      </c>
      <c r="P52" s="90">
        <f aca="true" t="shared" si="20" ref="P52:P59">I52/G52*100</f>
        <v>28.913715487958253</v>
      </c>
      <c r="Q52" s="58">
        <f t="shared" si="4"/>
        <v>0.8010000000000019</v>
      </c>
      <c r="R52" s="73">
        <f t="shared" si="5"/>
        <v>0.8010000000000019</v>
      </c>
      <c r="S52" s="53"/>
    </row>
    <row r="53" spans="1:19" ht="12.75" customHeight="1">
      <c r="A53" s="125"/>
      <c r="B53" s="58"/>
      <c r="C53" s="70" t="s">
        <v>13</v>
      </c>
      <c r="D53" s="121" t="s">
        <v>332</v>
      </c>
      <c r="E53" s="121"/>
      <c r="F53" s="70">
        <v>41</v>
      </c>
      <c r="G53" s="72">
        <f>G54+G55</f>
        <v>27.525000000000002</v>
      </c>
      <c r="H53" s="69">
        <f aca="true" t="shared" si="21" ref="H53:N53">H54+H55</f>
        <v>27</v>
      </c>
      <c r="I53" s="72">
        <f t="shared" si="21"/>
        <v>20.203</v>
      </c>
      <c r="J53" s="69">
        <f>J54+J55</f>
        <v>22</v>
      </c>
      <c r="K53" s="69">
        <f t="shared" si="21"/>
        <v>6</v>
      </c>
      <c r="L53" s="69">
        <f t="shared" si="21"/>
        <v>14</v>
      </c>
      <c r="M53" s="69">
        <f t="shared" si="21"/>
        <v>18</v>
      </c>
      <c r="N53" s="69">
        <f t="shared" si="21"/>
        <v>22</v>
      </c>
      <c r="O53" s="90">
        <f t="shared" si="18"/>
        <v>108.8947186061476</v>
      </c>
      <c r="P53" s="90">
        <f t="shared" si="20"/>
        <v>73.39872842870118</v>
      </c>
      <c r="Q53" s="58">
        <f t="shared" si="4"/>
        <v>1.7970000000000006</v>
      </c>
      <c r="R53" s="73">
        <f t="shared" si="5"/>
        <v>1.7970000000000006</v>
      </c>
      <c r="S53" s="53"/>
    </row>
    <row r="54" spans="1:19" ht="25.5">
      <c r="A54" s="125"/>
      <c r="B54" s="58"/>
      <c r="C54" s="69"/>
      <c r="D54" s="70" t="s">
        <v>135</v>
      </c>
      <c r="E54" s="71" t="s">
        <v>143</v>
      </c>
      <c r="F54" s="70">
        <v>42</v>
      </c>
      <c r="G54" s="72">
        <v>25.408</v>
      </c>
      <c r="H54" s="69">
        <v>25</v>
      </c>
      <c r="I54" s="72">
        <v>17.7</v>
      </c>
      <c r="J54" s="69">
        <v>20</v>
      </c>
      <c r="K54" s="69">
        <v>5</v>
      </c>
      <c r="L54" s="69">
        <v>12</v>
      </c>
      <c r="M54" s="69">
        <v>16</v>
      </c>
      <c r="N54" s="69">
        <v>20</v>
      </c>
      <c r="O54" s="90">
        <f t="shared" si="18"/>
        <v>112.99435028248588</v>
      </c>
      <c r="P54" s="90">
        <f t="shared" si="20"/>
        <v>69.66309823677581</v>
      </c>
      <c r="Q54" s="58">
        <f t="shared" si="4"/>
        <v>2.3000000000000007</v>
      </c>
      <c r="R54" s="73">
        <f t="shared" si="5"/>
        <v>2.3000000000000007</v>
      </c>
      <c r="S54" s="53"/>
    </row>
    <row r="55" spans="1:19" ht="12.75">
      <c r="A55" s="125"/>
      <c r="B55" s="58"/>
      <c r="C55" s="69"/>
      <c r="D55" s="70" t="s">
        <v>136</v>
      </c>
      <c r="E55" s="71" t="s">
        <v>144</v>
      </c>
      <c r="F55" s="70">
        <v>43</v>
      </c>
      <c r="G55" s="72">
        <v>2.117</v>
      </c>
      <c r="H55" s="69">
        <v>2</v>
      </c>
      <c r="I55" s="72">
        <v>2.503</v>
      </c>
      <c r="J55" s="69">
        <v>2</v>
      </c>
      <c r="K55" s="69">
        <v>1</v>
      </c>
      <c r="L55" s="69">
        <v>2</v>
      </c>
      <c r="M55" s="69">
        <v>2</v>
      </c>
      <c r="N55" s="69">
        <v>2</v>
      </c>
      <c r="O55" s="90">
        <f t="shared" si="18"/>
        <v>79.90411506192568</v>
      </c>
      <c r="P55" s="90">
        <f t="shared" si="20"/>
        <v>118.23334907888523</v>
      </c>
      <c r="Q55" s="58">
        <f t="shared" si="4"/>
        <v>-0.5030000000000001</v>
      </c>
      <c r="R55" s="73">
        <f t="shared" si="5"/>
        <v>-0.5030000000000001</v>
      </c>
      <c r="S55" s="53"/>
    </row>
    <row r="56" spans="1:19" ht="12.75" customHeight="1">
      <c r="A56" s="125"/>
      <c r="B56" s="58"/>
      <c r="C56" s="70" t="s">
        <v>57</v>
      </c>
      <c r="D56" s="121" t="s">
        <v>145</v>
      </c>
      <c r="E56" s="121"/>
      <c r="F56" s="70">
        <v>44</v>
      </c>
      <c r="G56" s="69">
        <v>240</v>
      </c>
      <c r="H56" s="69">
        <v>290</v>
      </c>
      <c r="I56" s="72">
        <v>202.9</v>
      </c>
      <c r="J56" s="69">
        <v>150</v>
      </c>
      <c r="K56" s="69">
        <v>50</v>
      </c>
      <c r="L56" s="69">
        <v>80</v>
      </c>
      <c r="M56" s="69">
        <v>100</v>
      </c>
      <c r="N56" s="69">
        <v>150</v>
      </c>
      <c r="O56" s="90">
        <f t="shared" si="18"/>
        <v>73.92804337111878</v>
      </c>
      <c r="P56" s="90">
        <f t="shared" si="20"/>
        <v>84.54166666666667</v>
      </c>
      <c r="Q56" s="58">
        <f t="shared" si="4"/>
        <v>-52.900000000000006</v>
      </c>
      <c r="R56" s="73">
        <f t="shared" si="5"/>
        <v>-52.900000000000006</v>
      </c>
      <c r="S56" s="53"/>
    </row>
    <row r="57" spans="1:19" s="36" customFormat="1" ht="42" customHeight="1">
      <c r="A57" s="125"/>
      <c r="B57" s="67"/>
      <c r="C57" s="64" t="s">
        <v>146</v>
      </c>
      <c r="D57" s="119" t="s">
        <v>333</v>
      </c>
      <c r="E57" s="119"/>
      <c r="F57" s="64">
        <v>45</v>
      </c>
      <c r="G57" s="66">
        <f>G58+G59+G61+G68+G73+G74+G78+G79+G80+G89</f>
        <v>535.505</v>
      </c>
      <c r="H57" s="65">
        <f aca="true" t="shared" si="22" ref="H57:N57">H58+H59+H61+H68+H73+H74+H78+H79+H80+H89</f>
        <v>604</v>
      </c>
      <c r="I57" s="66">
        <f>I58+I59+I61+I68+I73+I74+I78+I79+I80+I89</f>
        <v>485.224</v>
      </c>
      <c r="J57" s="65">
        <f>J58+J59+J61+J68+J73+J74+J78+J79+J80+J89</f>
        <v>504</v>
      </c>
      <c r="K57" s="65">
        <f t="shared" si="22"/>
        <v>116</v>
      </c>
      <c r="L57" s="65">
        <f t="shared" si="22"/>
        <v>248</v>
      </c>
      <c r="M57" s="65">
        <f t="shared" si="22"/>
        <v>371</v>
      </c>
      <c r="N57" s="65">
        <f t="shared" si="22"/>
        <v>497</v>
      </c>
      <c r="O57" s="89">
        <f t="shared" si="18"/>
        <v>103.86955303117735</v>
      </c>
      <c r="P57" s="89">
        <f t="shared" si="20"/>
        <v>90.61054518631946</v>
      </c>
      <c r="Q57" s="67">
        <f t="shared" si="4"/>
        <v>18.77600000000001</v>
      </c>
      <c r="R57" s="68">
        <f t="shared" si="5"/>
        <v>18.77600000000001</v>
      </c>
      <c r="S57" s="54"/>
    </row>
    <row r="58" spans="1:19" ht="12.75" customHeight="1">
      <c r="A58" s="125"/>
      <c r="B58" s="58"/>
      <c r="C58" s="70" t="s">
        <v>12</v>
      </c>
      <c r="D58" s="121" t="s">
        <v>147</v>
      </c>
      <c r="E58" s="121"/>
      <c r="F58" s="70">
        <v>46</v>
      </c>
      <c r="G58" s="69">
        <v>24</v>
      </c>
      <c r="H58" s="69">
        <v>24</v>
      </c>
      <c r="I58" s="69">
        <v>24</v>
      </c>
      <c r="J58" s="69">
        <v>24</v>
      </c>
      <c r="K58" s="69">
        <v>6</v>
      </c>
      <c r="L58" s="69">
        <v>12</v>
      </c>
      <c r="M58" s="69">
        <v>18</v>
      </c>
      <c r="N58" s="69">
        <v>24</v>
      </c>
      <c r="O58" s="90">
        <f t="shared" si="18"/>
        <v>100</v>
      </c>
      <c r="P58" s="90">
        <f t="shared" si="20"/>
        <v>100</v>
      </c>
      <c r="Q58" s="58">
        <f t="shared" si="4"/>
        <v>0</v>
      </c>
      <c r="R58" s="73">
        <f t="shared" si="5"/>
        <v>0</v>
      </c>
      <c r="S58" s="53"/>
    </row>
    <row r="59" spans="1:19" ht="16.5" customHeight="1">
      <c r="A59" s="125"/>
      <c r="B59" s="58"/>
      <c r="C59" s="70" t="s">
        <v>13</v>
      </c>
      <c r="D59" s="121" t="s">
        <v>148</v>
      </c>
      <c r="E59" s="121"/>
      <c r="F59" s="70">
        <v>47</v>
      </c>
      <c r="G59" s="72">
        <v>94.95</v>
      </c>
      <c r="H59" s="69">
        <v>110</v>
      </c>
      <c r="I59" s="72">
        <v>54</v>
      </c>
      <c r="J59" s="69">
        <v>60</v>
      </c>
      <c r="K59" s="69">
        <v>5</v>
      </c>
      <c r="L59" s="69">
        <v>30</v>
      </c>
      <c r="M59" s="69">
        <v>50</v>
      </c>
      <c r="N59" s="69">
        <v>60</v>
      </c>
      <c r="O59" s="90">
        <f t="shared" si="18"/>
        <v>111.11111111111111</v>
      </c>
      <c r="P59" s="90">
        <f t="shared" si="20"/>
        <v>56.872037914691944</v>
      </c>
      <c r="Q59" s="58">
        <f t="shared" si="4"/>
        <v>6</v>
      </c>
      <c r="R59" s="73">
        <f t="shared" si="5"/>
        <v>6</v>
      </c>
      <c r="S59" s="53"/>
    </row>
    <row r="60" spans="1:19" ht="12.75">
      <c r="A60" s="125"/>
      <c r="B60" s="58"/>
      <c r="C60" s="69"/>
      <c r="D60" s="70" t="s">
        <v>135</v>
      </c>
      <c r="E60" s="71" t="s">
        <v>149</v>
      </c>
      <c r="F60" s="70">
        <v>48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90"/>
      <c r="P60" s="90"/>
      <c r="Q60" s="58">
        <f t="shared" si="4"/>
        <v>0</v>
      </c>
      <c r="R60" s="73">
        <f t="shared" si="5"/>
        <v>0</v>
      </c>
      <c r="S60" s="53"/>
    </row>
    <row r="61" spans="1:19" ht="26.25" customHeight="1">
      <c r="A61" s="125"/>
      <c r="B61" s="58"/>
      <c r="C61" s="70" t="s">
        <v>57</v>
      </c>
      <c r="D61" s="121" t="s">
        <v>150</v>
      </c>
      <c r="E61" s="121"/>
      <c r="F61" s="70">
        <v>49</v>
      </c>
      <c r="G61" s="72">
        <f>G62+G64</f>
        <v>10.525</v>
      </c>
      <c r="H61" s="69">
        <f aca="true" t="shared" si="23" ref="H61:N61">H62+H64</f>
        <v>11</v>
      </c>
      <c r="I61" s="72">
        <f t="shared" si="23"/>
        <v>2.791</v>
      </c>
      <c r="J61" s="69">
        <f>J62+J64</f>
        <v>11</v>
      </c>
      <c r="K61" s="69">
        <f t="shared" si="23"/>
        <v>3</v>
      </c>
      <c r="L61" s="69">
        <f t="shared" si="23"/>
        <v>6</v>
      </c>
      <c r="M61" s="69">
        <f t="shared" si="23"/>
        <v>10</v>
      </c>
      <c r="N61" s="69">
        <f t="shared" si="23"/>
        <v>11</v>
      </c>
      <c r="O61" s="90">
        <f t="shared" si="18"/>
        <v>394.1239699032605</v>
      </c>
      <c r="P61" s="90">
        <f>I61/G61*100</f>
        <v>26.517814726840854</v>
      </c>
      <c r="Q61" s="58">
        <f t="shared" si="4"/>
        <v>8.209</v>
      </c>
      <c r="R61" s="73">
        <f t="shared" si="5"/>
        <v>8.209</v>
      </c>
      <c r="S61" s="53"/>
    </row>
    <row r="62" spans="1:19" ht="12.75">
      <c r="A62" s="125"/>
      <c r="B62" s="58"/>
      <c r="C62" s="69"/>
      <c r="D62" s="70" t="s">
        <v>151</v>
      </c>
      <c r="E62" s="71" t="s">
        <v>152</v>
      </c>
      <c r="F62" s="70">
        <v>50</v>
      </c>
      <c r="G62" s="72">
        <v>2.283</v>
      </c>
      <c r="H62" s="69">
        <v>3</v>
      </c>
      <c r="I62" s="72">
        <v>1.446</v>
      </c>
      <c r="J62" s="69">
        <v>3</v>
      </c>
      <c r="K62" s="69">
        <v>1</v>
      </c>
      <c r="L62" s="69">
        <v>1</v>
      </c>
      <c r="M62" s="69">
        <v>2</v>
      </c>
      <c r="N62" s="69">
        <v>3</v>
      </c>
      <c r="O62" s="90">
        <f t="shared" si="18"/>
        <v>207.46887966804982</v>
      </c>
      <c r="P62" s="90">
        <f>I62/G62*100</f>
        <v>63.337713534822605</v>
      </c>
      <c r="Q62" s="58">
        <f t="shared" si="4"/>
        <v>1.554</v>
      </c>
      <c r="R62" s="73">
        <f t="shared" si="5"/>
        <v>1.554</v>
      </c>
      <c r="S62" s="53"/>
    </row>
    <row r="63" spans="1:19" ht="25.5">
      <c r="A63" s="125"/>
      <c r="B63" s="58"/>
      <c r="C63" s="69"/>
      <c r="D63" s="69"/>
      <c r="E63" s="71" t="s">
        <v>153</v>
      </c>
      <c r="F63" s="70">
        <v>51</v>
      </c>
      <c r="G63" s="72">
        <v>0</v>
      </c>
      <c r="H63" s="69">
        <v>0</v>
      </c>
      <c r="I63" s="72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90"/>
      <c r="P63" s="90"/>
      <c r="Q63" s="58">
        <f t="shared" si="4"/>
        <v>0</v>
      </c>
      <c r="R63" s="73">
        <f t="shared" si="5"/>
        <v>0</v>
      </c>
      <c r="S63" s="53"/>
    </row>
    <row r="64" spans="1:19" ht="29.25" customHeight="1">
      <c r="A64" s="125"/>
      <c r="B64" s="58"/>
      <c r="C64" s="69"/>
      <c r="D64" s="70" t="s">
        <v>154</v>
      </c>
      <c r="E64" s="71" t="s">
        <v>155</v>
      </c>
      <c r="F64" s="70">
        <v>52</v>
      </c>
      <c r="G64" s="72">
        <v>8.242</v>
      </c>
      <c r="H64" s="69">
        <v>8</v>
      </c>
      <c r="I64" s="72">
        <v>1.345</v>
      </c>
      <c r="J64" s="69">
        <v>8</v>
      </c>
      <c r="K64" s="69">
        <f>SUM(K65:K67)</f>
        <v>2</v>
      </c>
      <c r="L64" s="69">
        <f>SUM(L65:L67)</f>
        <v>5</v>
      </c>
      <c r="M64" s="69">
        <f>SUM(M65:M67)</f>
        <v>8</v>
      </c>
      <c r="N64" s="69">
        <v>8</v>
      </c>
      <c r="O64" s="90">
        <f t="shared" si="18"/>
        <v>594.7955390334573</v>
      </c>
      <c r="P64" s="90">
        <f>I64/G64*100</f>
        <v>16.318854646930355</v>
      </c>
      <c r="Q64" s="58">
        <f t="shared" si="4"/>
        <v>6.655</v>
      </c>
      <c r="R64" s="73">
        <f t="shared" si="5"/>
        <v>6.655</v>
      </c>
      <c r="S64" s="53"/>
    </row>
    <row r="65" spans="1:19" ht="45.75" customHeight="1">
      <c r="A65" s="125"/>
      <c r="B65" s="58"/>
      <c r="C65" s="69"/>
      <c r="D65" s="69"/>
      <c r="E65" s="71" t="s">
        <v>156</v>
      </c>
      <c r="F65" s="70">
        <v>53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90"/>
      <c r="P65" s="90"/>
      <c r="Q65" s="58">
        <f t="shared" si="4"/>
        <v>0</v>
      </c>
      <c r="R65" s="73">
        <f t="shared" si="5"/>
        <v>0</v>
      </c>
      <c r="S65" s="53"/>
    </row>
    <row r="66" spans="1:19" ht="53.25" customHeight="1">
      <c r="A66" s="125"/>
      <c r="B66" s="58"/>
      <c r="C66" s="69"/>
      <c r="D66" s="69"/>
      <c r="E66" s="71" t="s">
        <v>157</v>
      </c>
      <c r="F66" s="70">
        <v>54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90"/>
      <c r="P66" s="90"/>
      <c r="Q66" s="58">
        <f t="shared" si="4"/>
        <v>0</v>
      </c>
      <c r="R66" s="73">
        <f t="shared" si="5"/>
        <v>0</v>
      </c>
      <c r="S66" s="53"/>
    </row>
    <row r="67" spans="1:19" ht="12.75">
      <c r="A67" s="125"/>
      <c r="B67" s="58"/>
      <c r="C67" s="69"/>
      <c r="D67" s="69"/>
      <c r="E67" s="71" t="s">
        <v>158</v>
      </c>
      <c r="F67" s="70">
        <v>55</v>
      </c>
      <c r="G67" s="72">
        <v>8.242</v>
      </c>
      <c r="H67" s="69">
        <v>8</v>
      </c>
      <c r="I67" s="72">
        <v>1.345</v>
      </c>
      <c r="J67" s="69">
        <v>8</v>
      </c>
      <c r="K67" s="69">
        <v>2</v>
      </c>
      <c r="L67" s="69">
        <v>5</v>
      </c>
      <c r="M67" s="69">
        <v>8</v>
      </c>
      <c r="N67" s="69">
        <v>8</v>
      </c>
      <c r="O67" s="90">
        <f>J67/I67*100</f>
        <v>594.7955390334573</v>
      </c>
      <c r="P67" s="90">
        <f>I67/G67*100</f>
        <v>16.318854646930355</v>
      </c>
      <c r="Q67" s="58">
        <f t="shared" si="4"/>
        <v>6.655</v>
      </c>
      <c r="R67" s="73">
        <f t="shared" si="5"/>
        <v>6.655</v>
      </c>
      <c r="S67" s="53"/>
    </row>
    <row r="68" spans="1:19" ht="28.5" customHeight="1">
      <c r="A68" s="125"/>
      <c r="B68" s="58"/>
      <c r="C68" s="70" t="s">
        <v>67</v>
      </c>
      <c r="D68" s="121" t="s">
        <v>334</v>
      </c>
      <c r="E68" s="121"/>
      <c r="F68" s="70">
        <v>56</v>
      </c>
      <c r="G68" s="69">
        <f>G69+G70+G72</f>
        <v>0</v>
      </c>
      <c r="H68" s="69">
        <f aca="true" t="shared" si="24" ref="H68:N68">H69+H70+H72</f>
        <v>0</v>
      </c>
      <c r="I68" s="69">
        <f t="shared" si="24"/>
        <v>0</v>
      </c>
      <c r="J68" s="69">
        <f>J69+J70+J72</f>
        <v>0</v>
      </c>
      <c r="K68" s="69">
        <f t="shared" si="24"/>
        <v>0</v>
      </c>
      <c r="L68" s="69">
        <f t="shared" si="24"/>
        <v>0</v>
      </c>
      <c r="M68" s="69">
        <f t="shared" si="24"/>
        <v>0</v>
      </c>
      <c r="N68" s="69">
        <f t="shared" si="24"/>
        <v>0</v>
      </c>
      <c r="O68" s="90"/>
      <c r="P68" s="90"/>
      <c r="Q68" s="58">
        <f t="shared" si="4"/>
        <v>0</v>
      </c>
      <c r="R68" s="73">
        <f t="shared" si="5"/>
        <v>0</v>
      </c>
      <c r="S68" s="53"/>
    </row>
    <row r="69" spans="1:19" ht="27.75" customHeight="1">
      <c r="A69" s="125"/>
      <c r="B69" s="58"/>
      <c r="C69" s="69"/>
      <c r="D69" s="70" t="s">
        <v>159</v>
      </c>
      <c r="E69" s="71" t="s">
        <v>160</v>
      </c>
      <c r="F69" s="70">
        <v>57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90"/>
      <c r="P69" s="90"/>
      <c r="Q69" s="58">
        <f t="shared" si="4"/>
        <v>0</v>
      </c>
      <c r="R69" s="73">
        <f t="shared" si="5"/>
        <v>0</v>
      </c>
      <c r="S69" s="53"/>
    </row>
    <row r="70" spans="1:19" ht="25.5">
      <c r="A70" s="125"/>
      <c r="B70" s="58"/>
      <c r="C70" s="69"/>
      <c r="D70" s="70" t="s">
        <v>161</v>
      </c>
      <c r="E70" s="71" t="s">
        <v>162</v>
      </c>
      <c r="F70" s="70">
        <v>58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90"/>
      <c r="P70" s="90"/>
      <c r="Q70" s="58">
        <f t="shared" si="4"/>
        <v>0</v>
      </c>
      <c r="R70" s="73">
        <f t="shared" si="5"/>
        <v>0</v>
      </c>
      <c r="S70" s="53"/>
    </row>
    <row r="71" spans="1:19" ht="12.75">
      <c r="A71" s="125"/>
      <c r="B71" s="58"/>
      <c r="C71" s="69"/>
      <c r="D71" s="70"/>
      <c r="E71" s="71" t="s">
        <v>164</v>
      </c>
      <c r="F71" s="70">
        <v>59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90"/>
      <c r="P71" s="90"/>
      <c r="Q71" s="58">
        <f t="shared" si="4"/>
        <v>0</v>
      </c>
      <c r="R71" s="73">
        <f t="shared" si="5"/>
        <v>0</v>
      </c>
      <c r="S71" s="53"/>
    </row>
    <row r="72" spans="1:19" ht="30.75" customHeight="1">
      <c r="A72" s="125"/>
      <c r="B72" s="58"/>
      <c r="C72" s="69"/>
      <c r="D72" s="70" t="s">
        <v>163</v>
      </c>
      <c r="E72" s="71" t="s">
        <v>165</v>
      </c>
      <c r="F72" s="70">
        <v>60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90"/>
      <c r="P72" s="90"/>
      <c r="Q72" s="58">
        <f t="shared" si="4"/>
        <v>0</v>
      </c>
      <c r="R72" s="73">
        <f t="shared" si="5"/>
        <v>0</v>
      </c>
      <c r="S72" s="53"/>
    </row>
    <row r="73" spans="1:19" ht="12.75" customHeight="1">
      <c r="A73" s="125"/>
      <c r="B73" s="58"/>
      <c r="C73" s="70" t="s">
        <v>69</v>
      </c>
      <c r="D73" s="121" t="s">
        <v>166</v>
      </c>
      <c r="E73" s="121"/>
      <c r="F73" s="70">
        <v>61</v>
      </c>
      <c r="G73" s="69">
        <v>1</v>
      </c>
      <c r="H73" s="69">
        <v>2</v>
      </c>
      <c r="I73" s="72">
        <v>0.356</v>
      </c>
      <c r="J73" s="69">
        <v>2</v>
      </c>
      <c r="K73" s="69">
        <v>1</v>
      </c>
      <c r="L73" s="69">
        <v>2</v>
      </c>
      <c r="M73" s="69">
        <v>2</v>
      </c>
      <c r="N73" s="69">
        <v>2</v>
      </c>
      <c r="O73" s="90" t="s">
        <v>240</v>
      </c>
      <c r="P73" s="90" t="s">
        <v>240</v>
      </c>
      <c r="Q73" s="58">
        <f t="shared" si="4"/>
        <v>1.6440000000000001</v>
      </c>
      <c r="R73" s="73">
        <f t="shared" si="5"/>
        <v>1.6440000000000001</v>
      </c>
      <c r="S73" s="53"/>
    </row>
    <row r="74" spans="1:19" ht="12.75" customHeight="1">
      <c r="A74" s="125"/>
      <c r="B74" s="58"/>
      <c r="C74" s="70" t="s">
        <v>114</v>
      </c>
      <c r="D74" s="121" t="s">
        <v>167</v>
      </c>
      <c r="E74" s="121"/>
      <c r="F74" s="70">
        <v>62</v>
      </c>
      <c r="G74" s="72">
        <v>32.477</v>
      </c>
      <c r="H74" s="69">
        <v>32</v>
      </c>
      <c r="I74" s="72">
        <v>10</v>
      </c>
      <c r="J74" s="69">
        <v>10</v>
      </c>
      <c r="K74" s="69">
        <v>5</v>
      </c>
      <c r="L74" s="69">
        <v>7</v>
      </c>
      <c r="M74" s="69">
        <v>9</v>
      </c>
      <c r="N74" s="69">
        <v>10</v>
      </c>
      <c r="O74" s="90">
        <f>J74/I74*100</f>
        <v>100</v>
      </c>
      <c r="P74" s="90">
        <f>I74/G74*100</f>
        <v>30.791021338177792</v>
      </c>
      <c r="Q74" s="58">
        <f t="shared" si="4"/>
        <v>0</v>
      </c>
      <c r="R74" s="73">
        <f t="shared" si="5"/>
        <v>0</v>
      </c>
      <c r="S74" s="53"/>
    </row>
    <row r="75" spans="1:19" ht="12.75" customHeight="1">
      <c r="A75" s="125"/>
      <c r="B75" s="58"/>
      <c r="C75" s="69"/>
      <c r="D75" s="121" t="s">
        <v>335</v>
      </c>
      <c r="E75" s="121"/>
      <c r="F75" s="70">
        <v>63</v>
      </c>
      <c r="G75" s="72">
        <v>7.353</v>
      </c>
      <c r="H75" s="69">
        <f>H76+H77</f>
        <v>12</v>
      </c>
      <c r="I75" s="72">
        <v>4.161</v>
      </c>
      <c r="J75" s="72">
        <v>4</v>
      </c>
      <c r="K75" s="69">
        <v>2</v>
      </c>
      <c r="L75" s="69">
        <v>3</v>
      </c>
      <c r="M75" s="69">
        <v>4</v>
      </c>
      <c r="N75" s="69">
        <v>4</v>
      </c>
      <c r="O75" s="90">
        <f>J75/I75*100</f>
        <v>96.13073780341264</v>
      </c>
      <c r="P75" s="90">
        <f>I75/G75*100</f>
        <v>56.58914728682171</v>
      </c>
      <c r="Q75" s="58">
        <f t="shared" si="4"/>
        <v>-0.1609999999999996</v>
      </c>
      <c r="R75" s="73">
        <f t="shared" si="5"/>
        <v>-0.1609999999999996</v>
      </c>
      <c r="S75" s="53"/>
    </row>
    <row r="76" spans="1:19" ht="12.75" customHeight="1">
      <c r="A76" s="125"/>
      <c r="B76" s="58"/>
      <c r="C76" s="69"/>
      <c r="D76" s="124" t="s">
        <v>168</v>
      </c>
      <c r="E76" s="124"/>
      <c r="F76" s="70">
        <v>64</v>
      </c>
      <c r="G76" s="69">
        <v>6</v>
      </c>
      <c r="H76" s="72">
        <v>11</v>
      </c>
      <c r="I76" s="72">
        <v>4.161</v>
      </c>
      <c r="J76" s="72">
        <v>4</v>
      </c>
      <c r="K76" s="69">
        <v>2</v>
      </c>
      <c r="L76" s="69">
        <v>3</v>
      </c>
      <c r="M76" s="69">
        <v>4</v>
      </c>
      <c r="N76" s="69">
        <v>4</v>
      </c>
      <c r="O76" s="90">
        <f>J76/I76*100</f>
        <v>96.13073780341264</v>
      </c>
      <c r="P76" s="90">
        <f>I76/G76*100</f>
        <v>69.35</v>
      </c>
      <c r="Q76" s="58">
        <f aca="true" t="shared" si="25" ref="Q76:Q129">J76-I76</f>
        <v>-0.1609999999999996</v>
      </c>
      <c r="R76" s="73">
        <f aca="true" t="shared" si="26" ref="R76:R136">J76-I76</f>
        <v>-0.1609999999999996</v>
      </c>
      <c r="S76" s="53"/>
    </row>
    <row r="77" spans="1:19" ht="12.75" customHeight="1">
      <c r="A77" s="125"/>
      <c r="B77" s="58"/>
      <c r="C77" s="69"/>
      <c r="D77" s="124" t="s">
        <v>169</v>
      </c>
      <c r="E77" s="124"/>
      <c r="F77" s="70">
        <v>65</v>
      </c>
      <c r="G77" s="72">
        <v>1.33</v>
      </c>
      <c r="H77" s="72">
        <v>1</v>
      </c>
      <c r="I77" s="72">
        <v>0</v>
      </c>
      <c r="J77" s="72">
        <v>0.5</v>
      </c>
      <c r="K77" s="69">
        <v>0</v>
      </c>
      <c r="L77" s="69">
        <v>1</v>
      </c>
      <c r="M77" s="69">
        <v>1</v>
      </c>
      <c r="N77" s="69">
        <v>1</v>
      </c>
      <c r="O77" s="90" t="s">
        <v>240</v>
      </c>
      <c r="P77" s="90" t="s">
        <v>240</v>
      </c>
      <c r="Q77" s="58">
        <f t="shared" si="25"/>
        <v>0.5</v>
      </c>
      <c r="R77" s="73">
        <f t="shared" si="26"/>
        <v>0.5</v>
      </c>
      <c r="S77" s="53"/>
    </row>
    <row r="78" spans="1:19" ht="12.75" customHeight="1">
      <c r="A78" s="125"/>
      <c r="B78" s="58"/>
      <c r="C78" s="70" t="s">
        <v>170</v>
      </c>
      <c r="D78" s="121" t="s">
        <v>171</v>
      </c>
      <c r="E78" s="121"/>
      <c r="F78" s="70">
        <v>66</v>
      </c>
      <c r="G78" s="72">
        <v>98.58</v>
      </c>
      <c r="H78" s="69">
        <v>105</v>
      </c>
      <c r="I78" s="72">
        <v>78.57</v>
      </c>
      <c r="J78" s="69">
        <v>80</v>
      </c>
      <c r="K78" s="69">
        <v>30</v>
      </c>
      <c r="L78" s="69">
        <v>60</v>
      </c>
      <c r="M78" s="69">
        <v>70</v>
      </c>
      <c r="N78" s="69">
        <v>80</v>
      </c>
      <c r="O78" s="90">
        <f>J78/I78*100</f>
        <v>101.82003309151075</v>
      </c>
      <c r="P78" s="90">
        <f>I78/G78*100</f>
        <v>79.70176506390749</v>
      </c>
      <c r="Q78" s="58">
        <f t="shared" si="25"/>
        <v>1.4300000000000068</v>
      </c>
      <c r="R78" s="73">
        <f t="shared" si="26"/>
        <v>1.4300000000000068</v>
      </c>
      <c r="S78" s="53"/>
    </row>
    <row r="79" spans="1:19" ht="12.75" customHeight="1">
      <c r="A79" s="125"/>
      <c r="B79" s="58"/>
      <c r="C79" s="70" t="s">
        <v>172</v>
      </c>
      <c r="D79" s="121" t="s">
        <v>173</v>
      </c>
      <c r="E79" s="121"/>
      <c r="F79" s="70">
        <v>67</v>
      </c>
      <c r="G79" s="72">
        <v>3.37</v>
      </c>
      <c r="H79" s="69">
        <v>4</v>
      </c>
      <c r="I79" s="72">
        <v>2.507</v>
      </c>
      <c r="J79" s="69">
        <v>4</v>
      </c>
      <c r="K79" s="69">
        <v>1</v>
      </c>
      <c r="L79" s="69">
        <v>1</v>
      </c>
      <c r="M79" s="69">
        <v>2</v>
      </c>
      <c r="N79" s="69">
        <v>4</v>
      </c>
      <c r="O79" s="90">
        <f>J79/I79*100</f>
        <v>159.55325089748703</v>
      </c>
      <c r="P79" s="90">
        <f>I79/G79*100</f>
        <v>74.39169139465875</v>
      </c>
      <c r="Q79" s="58">
        <f t="shared" si="25"/>
        <v>1.4929999999999999</v>
      </c>
      <c r="R79" s="73">
        <f t="shared" si="26"/>
        <v>1.4929999999999999</v>
      </c>
      <c r="S79" s="53"/>
    </row>
    <row r="80" spans="1:19" ht="18.75" customHeight="1">
      <c r="A80" s="125"/>
      <c r="B80" s="58"/>
      <c r="C80" s="70" t="s">
        <v>174</v>
      </c>
      <c r="D80" s="121" t="s">
        <v>175</v>
      </c>
      <c r="E80" s="121"/>
      <c r="F80" s="70">
        <v>68</v>
      </c>
      <c r="G80" s="72">
        <v>270.603</v>
      </c>
      <c r="H80" s="69">
        <v>316</v>
      </c>
      <c r="I80" s="72">
        <v>313</v>
      </c>
      <c r="J80" s="69">
        <v>313</v>
      </c>
      <c r="K80" s="69">
        <v>65</v>
      </c>
      <c r="L80" s="69">
        <v>130</v>
      </c>
      <c r="M80" s="69">
        <v>210</v>
      </c>
      <c r="N80" s="69">
        <v>306</v>
      </c>
      <c r="O80" s="90">
        <f>J80/I80*100</f>
        <v>100</v>
      </c>
      <c r="P80" s="90">
        <f>I80/G80*100</f>
        <v>115.66760161565097</v>
      </c>
      <c r="Q80" s="58">
        <f t="shared" si="25"/>
        <v>0</v>
      </c>
      <c r="R80" s="73">
        <f t="shared" si="26"/>
        <v>0</v>
      </c>
      <c r="S80" s="53"/>
    </row>
    <row r="81" spans="1:19" ht="12.75">
      <c r="A81" s="125"/>
      <c r="B81" s="58"/>
      <c r="C81" s="69"/>
      <c r="D81" s="70" t="s">
        <v>176</v>
      </c>
      <c r="E81" s="71" t="s">
        <v>177</v>
      </c>
      <c r="F81" s="70">
        <v>69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90"/>
      <c r="P81" s="90"/>
      <c r="Q81" s="58">
        <f t="shared" si="25"/>
        <v>0</v>
      </c>
      <c r="R81" s="73">
        <f t="shared" si="26"/>
        <v>0</v>
      </c>
      <c r="S81" s="53"/>
    </row>
    <row r="82" spans="1:19" ht="25.5">
      <c r="A82" s="125"/>
      <c r="B82" s="58"/>
      <c r="C82" s="69"/>
      <c r="D82" s="70" t="s">
        <v>178</v>
      </c>
      <c r="E82" s="71" t="s">
        <v>179</v>
      </c>
      <c r="F82" s="70">
        <v>70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90"/>
      <c r="P82" s="90"/>
      <c r="Q82" s="58">
        <f t="shared" si="25"/>
        <v>0</v>
      </c>
      <c r="R82" s="73">
        <f t="shared" si="26"/>
        <v>0</v>
      </c>
      <c r="S82" s="53"/>
    </row>
    <row r="83" spans="1:19" ht="12.75">
      <c r="A83" s="125"/>
      <c r="B83" s="58"/>
      <c r="C83" s="69"/>
      <c r="D83" s="70" t="s">
        <v>180</v>
      </c>
      <c r="E83" s="71" t="s">
        <v>181</v>
      </c>
      <c r="F83" s="70">
        <v>71</v>
      </c>
      <c r="G83" s="69">
        <v>9</v>
      </c>
      <c r="H83" s="69">
        <v>10</v>
      </c>
      <c r="I83" s="72">
        <v>6.85</v>
      </c>
      <c r="J83" s="69">
        <v>7</v>
      </c>
      <c r="K83" s="69">
        <v>5</v>
      </c>
      <c r="L83" s="69">
        <v>7</v>
      </c>
      <c r="M83" s="69">
        <v>7</v>
      </c>
      <c r="N83" s="69">
        <v>7</v>
      </c>
      <c r="O83" s="90">
        <f>J83/I83*100</f>
        <v>102.18978102189782</v>
      </c>
      <c r="P83" s="90">
        <f>I83/G83*100</f>
        <v>76.11111111111111</v>
      </c>
      <c r="Q83" s="58">
        <f t="shared" si="25"/>
        <v>0.15000000000000036</v>
      </c>
      <c r="R83" s="73">
        <f t="shared" si="26"/>
        <v>0.15000000000000036</v>
      </c>
      <c r="S83" s="53"/>
    </row>
    <row r="84" spans="1:19" ht="25.5">
      <c r="A84" s="125"/>
      <c r="B84" s="58"/>
      <c r="C84" s="69"/>
      <c r="D84" s="70" t="s">
        <v>182</v>
      </c>
      <c r="E84" s="71" t="s">
        <v>183</v>
      </c>
      <c r="F84" s="70">
        <v>72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90"/>
      <c r="P84" s="90"/>
      <c r="Q84" s="58">
        <f t="shared" si="25"/>
        <v>0</v>
      </c>
      <c r="R84" s="73">
        <f t="shared" si="26"/>
        <v>0</v>
      </c>
      <c r="S84" s="53"/>
    </row>
    <row r="85" spans="1:19" ht="29.25" customHeight="1">
      <c r="A85" s="125"/>
      <c r="B85" s="58"/>
      <c r="C85" s="69"/>
      <c r="D85" s="69"/>
      <c r="E85" s="71" t="s">
        <v>184</v>
      </c>
      <c r="F85" s="70">
        <v>73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90"/>
      <c r="P85" s="90"/>
      <c r="Q85" s="58">
        <f t="shared" si="25"/>
        <v>0</v>
      </c>
      <c r="R85" s="73">
        <f t="shared" si="26"/>
        <v>0</v>
      </c>
      <c r="S85" s="53"/>
    </row>
    <row r="86" spans="1:19" ht="12.75">
      <c r="A86" s="125"/>
      <c r="B86" s="58"/>
      <c r="C86" s="69"/>
      <c r="D86" s="70" t="s">
        <v>185</v>
      </c>
      <c r="E86" s="71" t="s">
        <v>186</v>
      </c>
      <c r="F86" s="70">
        <v>74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90"/>
      <c r="P86" s="90"/>
      <c r="Q86" s="58">
        <f t="shared" si="25"/>
        <v>0</v>
      </c>
      <c r="R86" s="73">
        <f t="shared" si="26"/>
        <v>0</v>
      </c>
      <c r="S86" s="53"/>
    </row>
    <row r="87" spans="1:19" ht="38.25">
      <c r="A87" s="125"/>
      <c r="B87" s="58"/>
      <c r="C87" s="69"/>
      <c r="D87" s="70" t="s">
        <v>187</v>
      </c>
      <c r="E87" s="71" t="s">
        <v>188</v>
      </c>
      <c r="F87" s="70">
        <v>75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90"/>
      <c r="P87" s="90"/>
      <c r="Q87" s="58">
        <f t="shared" si="25"/>
        <v>0</v>
      </c>
      <c r="R87" s="73">
        <f t="shared" si="26"/>
        <v>0</v>
      </c>
      <c r="S87" s="53"/>
    </row>
    <row r="88" spans="1:19" ht="28.5" customHeight="1">
      <c r="A88" s="125"/>
      <c r="B88" s="58"/>
      <c r="C88" s="69"/>
      <c r="D88" s="70" t="s">
        <v>189</v>
      </c>
      <c r="E88" s="71" t="s">
        <v>190</v>
      </c>
      <c r="F88" s="70">
        <v>76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90"/>
      <c r="P88" s="90"/>
      <c r="Q88" s="58">
        <f t="shared" si="25"/>
        <v>0</v>
      </c>
      <c r="R88" s="73">
        <f t="shared" si="26"/>
        <v>0</v>
      </c>
      <c r="S88" s="53"/>
    </row>
    <row r="89" spans="1:19" ht="12.75" customHeight="1">
      <c r="A89" s="125"/>
      <c r="B89" s="58"/>
      <c r="C89" s="70" t="s">
        <v>191</v>
      </c>
      <c r="D89" s="121" t="s">
        <v>70</v>
      </c>
      <c r="E89" s="121"/>
      <c r="F89" s="70">
        <v>77</v>
      </c>
      <c r="G89" s="69"/>
      <c r="H89" s="69"/>
      <c r="I89" s="69"/>
      <c r="J89" s="69"/>
      <c r="K89" s="69"/>
      <c r="L89" s="69"/>
      <c r="M89" s="69"/>
      <c r="N89" s="69"/>
      <c r="O89" s="90"/>
      <c r="P89" s="90"/>
      <c r="Q89" s="58">
        <f t="shared" si="25"/>
        <v>0</v>
      </c>
      <c r="R89" s="73">
        <f t="shared" si="26"/>
        <v>0</v>
      </c>
      <c r="S89" s="53"/>
    </row>
    <row r="90" spans="1:19" s="36" customFormat="1" ht="30.75" customHeight="1">
      <c r="A90" s="125"/>
      <c r="B90" s="67"/>
      <c r="C90" s="119" t="s">
        <v>336</v>
      </c>
      <c r="D90" s="119"/>
      <c r="E90" s="119"/>
      <c r="F90" s="70">
        <v>78</v>
      </c>
      <c r="G90" s="66">
        <f>G91+G92+G93+G94+G95+G96</f>
        <v>1023.193</v>
      </c>
      <c r="H90" s="65">
        <f aca="true" t="shared" si="27" ref="H90:N90">H91+H92+H93+H94+H95+H96</f>
        <v>2290</v>
      </c>
      <c r="I90" s="66">
        <f t="shared" si="27"/>
        <v>2289.508</v>
      </c>
      <c r="J90" s="65">
        <f>J91+J92+J93+J94+J95+J96</f>
        <v>2290</v>
      </c>
      <c r="K90" s="65">
        <f t="shared" si="27"/>
        <v>1085</v>
      </c>
      <c r="L90" s="65">
        <f t="shared" si="27"/>
        <v>2040</v>
      </c>
      <c r="M90" s="65">
        <f t="shared" si="27"/>
        <v>2200</v>
      </c>
      <c r="N90" s="65">
        <f t="shared" si="27"/>
        <v>2290</v>
      </c>
      <c r="O90" s="89">
        <f>J90/I90*100</f>
        <v>100.02148933307944</v>
      </c>
      <c r="P90" s="89">
        <f>I90/G90*100</f>
        <v>223.7611086080534</v>
      </c>
      <c r="Q90" s="67">
        <f t="shared" si="25"/>
        <v>0.4920000000001892</v>
      </c>
      <c r="R90" s="68">
        <f t="shared" si="26"/>
        <v>0.4920000000001892</v>
      </c>
      <c r="S90" s="54"/>
    </row>
    <row r="91" spans="1:19" ht="26.25" customHeight="1">
      <c r="A91" s="125"/>
      <c r="B91" s="58"/>
      <c r="C91" s="70" t="s">
        <v>12</v>
      </c>
      <c r="D91" s="121" t="s">
        <v>192</v>
      </c>
      <c r="E91" s="121"/>
      <c r="F91" s="70">
        <v>79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90"/>
      <c r="P91" s="90"/>
      <c r="Q91" s="58">
        <f t="shared" si="25"/>
        <v>0</v>
      </c>
      <c r="R91" s="73">
        <f t="shared" si="26"/>
        <v>0</v>
      </c>
      <c r="S91" s="53"/>
    </row>
    <row r="92" spans="1:19" ht="27.75" customHeight="1">
      <c r="A92" s="125"/>
      <c r="B92" s="58"/>
      <c r="C92" s="70" t="s">
        <v>13</v>
      </c>
      <c r="D92" s="121" t="s">
        <v>193</v>
      </c>
      <c r="E92" s="121"/>
      <c r="F92" s="70">
        <v>80</v>
      </c>
      <c r="G92" s="72">
        <v>748.788</v>
      </c>
      <c r="H92" s="69">
        <v>2000</v>
      </c>
      <c r="I92" s="72">
        <v>2000.408</v>
      </c>
      <c r="J92" s="69">
        <v>2000</v>
      </c>
      <c r="K92" s="69">
        <v>1000</v>
      </c>
      <c r="L92" s="69">
        <v>1900</v>
      </c>
      <c r="M92" s="69">
        <v>2000</v>
      </c>
      <c r="N92" s="69">
        <v>2000</v>
      </c>
      <c r="O92" s="90"/>
      <c r="P92" s="90"/>
      <c r="Q92" s="58">
        <f t="shared" si="25"/>
        <v>-0.4079999999999018</v>
      </c>
      <c r="R92" s="73">
        <f t="shared" si="26"/>
        <v>-0.4079999999999018</v>
      </c>
      <c r="S92" s="53"/>
    </row>
    <row r="93" spans="1:19" ht="12.75" customHeight="1">
      <c r="A93" s="125"/>
      <c r="B93" s="58"/>
      <c r="C93" s="70" t="s">
        <v>57</v>
      </c>
      <c r="D93" s="121" t="s">
        <v>194</v>
      </c>
      <c r="E93" s="121"/>
      <c r="F93" s="70">
        <v>81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90"/>
      <c r="P93" s="90"/>
      <c r="Q93" s="58">
        <f t="shared" si="25"/>
        <v>0</v>
      </c>
      <c r="R93" s="73">
        <f t="shared" si="26"/>
        <v>0</v>
      </c>
      <c r="S93" s="53"/>
    </row>
    <row r="94" spans="1:19" ht="12.75" customHeight="1">
      <c r="A94" s="125"/>
      <c r="B94" s="58"/>
      <c r="C94" s="70" t="s">
        <v>67</v>
      </c>
      <c r="D94" s="121" t="s">
        <v>195</v>
      </c>
      <c r="E94" s="121"/>
      <c r="F94" s="70">
        <v>82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90"/>
      <c r="P94" s="90"/>
      <c r="Q94" s="58">
        <f t="shared" si="25"/>
        <v>0</v>
      </c>
      <c r="R94" s="73">
        <f t="shared" si="26"/>
        <v>0</v>
      </c>
      <c r="S94" s="53"/>
    </row>
    <row r="95" spans="1:19" ht="12.75" customHeight="1">
      <c r="A95" s="125"/>
      <c r="B95" s="58"/>
      <c r="C95" s="70" t="s">
        <v>69</v>
      </c>
      <c r="D95" s="121" t="s">
        <v>196</v>
      </c>
      <c r="E95" s="121"/>
      <c r="F95" s="70">
        <v>83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90"/>
      <c r="P95" s="90"/>
      <c r="Q95" s="58">
        <f t="shared" si="25"/>
        <v>0</v>
      </c>
      <c r="R95" s="73">
        <f t="shared" si="26"/>
        <v>0</v>
      </c>
      <c r="S95" s="53"/>
    </row>
    <row r="96" spans="1:19" ht="12.75" customHeight="1">
      <c r="A96" s="125"/>
      <c r="B96" s="58"/>
      <c r="C96" s="70" t="s">
        <v>114</v>
      </c>
      <c r="D96" s="121" t="s">
        <v>197</v>
      </c>
      <c r="E96" s="121"/>
      <c r="F96" s="70">
        <v>84</v>
      </c>
      <c r="G96" s="72">
        <v>274.405</v>
      </c>
      <c r="H96" s="69">
        <v>290</v>
      </c>
      <c r="I96" s="72">
        <v>289.1</v>
      </c>
      <c r="J96" s="69">
        <v>290</v>
      </c>
      <c r="K96" s="69">
        <v>85</v>
      </c>
      <c r="L96" s="69">
        <v>140</v>
      </c>
      <c r="M96" s="69">
        <v>200</v>
      </c>
      <c r="N96" s="69">
        <v>290</v>
      </c>
      <c r="O96" s="90">
        <f aca="true" t="shared" si="28" ref="O96:O107">J96/I96*100</f>
        <v>100.31131096506398</v>
      </c>
      <c r="P96" s="90">
        <f aca="true" t="shared" si="29" ref="P96:P104">I96/G96*100</f>
        <v>105.35522311911227</v>
      </c>
      <c r="Q96" s="58">
        <f t="shared" si="25"/>
        <v>0.8999999999999773</v>
      </c>
      <c r="R96" s="73">
        <f t="shared" si="26"/>
        <v>0.8999999999999773</v>
      </c>
      <c r="S96" s="53"/>
    </row>
    <row r="97" spans="1:19" s="36" customFormat="1" ht="27" customHeight="1">
      <c r="A97" s="125"/>
      <c r="B97" s="67"/>
      <c r="C97" s="119" t="s">
        <v>337</v>
      </c>
      <c r="D97" s="119"/>
      <c r="E97" s="119"/>
      <c r="F97" s="70">
        <v>85</v>
      </c>
      <c r="G97" s="66">
        <f aca="true" t="shared" si="30" ref="G97:N97">G98+G111+G115+G124</f>
        <v>9062.746</v>
      </c>
      <c r="H97" s="65">
        <f t="shared" si="30"/>
        <v>10815</v>
      </c>
      <c r="I97" s="66">
        <f>I98+I111+I115+I124</f>
        <v>10365.320000000002</v>
      </c>
      <c r="J97" s="65">
        <f t="shared" si="30"/>
        <v>11453</v>
      </c>
      <c r="K97" s="65">
        <f t="shared" si="30"/>
        <v>2628</v>
      </c>
      <c r="L97" s="65">
        <f t="shared" si="30"/>
        <v>5219</v>
      </c>
      <c r="M97" s="65">
        <f t="shared" si="30"/>
        <v>7660</v>
      </c>
      <c r="N97" s="65">
        <f t="shared" si="30"/>
        <v>11453</v>
      </c>
      <c r="O97" s="89">
        <f t="shared" si="28"/>
        <v>110.49345316883606</v>
      </c>
      <c r="P97" s="89">
        <f t="shared" si="29"/>
        <v>114.37284019655856</v>
      </c>
      <c r="Q97" s="67">
        <f t="shared" si="25"/>
        <v>1087.6799999999985</v>
      </c>
      <c r="R97" s="68">
        <f t="shared" si="26"/>
        <v>1087.6799999999985</v>
      </c>
      <c r="S97" s="54"/>
    </row>
    <row r="98" spans="1:19" ht="12.75" customHeight="1">
      <c r="A98" s="125"/>
      <c r="B98" s="58"/>
      <c r="C98" s="70" t="s">
        <v>25</v>
      </c>
      <c r="D98" s="121" t="s">
        <v>338</v>
      </c>
      <c r="E98" s="121"/>
      <c r="F98" s="70">
        <v>86</v>
      </c>
      <c r="G98" s="72">
        <f aca="true" t="shared" si="31" ref="G98:N98">G99+G103</f>
        <v>8344.746</v>
      </c>
      <c r="H98" s="69">
        <f t="shared" si="31"/>
        <v>9965</v>
      </c>
      <c r="I98" s="72">
        <f>I99+I103</f>
        <v>9517.013</v>
      </c>
      <c r="J98" s="69">
        <f t="shared" si="31"/>
        <v>10562</v>
      </c>
      <c r="K98" s="69">
        <f t="shared" si="31"/>
        <v>2436</v>
      </c>
      <c r="L98" s="69">
        <f t="shared" si="31"/>
        <v>4775</v>
      </c>
      <c r="M98" s="69">
        <f t="shared" si="31"/>
        <v>7020</v>
      </c>
      <c r="N98" s="69">
        <f t="shared" si="31"/>
        <v>10562</v>
      </c>
      <c r="O98" s="90">
        <f t="shared" si="28"/>
        <v>110.98019935456638</v>
      </c>
      <c r="P98" s="90">
        <f t="shared" si="29"/>
        <v>114.04796503093087</v>
      </c>
      <c r="Q98" s="58">
        <f t="shared" si="25"/>
        <v>1044.9869999999992</v>
      </c>
      <c r="R98" s="73">
        <f t="shared" si="26"/>
        <v>1044.9869999999992</v>
      </c>
      <c r="S98" s="53"/>
    </row>
    <row r="99" spans="1:19" ht="25.5" customHeight="1">
      <c r="A99" s="125"/>
      <c r="B99" s="58"/>
      <c r="C99" s="70" t="s">
        <v>27</v>
      </c>
      <c r="D99" s="121" t="s">
        <v>339</v>
      </c>
      <c r="E99" s="121"/>
      <c r="F99" s="70">
        <v>87</v>
      </c>
      <c r="G99" s="72">
        <f aca="true" t="shared" si="32" ref="G99:N99">G100+G101+G102</f>
        <v>7578.440999999999</v>
      </c>
      <c r="H99" s="69">
        <f t="shared" si="32"/>
        <v>9185</v>
      </c>
      <c r="I99" s="72">
        <f>I100+I101+I102</f>
        <v>8731.710000000001</v>
      </c>
      <c r="J99" s="69">
        <f t="shared" si="32"/>
        <v>9602</v>
      </c>
      <c r="K99" s="69">
        <f t="shared" si="32"/>
        <v>2206</v>
      </c>
      <c r="L99" s="69">
        <f t="shared" si="32"/>
        <v>4310</v>
      </c>
      <c r="M99" s="69">
        <f t="shared" si="32"/>
        <v>6320</v>
      </c>
      <c r="N99" s="69">
        <f t="shared" si="32"/>
        <v>9602</v>
      </c>
      <c r="O99" s="90">
        <f t="shared" si="28"/>
        <v>109.96700531740058</v>
      </c>
      <c r="P99" s="90">
        <f t="shared" si="29"/>
        <v>115.21776048662254</v>
      </c>
      <c r="Q99" s="58">
        <f t="shared" si="25"/>
        <v>870.289999999999</v>
      </c>
      <c r="R99" s="73">
        <f t="shared" si="26"/>
        <v>870.289999999999</v>
      </c>
      <c r="S99" s="53"/>
    </row>
    <row r="100" spans="1:19" ht="12.75" customHeight="1">
      <c r="A100" s="125"/>
      <c r="B100" s="58"/>
      <c r="C100" s="69"/>
      <c r="D100" s="121" t="s">
        <v>198</v>
      </c>
      <c r="E100" s="121"/>
      <c r="F100" s="70">
        <v>88</v>
      </c>
      <c r="G100" s="72">
        <v>5152.271</v>
      </c>
      <c r="H100" s="69">
        <v>6264</v>
      </c>
      <c r="I100" s="72">
        <v>5974.37</v>
      </c>
      <c r="J100" s="69">
        <v>6572</v>
      </c>
      <c r="K100" s="69">
        <v>1600</v>
      </c>
      <c r="L100" s="69">
        <v>2900</v>
      </c>
      <c r="M100" s="69">
        <v>4300</v>
      </c>
      <c r="N100" s="69">
        <v>6572</v>
      </c>
      <c r="O100" s="90">
        <f t="shared" si="28"/>
        <v>110.0032304661412</v>
      </c>
      <c r="P100" s="90">
        <f t="shared" si="29"/>
        <v>115.95605122479</v>
      </c>
      <c r="Q100" s="58">
        <f t="shared" si="25"/>
        <v>597.6300000000001</v>
      </c>
      <c r="R100" s="73">
        <f t="shared" si="26"/>
        <v>597.6300000000001</v>
      </c>
      <c r="S100" s="53"/>
    </row>
    <row r="101" spans="1:19" ht="26.25" customHeight="1">
      <c r="A101" s="125"/>
      <c r="B101" s="58"/>
      <c r="C101" s="58"/>
      <c r="D101" s="121" t="s">
        <v>199</v>
      </c>
      <c r="E101" s="121"/>
      <c r="F101" s="70">
        <v>89</v>
      </c>
      <c r="G101" s="72">
        <v>2411.77</v>
      </c>
      <c r="H101" s="69">
        <v>2907</v>
      </c>
      <c r="I101" s="72">
        <v>2727.83</v>
      </c>
      <c r="J101" s="69">
        <v>3000</v>
      </c>
      <c r="K101" s="69">
        <v>600</v>
      </c>
      <c r="L101" s="69">
        <v>1400</v>
      </c>
      <c r="M101" s="69">
        <v>2000</v>
      </c>
      <c r="N101" s="69">
        <v>3000</v>
      </c>
      <c r="O101" s="90">
        <f t="shared" si="28"/>
        <v>109.97752792512729</v>
      </c>
      <c r="P101" s="90">
        <f t="shared" si="29"/>
        <v>113.10489806241888</v>
      </c>
      <c r="Q101" s="58">
        <f t="shared" si="25"/>
        <v>272.1700000000001</v>
      </c>
      <c r="R101" s="73">
        <f t="shared" si="26"/>
        <v>272.1700000000001</v>
      </c>
      <c r="S101" s="53"/>
    </row>
    <row r="102" spans="1:19" ht="12.75" customHeight="1">
      <c r="A102" s="125"/>
      <c r="B102" s="58"/>
      <c r="C102" s="58"/>
      <c r="D102" s="121" t="s">
        <v>200</v>
      </c>
      <c r="E102" s="121"/>
      <c r="F102" s="70">
        <v>90</v>
      </c>
      <c r="G102" s="72">
        <v>14.4</v>
      </c>
      <c r="H102" s="69">
        <v>14</v>
      </c>
      <c r="I102" s="72">
        <v>29.51</v>
      </c>
      <c r="J102" s="69">
        <v>30</v>
      </c>
      <c r="K102" s="69">
        <v>6</v>
      </c>
      <c r="L102" s="69">
        <v>10</v>
      </c>
      <c r="M102" s="69">
        <v>20</v>
      </c>
      <c r="N102" s="69">
        <v>30</v>
      </c>
      <c r="O102" s="90">
        <f t="shared" si="28"/>
        <v>101.66045408336157</v>
      </c>
      <c r="P102" s="90">
        <f t="shared" si="29"/>
        <v>204.93055555555557</v>
      </c>
      <c r="Q102" s="58">
        <f t="shared" si="25"/>
        <v>0.48999999999999844</v>
      </c>
      <c r="R102" s="73">
        <f t="shared" si="26"/>
        <v>0.48999999999999844</v>
      </c>
      <c r="S102" s="53"/>
    </row>
    <row r="103" spans="1:19" ht="25.5" customHeight="1">
      <c r="A103" s="125"/>
      <c r="B103" s="58"/>
      <c r="C103" s="70" t="s">
        <v>29</v>
      </c>
      <c r="D103" s="121" t="s">
        <v>340</v>
      </c>
      <c r="E103" s="121"/>
      <c r="F103" s="70">
        <v>91</v>
      </c>
      <c r="G103" s="72">
        <f>G104++G107+G108+G109+G110</f>
        <v>766.305</v>
      </c>
      <c r="H103" s="69">
        <f aca="true" t="shared" si="33" ref="H103:N103">H104++H107+H108+H109+H110</f>
        <v>780</v>
      </c>
      <c r="I103" s="72">
        <f>I104++I107+I108+I109+I110</f>
        <v>785.3030000000001</v>
      </c>
      <c r="J103" s="69">
        <f>J104++J107+J108+J109+J110</f>
        <v>960</v>
      </c>
      <c r="K103" s="69">
        <f t="shared" si="33"/>
        <v>230</v>
      </c>
      <c r="L103" s="69">
        <f t="shared" si="33"/>
        <v>465</v>
      </c>
      <c r="M103" s="69">
        <f t="shared" si="33"/>
        <v>700</v>
      </c>
      <c r="N103" s="69">
        <f t="shared" si="33"/>
        <v>960</v>
      </c>
      <c r="O103" s="90">
        <f t="shared" si="28"/>
        <v>122.24580830583862</v>
      </c>
      <c r="P103" s="90">
        <f t="shared" si="29"/>
        <v>102.47916952127419</v>
      </c>
      <c r="Q103" s="58">
        <f t="shared" si="25"/>
        <v>174.6969999999999</v>
      </c>
      <c r="R103" s="73">
        <f t="shared" si="26"/>
        <v>174.6969999999999</v>
      </c>
      <c r="S103" s="53"/>
    </row>
    <row r="104" spans="1:19" ht="45.75" customHeight="1">
      <c r="A104" s="125"/>
      <c r="B104" s="58"/>
      <c r="C104" s="69"/>
      <c r="D104" s="121" t="s">
        <v>201</v>
      </c>
      <c r="E104" s="121"/>
      <c r="F104" s="70">
        <v>92</v>
      </c>
      <c r="G104" s="72">
        <v>253.5</v>
      </c>
      <c r="H104" s="69">
        <v>260</v>
      </c>
      <c r="I104" s="72">
        <v>249.358</v>
      </c>
      <c r="J104" s="69">
        <v>260</v>
      </c>
      <c r="K104" s="69">
        <v>60</v>
      </c>
      <c r="L104" s="69">
        <v>130</v>
      </c>
      <c r="M104" s="69">
        <v>190</v>
      </c>
      <c r="N104" s="69">
        <v>260</v>
      </c>
      <c r="O104" s="90">
        <f t="shared" si="28"/>
        <v>104.26775960666991</v>
      </c>
      <c r="P104" s="90">
        <f t="shared" si="29"/>
        <v>98.36607495069035</v>
      </c>
      <c r="Q104" s="58">
        <f t="shared" si="25"/>
        <v>10.641999999999996</v>
      </c>
      <c r="R104" s="73">
        <f t="shared" si="26"/>
        <v>10.641999999999996</v>
      </c>
      <c r="S104" s="53"/>
    </row>
    <row r="105" spans="1:19" ht="25.5">
      <c r="A105" s="125"/>
      <c r="B105" s="58"/>
      <c r="C105" s="69"/>
      <c r="D105" s="69"/>
      <c r="E105" s="71" t="s">
        <v>202</v>
      </c>
      <c r="F105" s="70">
        <v>93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90"/>
      <c r="P105" s="90"/>
      <c r="Q105" s="58">
        <f t="shared" si="25"/>
        <v>0</v>
      </c>
      <c r="R105" s="73">
        <f t="shared" si="26"/>
        <v>0</v>
      </c>
      <c r="S105" s="53"/>
    </row>
    <row r="106" spans="1:19" ht="32.25" customHeight="1">
      <c r="A106" s="125"/>
      <c r="B106" s="58"/>
      <c r="C106" s="69"/>
      <c r="D106" s="69"/>
      <c r="E106" s="71" t="s">
        <v>203</v>
      </c>
      <c r="F106" s="70">
        <v>94</v>
      </c>
      <c r="G106" s="69">
        <v>85</v>
      </c>
      <c r="H106" s="69">
        <v>100</v>
      </c>
      <c r="I106" s="72">
        <v>131.05</v>
      </c>
      <c r="J106" s="69">
        <v>132</v>
      </c>
      <c r="K106" s="69">
        <v>10</v>
      </c>
      <c r="L106" s="69">
        <v>90</v>
      </c>
      <c r="M106" s="69">
        <v>90</v>
      </c>
      <c r="N106" s="69">
        <v>132</v>
      </c>
      <c r="O106" s="90">
        <f t="shared" si="28"/>
        <v>100.7249141549027</v>
      </c>
      <c r="P106" s="90">
        <f>I106/G106*100</f>
        <v>154.1764705882353</v>
      </c>
      <c r="Q106" s="58">
        <f t="shared" si="25"/>
        <v>0.9499999999999886</v>
      </c>
      <c r="R106" s="73">
        <f t="shared" si="26"/>
        <v>0.9499999999999886</v>
      </c>
      <c r="S106" s="53"/>
    </row>
    <row r="107" spans="1:19" ht="12.75" customHeight="1">
      <c r="A107" s="125"/>
      <c r="B107" s="58"/>
      <c r="C107" s="69"/>
      <c r="D107" s="121" t="s">
        <v>204</v>
      </c>
      <c r="E107" s="121"/>
      <c r="F107" s="70">
        <v>95</v>
      </c>
      <c r="G107" s="72">
        <v>512.805</v>
      </c>
      <c r="H107" s="69">
        <v>520</v>
      </c>
      <c r="I107" s="72">
        <v>535.945</v>
      </c>
      <c r="J107" s="69">
        <v>700</v>
      </c>
      <c r="K107" s="69">
        <v>170</v>
      </c>
      <c r="L107" s="69">
        <v>335</v>
      </c>
      <c r="M107" s="69">
        <v>510</v>
      </c>
      <c r="N107" s="69">
        <v>700</v>
      </c>
      <c r="O107" s="90">
        <f t="shared" si="28"/>
        <v>130.61041711369637</v>
      </c>
      <c r="P107" s="90">
        <f>I107/G107*100</f>
        <v>104.51243650120419</v>
      </c>
      <c r="Q107" s="58">
        <f t="shared" si="25"/>
        <v>164.05499999999995</v>
      </c>
      <c r="R107" s="73">
        <f t="shared" si="26"/>
        <v>164.05499999999995</v>
      </c>
      <c r="S107" s="53"/>
    </row>
    <row r="108" spans="1:19" ht="12.75" customHeight="1">
      <c r="A108" s="125"/>
      <c r="B108" s="58"/>
      <c r="C108" s="69"/>
      <c r="D108" s="121" t="s">
        <v>205</v>
      </c>
      <c r="E108" s="121"/>
      <c r="F108" s="70">
        <v>96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90"/>
      <c r="P108" s="90"/>
      <c r="Q108" s="58">
        <f t="shared" si="25"/>
        <v>0</v>
      </c>
      <c r="R108" s="73">
        <f t="shared" si="26"/>
        <v>0</v>
      </c>
      <c r="S108" s="53"/>
    </row>
    <row r="109" spans="1:19" ht="27.75" customHeight="1">
      <c r="A109" s="125"/>
      <c r="B109" s="58"/>
      <c r="C109" s="69"/>
      <c r="D109" s="121" t="s">
        <v>206</v>
      </c>
      <c r="E109" s="121"/>
      <c r="F109" s="70">
        <v>97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90"/>
      <c r="P109" s="90"/>
      <c r="Q109" s="58">
        <f t="shared" si="25"/>
        <v>0</v>
      </c>
      <c r="R109" s="73">
        <f t="shared" si="26"/>
        <v>0</v>
      </c>
      <c r="S109" s="53"/>
    </row>
    <row r="110" spans="1:19" ht="12.75" customHeight="1">
      <c r="A110" s="125"/>
      <c r="B110" s="58"/>
      <c r="C110" s="69"/>
      <c r="D110" s="121" t="s">
        <v>207</v>
      </c>
      <c r="E110" s="121"/>
      <c r="F110" s="70">
        <v>98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90"/>
      <c r="P110" s="90"/>
      <c r="Q110" s="58">
        <f t="shared" si="25"/>
        <v>0</v>
      </c>
      <c r="R110" s="73">
        <f t="shared" si="26"/>
        <v>0</v>
      </c>
      <c r="S110" s="53"/>
    </row>
    <row r="111" spans="1:19" ht="27.75" customHeight="1">
      <c r="A111" s="125"/>
      <c r="B111" s="58"/>
      <c r="C111" s="70" t="s">
        <v>31</v>
      </c>
      <c r="D111" s="121" t="s">
        <v>341</v>
      </c>
      <c r="E111" s="121"/>
      <c r="F111" s="70">
        <v>99</v>
      </c>
      <c r="G111" s="69">
        <f>G112+G113+G114</f>
        <v>0</v>
      </c>
      <c r="H111" s="69">
        <f aca="true" t="shared" si="34" ref="H111:N111">H112+H113+H114</f>
        <v>0</v>
      </c>
      <c r="I111" s="69">
        <f t="shared" si="34"/>
        <v>0</v>
      </c>
      <c r="J111" s="69">
        <f>J112+J113+J114</f>
        <v>0</v>
      </c>
      <c r="K111" s="69">
        <f t="shared" si="34"/>
        <v>0</v>
      </c>
      <c r="L111" s="69">
        <f t="shared" si="34"/>
        <v>0</v>
      </c>
      <c r="M111" s="69">
        <f t="shared" si="34"/>
        <v>0</v>
      </c>
      <c r="N111" s="69">
        <f t="shared" si="34"/>
        <v>0</v>
      </c>
      <c r="O111" s="90"/>
      <c r="P111" s="90"/>
      <c r="Q111" s="58">
        <f t="shared" si="25"/>
        <v>0</v>
      </c>
      <c r="R111" s="73">
        <f t="shared" si="26"/>
        <v>0</v>
      </c>
      <c r="S111" s="53"/>
    </row>
    <row r="112" spans="1:19" ht="26.25" customHeight="1">
      <c r="A112" s="125"/>
      <c r="B112" s="58"/>
      <c r="C112" s="69"/>
      <c r="D112" s="121" t="s">
        <v>208</v>
      </c>
      <c r="E112" s="121"/>
      <c r="F112" s="70">
        <v>100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90"/>
      <c r="P112" s="90"/>
      <c r="Q112" s="58">
        <f t="shared" si="25"/>
        <v>0</v>
      </c>
      <c r="R112" s="73">
        <f t="shared" si="26"/>
        <v>0</v>
      </c>
      <c r="S112" s="53"/>
    </row>
    <row r="113" spans="1:19" ht="27.75" customHeight="1">
      <c r="A113" s="125"/>
      <c r="B113" s="58"/>
      <c r="C113" s="69"/>
      <c r="D113" s="121" t="s">
        <v>209</v>
      </c>
      <c r="E113" s="121"/>
      <c r="F113" s="70">
        <v>101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90"/>
      <c r="P113" s="90"/>
      <c r="Q113" s="58">
        <f t="shared" si="25"/>
        <v>0</v>
      </c>
      <c r="R113" s="73">
        <f t="shared" si="26"/>
        <v>0</v>
      </c>
      <c r="S113" s="53"/>
    </row>
    <row r="114" spans="1:19" ht="44.25" customHeight="1">
      <c r="A114" s="125"/>
      <c r="B114" s="58"/>
      <c r="C114" s="69"/>
      <c r="D114" s="121" t="s">
        <v>210</v>
      </c>
      <c r="E114" s="121"/>
      <c r="F114" s="70">
        <v>102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90"/>
      <c r="P114" s="90"/>
      <c r="Q114" s="58">
        <f t="shared" si="25"/>
        <v>0</v>
      </c>
      <c r="R114" s="73">
        <f t="shared" si="26"/>
        <v>0</v>
      </c>
      <c r="S114" s="53"/>
    </row>
    <row r="115" spans="1:19" ht="44.25" customHeight="1">
      <c r="A115" s="125"/>
      <c r="B115" s="58"/>
      <c r="C115" s="70" t="s">
        <v>34</v>
      </c>
      <c r="D115" s="121" t="s">
        <v>342</v>
      </c>
      <c r="E115" s="121"/>
      <c r="F115" s="70">
        <v>103</v>
      </c>
      <c r="G115" s="69">
        <f>G116+G119+G122+G123</f>
        <v>464</v>
      </c>
      <c r="H115" s="69">
        <f aca="true" t="shared" si="35" ref="H115:N115">H116+H119+H122+H123</f>
        <v>535</v>
      </c>
      <c r="I115" s="72">
        <f t="shared" si="35"/>
        <v>533.307</v>
      </c>
      <c r="J115" s="69">
        <f>J116+J119+J122+J123</f>
        <v>575</v>
      </c>
      <c r="K115" s="69">
        <f t="shared" si="35"/>
        <v>127</v>
      </c>
      <c r="L115" s="69">
        <f t="shared" si="35"/>
        <v>294</v>
      </c>
      <c r="M115" s="69">
        <f t="shared" si="35"/>
        <v>430</v>
      </c>
      <c r="N115" s="69">
        <f t="shared" si="35"/>
        <v>575</v>
      </c>
      <c r="O115" s="90">
        <f>J115/I115*100</f>
        <v>107.81782350503555</v>
      </c>
      <c r="P115" s="90">
        <f>I115/G115*100</f>
        <v>114.93685344827587</v>
      </c>
      <c r="Q115" s="58">
        <f t="shared" si="25"/>
        <v>41.692999999999984</v>
      </c>
      <c r="R115" s="73">
        <f t="shared" si="26"/>
        <v>41.692999999999984</v>
      </c>
      <c r="S115" s="53"/>
    </row>
    <row r="116" spans="1:19" ht="12.75">
      <c r="A116" s="125"/>
      <c r="B116" s="58"/>
      <c r="C116" s="69"/>
      <c r="D116" s="121" t="s">
        <v>211</v>
      </c>
      <c r="E116" s="121"/>
      <c r="F116" s="70">
        <v>104</v>
      </c>
      <c r="G116" s="69">
        <f>G117+G118</f>
        <v>341</v>
      </c>
      <c r="H116" s="69">
        <f aca="true" t="shared" si="36" ref="H116:N116">H117+H118</f>
        <v>412</v>
      </c>
      <c r="I116" s="72">
        <f t="shared" si="36"/>
        <v>410.307</v>
      </c>
      <c r="J116" s="69">
        <f>J117+J118</f>
        <v>452</v>
      </c>
      <c r="K116" s="69">
        <f t="shared" si="36"/>
        <v>96</v>
      </c>
      <c r="L116" s="69">
        <f t="shared" si="36"/>
        <v>232</v>
      </c>
      <c r="M116" s="69">
        <f t="shared" si="36"/>
        <v>337</v>
      </c>
      <c r="N116" s="69">
        <f t="shared" si="36"/>
        <v>452</v>
      </c>
      <c r="O116" s="90">
        <f>J116/I116*100</f>
        <v>110.16141572042397</v>
      </c>
      <c r="P116" s="90">
        <f>I116/G116*100</f>
        <v>120.32463343108506</v>
      </c>
      <c r="Q116" s="58">
        <f t="shared" si="25"/>
        <v>41.692999999999984</v>
      </c>
      <c r="R116" s="73">
        <f t="shared" si="26"/>
        <v>41.692999999999984</v>
      </c>
      <c r="S116" s="53"/>
    </row>
    <row r="117" spans="1:19" ht="12.75">
      <c r="A117" s="125"/>
      <c r="B117" s="58"/>
      <c r="C117" s="58"/>
      <c r="D117" s="69"/>
      <c r="E117" s="71" t="s">
        <v>212</v>
      </c>
      <c r="F117" s="70">
        <v>105</v>
      </c>
      <c r="G117" s="69">
        <v>312</v>
      </c>
      <c r="H117" s="69">
        <v>380</v>
      </c>
      <c r="I117" s="72">
        <v>378.507</v>
      </c>
      <c r="J117" s="69">
        <v>420</v>
      </c>
      <c r="K117" s="69">
        <v>96</v>
      </c>
      <c r="L117" s="69">
        <v>200</v>
      </c>
      <c r="M117" s="69">
        <v>305</v>
      </c>
      <c r="N117" s="69">
        <v>420</v>
      </c>
      <c r="O117" s="90">
        <f>J117/I117*100</f>
        <v>110.96228075042205</v>
      </c>
      <c r="P117" s="90">
        <f>I117/G117*100</f>
        <v>121.31634615384617</v>
      </c>
      <c r="Q117" s="58">
        <f t="shared" si="25"/>
        <v>41.492999999999995</v>
      </c>
      <c r="R117" s="73">
        <f t="shared" si="26"/>
        <v>41.492999999999995</v>
      </c>
      <c r="S117" s="53"/>
    </row>
    <row r="118" spans="1:19" ht="12.75">
      <c r="A118" s="125"/>
      <c r="B118" s="58"/>
      <c r="C118" s="58"/>
      <c r="D118" s="69"/>
      <c r="E118" s="71" t="s">
        <v>213</v>
      </c>
      <c r="F118" s="70">
        <v>106</v>
      </c>
      <c r="G118" s="69">
        <v>29</v>
      </c>
      <c r="H118" s="69">
        <v>32</v>
      </c>
      <c r="I118" s="72">
        <v>31.8</v>
      </c>
      <c r="J118" s="69">
        <v>32</v>
      </c>
      <c r="K118" s="69">
        <v>0</v>
      </c>
      <c r="L118" s="69">
        <v>32</v>
      </c>
      <c r="M118" s="69">
        <v>32</v>
      </c>
      <c r="N118" s="69">
        <v>32</v>
      </c>
      <c r="O118" s="90"/>
      <c r="P118" s="90"/>
      <c r="Q118" s="58">
        <f t="shared" si="25"/>
        <v>0.1999999999999993</v>
      </c>
      <c r="R118" s="73">
        <f t="shared" si="26"/>
        <v>0.1999999999999993</v>
      </c>
      <c r="S118" s="53"/>
    </row>
    <row r="119" spans="1:19" ht="30" customHeight="1">
      <c r="A119" s="125"/>
      <c r="B119" s="58"/>
      <c r="C119" s="58"/>
      <c r="D119" s="121" t="s">
        <v>214</v>
      </c>
      <c r="E119" s="121"/>
      <c r="F119" s="70">
        <v>107</v>
      </c>
      <c r="G119" s="69">
        <f>G120+G121</f>
        <v>123</v>
      </c>
      <c r="H119" s="69">
        <f aca="true" t="shared" si="37" ref="H119:N119">H120+H121</f>
        <v>123</v>
      </c>
      <c r="I119" s="69">
        <f t="shared" si="37"/>
        <v>123</v>
      </c>
      <c r="J119" s="69">
        <f>J120+J121</f>
        <v>123</v>
      </c>
      <c r="K119" s="69">
        <f t="shared" si="37"/>
        <v>31</v>
      </c>
      <c r="L119" s="69">
        <f t="shared" si="37"/>
        <v>62</v>
      </c>
      <c r="M119" s="69">
        <f t="shared" si="37"/>
        <v>93</v>
      </c>
      <c r="N119" s="69">
        <f t="shared" si="37"/>
        <v>123</v>
      </c>
      <c r="O119" s="90">
        <f>J119/I119*100</f>
        <v>100</v>
      </c>
      <c r="P119" s="90">
        <f>I119/G119*100</f>
        <v>100</v>
      </c>
      <c r="Q119" s="58">
        <f t="shared" si="25"/>
        <v>0</v>
      </c>
      <c r="R119" s="73">
        <f t="shared" si="26"/>
        <v>0</v>
      </c>
      <c r="S119" s="53"/>
    </row>
    <row r="120" spans="1:19" ht="12.75">
      <c r="A120" s="125"/>
      <c r="B120" s="58"/>
      <c r="C120" s="58"/>
      <c r="D120" s="69"/>
      <c r="E120" s="71" t="s">
        <v>212</v>
      </c>
      <c r="F120" s="70">
        <v>108</v>
      </c>
      <c r="G120" s="69">
        <v>123</v>
      </c>
      <c r="H120" s="69">
        <v>123</v>
      </c>
      <c r="I120" s="69">
        <v>123</v>
      </c>
      <c r="J120" s="69">
        <v>123</v>
      </c>
      <c r="K120" s="69">
        <v>31</v>
      </c>
      <c r="L120" s="69">
        <v>62</v>
      </c>
      <c r="M120" s="69">
        <v>93</v>
      </c>
      <c r="N120" s="69">
        <v>123</v>
      </c>
      <c r="O120" s="90">
        <f>J120/I120*100</f>
        <v>100</v>
      </c>
      <c r="P120" s="90">
        <f>I120/G120*100</f>
        <v>100</v>
      </c>
      <c r="Q120" s="58">
        <f t="shared" si="25"/>
        <v>0</v>
      </c>
      <c r="R120" s="73">
        <f t="shared" si="26"/>
        <v>0</v>
      </c>
      <c r="S120" s="53"/>
    </row>
    <row r="121" spans="1:19" ht="12.75">
      <c r="A121" s="125"/>
      <c r="B121" s="58"/>
      <c r="C121" s="58"/>
      <c r="D121" s="69"/>
      <c r="E121" s="71" t="s">
        <v>213</v>
      </c>
      <c r="F121" s="70">
        <v>109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90"/>
      <c r="P121" s="90"/>
      <c r="Q121" s="58">
        <f t="shared" si="25"/>
        <v>0</v>
      </c>
      <c r="R121" s="73">
        <f t="shared" si="26"/>
        <v>0</v>
      </c>
      <c r="S121" s="53"/>
    </row>
    <row r="122" spans="1:19" ht="12.75" customHeight="1">
      <c r="A122" s="125"/>
      <c r="B122" s="58"/>
      <c r="C122" s="58"/>
      <c r="D122" s="121" t="s">
        <v>215</v>
      </c>
      <c r="E122" s="121"/>
      <c r="F122" s="70">
        <v>110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90"/>
      <c r="P122" s="90"/>
      <c r="Q122" s="58">
        <f t="shared" si="25"/>
        <v>0</v>
      </c>
      <c r="R122" s="73">
        <f t="shared" si="26"/>
        <v>0</v>
      </c>
      <c r="S122" s="53"/>
    </row>
    <row r="123" spans="1:19" ht="28.5" customHeight="1">
      <c r="A123" s="125"/>
      <c r="B123" s="58"/>
      <c r="C123" s="69"/>
      <c r="D123" s="121" t="s">
        <v>216</v>
      </c>
      <c r="E123" s="121"/>
      <c r="F123" s="70">
        <v>111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90"/>
      <c r="P123" s="90"/>
      <c r="Q123" s="58">
        <f t="shared" si="25"/>
        <v>0</v>
      </c>
      <c r="R123" s="73">
        <f t="shared" si="26"/>
        <v>0</v>
      </c>
      <c r="S123" s="53"/>
    </row>
    <row r="124" spans="1:19" ht="22.5" customHeight="1">
      <c r="A124" s="125"/>
      <c r="B124" s="58"/>
      <c r="C124" s="70" t="s">
        <v>36</v>
      </c>
      <c r="D124" s="121" t="s">
        <v>305</v>
      </c>
      <c r="E124" s="121"/>
      <c r="F124" s="70">
        <v>112</v>
      </c>
      <c r="G124" s="69">
        <v>254</v>
      </c>
      <c r="H124" s="69">
        <v>315</v>
      </c>
      <c r="I124" s="72">
        <v>315</v>
      </c>
      <c r="J124" s="69">
        <v>316</v>
      </c>
      <c r="K124" s="69">
        <v>65</v>
      </c>
      <c r="L124" s="69">
        <v>150</v>
      </c>
      <c r="M124" s="69">
        <v>210</v>
      </c>
      <c r="N124" s="69">
        <v>316</v>
      </c>
      <c r="O124" s="90">
        <f>J124/I124*100</f>
        <v>100.31746031746032</v>
      </c>
      <c r="P124" s="90">
        <f>I124/G124*100</f>
        <v>124.01574803149606</v>
      </c>
      <c r="Q124" s="58">
        <f t="shared" si="25"/>
        <v>1</v>
      </c>
      <c r="R124" s="73">
        <f t="shared" si="26"/>
        <v>1</v>
      </c>
      <c r="S124" s="53"/>
    </row>
    <row r="125" spans="1:19" s="36" customFormat="1" ht="27" customHeight="1">
      <c r="A125" s="125"/>
      <c r="B125" s="67"/>
      <c r="C125" s="119" t="s">
        <v>343</v>
      </c>
      <c r="D125" s="119"/>
      <c r="E125" s="119"/>
      <c r="F125" s="70">
        <v>113</v>
      </c>
      <c r="G125" s="66">
        <f>G126+G129+G130+G131+G132+G133</f>
        <v>452.74499999999995</v>
      </c>
      <c r="H125" s="65">
        <f aca="true" t="shared" si="38" ref="H125:N125">H126+H129+H130+H131+H132+H133</f>
        <v>497</v>
      </c>
      <c r="I125" s="66">
        <f>I126+I129+I130+I131+I132+I133</f>
        <v>445.53</v>
      </c>
      <c r="J125" s="65">
        <f>J126+J129+J130+J131+J132+J133</f>
        <v>446</v>
      </c>
      <c r="K125" s="65">
        <f t="shared" si="38"/>
        <v>80</v>
      </c>
      <c r="L125" s="65">
        <f t="shared" si="38"/>
        <v>262</v>
      </c>
      <c r="M125" s="65">
        <f t="shared" si="38"/>
        <v>322</v>
      </c>
      <c r="N125" s="65">
        <f t="shared" si="38"/>
        <v>446</v>
      </c>
      <c r="O125" s="89">
        <f>J125/I125*100</f>
        <v>100.10549233497184</v>
      </c>
      <c r="P125" s="89">
        <f>I125/G125*100</f>
        <v>98.40638770168638</v>
      </c>
      <c r="Q125" s="67">
        <f t="shared" si="25"/>
        <v>0.4700000000000273</v>
      </c>
      <c r="R125" s="68">
        <f t="shared" si="26"/>
        <v>0.4700000000000273</v>
      </c>
      <c r="S125" s="54"/>
    </row>
    <row r="126" spans="1:19" ht="27" customHeight="1">
      <c r="A126" s="125"/>
      <c r="B126" s="58"/>
      <c r="C126" s="70" t="s">
        <v>12</v>
      </c>
      <c r="D126" s="121" t="s">
        <v>344</v>
      </c>
      <c r="E126" s="121"/>
      <c r="F126" s="70">
        <v>114</v>
      </c>
      <c r="G126" s="72">
        <v>0</v>
      </c>
      <c r="H126" s="69">
        <f aca="true" t="shared" si="39" ref="H126:N126">H127+H128</f>
        <v>0</v>
      </c>
      <c r="I126" s="72">
        <v>0</v>
      </c>
      <c r="J126" s="69">
        <f>J127+J128</f>
        <v>0</v>
      </c>
      <c r="K126" s="69">
        <f t="shared" si="39"/>
        <v>0</v>
      </c>
      <c r="L126" s="69">
        <f t="shared" si="39"/>
        <v>0</v>
      </c>
      <c r="M126" s="69">
        <f t="shared" si="39"/>
        <v>0</v>
      </c>
      <c r="N126" s="69">
        <f t="shared" si="39"/>
        <v>0</v>
      </c>
      <c r="O126" s="90" t="s">
        <v>291</v>
      </c>
      <c r="P126" s="90" t="s">
        <v>240</v>
      </c>
      <c r="Q126" s="58">
        <f t="shared" si="25"/>
        <v>0</v>
      </c>
      <c r="R126" s="73">
        <f t="shared" si="26"/>
        <v>0</v>
      </c>
      <c r="S126" s="53"/>
    </row>
    <row r="127" spans="1:19" ht="12.75" customHeight="1">
      <c r="A127" s="125"/>
      <c r="B127" s="58"/>
      <c r="C127" s="69"/>
      <c r="D127" s="121" t="s">
        <v>217</v>
      </c>
      <c r="E127" s="121"/>
      <c r="F127" s="70">
        <v>115</v>
      </c>
      <c r="G127" s="72">
        <v>0</v>
      </c>
      <c r="H127" s="69">
        <v>0</v>
      </c>
      <c r="I127" s="72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90"/>
      <c r="P127" s="90"/>
      <c r="Q127" s="58">
        <f t="shared" si="25"/>
        <v>0</v>
      </c>
      <c r="R127" s="73">
        <f t="shared" si="26"/>
        <v>0</v>
      </c>
      <c r="S127" s="53"/>
    </row>
    <row r="128" spans="1:19" ht="12.75" customHeight="1">
      <c r="A128" s="125"/>
      <c r="B128" s="58"/>
      <c r="C128" s="69"/>
      <c r="D128" s="121" t="s">
        <v>218</v>
      </c>
      <c r="E128" s="121"/>
      <c r="F128" s="70">
        <v>116</v>
      </c>
      <c r="G128" s="72"/>
      <c r="H128" s="69"/>
      <c r="I128" s="72"/>
      <c r="J128" s="80"/>
      <c r="K128" s="69">
        <v>0</v>
      </c>
      <c r="L128" s="69">
        <v>0</v>
      </c>
      <c r="M128" s="69">
        <v>0</v>
      </c>
      <c r="N128" s="69">
        <v>0</v>
      </c>
      <c r="O128" s="90" t="s">
        <v>291</v>
      </c>
      <c r="P128" s="90"/>
      <c r="Q128" s="58">
        <f t="shared" si="25"/>
        <v>0</v>
      </c>
      <c r="R128" s="73">
        <f t="shared" si="26"/>
        <v>0</v>
      </c>
      <c r="S128" s="53"/>
    </row>
    <row r="129" spans="1:19" ht="12.75" customHeight="1">
      <c r="A129" s="125"/>
      <c r="B129" s="58"/>
      <c r="C129" s="70" t="s">
        <v>13</v>
      </c>
      <c r="D129" s="121" t="s">
        <v>219</v>
      </c>
      <c r="E129" s="121"/>
      <c r="F129" s="70">
        <v>117</v>
      </c>
      <c r="G129" s="72"/>
      <c r="H129" s="69"/>
      <c r="I129" s="72"/>
      <c r="J129" s="80"/>
      <c r="K129" s="69">
        <v>0</v>
      </c>
      <c r="L129" s="69">
        <v>0</v>
      </c>
      <c r="M129" s="69">
        <v>0</v>
      </c>
      <c r="N129" s="69">
        <v>0</v>
      </c>
      <c r="O129" s="90"/>
      <c r="P129" s="90"/>
      <c r="Q129" s="58">
        <f t="shared" si="25"/>
        <v>0</v>
      </c>
      <c r="R129" s="73">
        <f t="shared" si="26"/>
        <v>0</v>
      </c>
      <c r="S129" s="53"/>
    </row>
    <row r="130" spans="1:19" ht="30.75" customHeight="1">
      <c r="A130" s="125"/>
      <c r="B130" s="58"/>
      <c r="C130" s="70" t="s">
        <v>57</v>
      </c>
      <c r="D130" s="121" t="s">
        <v>220</v>
      </c>
      <c r="E130" s="121"/>
      <c r="F130" s="70">
        <v>118</v>
      </c>
      <c r="G130" s="72"/>
      <c r="H130" s="69"/>
      <c r="I130" s="72"/>
      <c r="J130" s="80"/>
      <c r="K130" s="69">
        <v>0</v>
      </c>
      <c r="L130" s="69">
        <v>0</v>
      </c>
      <c r="M130" s="69">
        <v>0</v>
      </c>
      <c r="N130" s="69">
        <v>0</v>
      </c>
      <c r="O130" s="90"/>
      <c r="P130" s="90"/>
      <c r="Q130" s="58">
        <f aca="true" t="shared" si="40" ref="Q130:Q152">J130-I130</f>
        <v>0</v>
      </c>
      <c r="R130" s="73">
        <f t="shared" si="26"/>
        <v>0</v>
      </c>
      <c r="S130" s="53"/>
    </row>
    <row r="131" spans="1:19" ht="12.75" customHeight="1">
      <c r="A131" s="125"/>
      <c r="B131" s="58"/>
      <c r="C131" s="70" t="s">
        <v>67</v>
      </c>
      <c r="D131" s="121" t="s">
        <v>70</v>
      </c>
      <c r="E131" s="121"/>
      <c r="F131" s="70">
        <v>119</v>
      </c>
      <c r="G131" s="72">
        <v>3.7</v>
      </c>
      <c r="H131" s="69">
        <v>22</v>
      </c>
      <c r="I131" s="72">
        <v>23</v>
      </c>
      <c r="J131" s="69">
        <v>23</v>
      </c>
      <c r="K131" s="69">
        <v>0</v>
      </c>
      <c r="L131" s="69">
        <v>10</v>
      </c>
      <c r="M131" s="69">
        <v>20</v>
      </c>
      <c r="N131" s="69">
        <v>23</v>
      </c>
      <c r="O131" s="90" t="s">
        <v>240</v>
      </c>
      <c r="P131" s="90">
        <f>I131/G131*100</f>
        <v>621.6216216216216</v>
      </c>
      <c r="Q131" s="58">
        <f t="shared" si="40"/>
        <v>0</v>
      </c>
      <c r="R131" s="73">
        <f t="shared" si="26"/>
        <v>0</v>
      </c>
      <c r="S131" s="53"/>
    </row>
    <row r="132" spans="1:19" ht="26.25" customHeight="1">
      <c r="A132" s="125"/>
      <c r="B132" s="58"/>
      <c r="C132" s="70" t="s">
        <v>69</v>
      </c>
      <c r="D132" s="121" t="s">
        <v>221</v>
      </c>
      <c r="E132" s="121"/>
      <c r="F132" s="70">
        <v>120</v>
      </c>
      <c r="G132" s="72">
        <v>430.842</v>
      </c>
      <c r="H132" s="69">
        <v>450</v>
      </c>
      <c r="I132" s="72">
        <v>420.53</v>
      </c>
      <c r="J132" s="69">
        <v>421</v>
      </c>
      <c r="K132" s="69">
        <v>80</v>
      </c>
      <c r="L132" s="69">
        <v>250</v>
      </c>
      <c r="M132" s="69">
        <v>300</v>
      </c>
      <c r="N132" s="69">
        <v>421</v>
      </c>
      <c r="O132" s="90">
        <f>J132/I132*100</f>
        <v>100.11176372672581</v>
      </c>
      <c r="P132" s="90">
        <f>I132/G132*100</f>
        <v>97.60654717970857</v>
      </c>
      <c r="Q132" s="58">
        <f t="shared" si="40"/>
        <v>0.4700000000000273</v>
      </c>
      <c r="R132" s="73">
        <f t="shared" si="26"/>
        <v>0.4700000000000273</v>
      </c>
      <c r="S132" s="53"/>
    </row>
    <row r="133" spans="1:19" ht="24.75" customHeight="1">
      <c r="A133" s="125"/>
      <c r="B133" s="58"/>
      <c r="C133" s="70" t="s">
        <v>114</v>
      </c>
      <c r="D133" s="121" t="s">
        <v>345</v>
      </c>
      <c r="E133" s="121"/>
      <c r="F133" s="70">
        <v>121</v>
      </c>
      <c r="G133" s="72">
        <v>18.203</v>
      </c>
      <c r="H133" s="69">
        <v>25</v>
      </c>
      <c r="I133" s="72">
        <v>2</v>
      </c>
      <c r="J133" s="69">
        <v>2</v>
      </c>
      <c r="K133" s="69">
        <f>K134-K137</f>
        <v>0</v>
      </c>
      <c r="L133" s="69">
        <f>L134-L137</f>
        <v>2</v>
      </c>
      <c r="M133" s="69">
        <v>2</v>
      </c>
      <c r="N133" s="69">
        <v>2</v>
      </c>
      <c r="O133" s="90">
        <f>J133/I133*100</f>
        <v>100</v>
      </c>
      <c r="P133" s="90">
        <f>I133/G133*100</f>
        <v>10.987199912102401</v>
      </c>
      <c r="Q133" s="58">
        <f t="shared" si="40"/>
        <v>0</v>
      </c>
      <c r="R133" s="73">
        <f t="shared" si="26"/>
        <v>0</v>
      </c>
      <c r="S133" s="53"/>
    </row>
    <row r="134" spans="1:19" ht="24" customHeight="1">
      <c r="A134" s="125"/>
      <c r="B134" s="58"/>
      <c r="C134" s="69"/>
      <c r="D134" s="70" t="s">
        <v>116</v>
      </c>
      <c r="E134" s="71" t="s">
        <v>222</v>
      </c>
      <c r="F134" s="70">
        <v>122</v>
      </c>
      <c r="G134" s="72">
        <v>21.606</v>
      </c>
      <c r="H134" s="69">
        <v>25</v>
      </c>
      <c r="I134" s="72">
        <v>23.29</v>
      </c>
      <c r="J134" s="69">
        <v>2</v>
      </c>
      <c r="K134" s="69">
        <v>0</v>
      </c>
      <c r="L134" s="69">
        <v>2</v>
      </c>
      <c r="M134" s="69">
        <v>2</v>
      </c>
      <c r="N134" s="69">
        <v>2</v>
      </c>
      <c r="O134" s="90">
        <f>J134/I134*100</f>
        <v>8.587376556462</v>
      </c>
      <c r="P134" s="90">
        <f>I134/G134*100</f>
        <v>107.79413125983521</v>
      </c>
      <c r="Q134" s="58">
        <f t="shared" si="40"/>
        <v>-21.29</v>
      </c>
      <c r="R134" s="73">
        <f t="shared" si="26"/>
        <v>-21.29</v>
      </c>
      <c r="S134" s="53"/>
    </row>
    <row r="135" spans="1:19" ht="27" customHeight="1">
      <c r="A135" s="125"/>
      <c r="B135" s="58"/>
      <c r="C135" s="69"/>
      <c r="D135" s="70" t="s">
        <v>223</v>
      </c>
      <c r="E135" s="71" t="s">
        <v>224</v>
      </c>
      <c r="F135" s="70">
        <v>123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90"/>
      <c r="P135" s="90"/>
      <c r="Q135" s="58">
        <f t="shared" si="40"/>
        <v>0</v>
      </c>
      <c r="R135" s="73">
        <f t="shared" si="26"/>
        <v>0</v>
      </c>
      <c r="S135" s="53"/>
    </row>
    <row r="136" spans="1:19" ht="28.5" customHeight="1">
      <c r="A136" s="125"/>
      <c r="B136" s="58"/>
      <c r="C136" s="58"/>
      <c r="D136" s="70" t="s">
        <v>225</v>
      </c>
      <c r="E136" s="71" t="s">
        <v>226</v>
      </c>
      <c r="F136" s="70">
        <v>124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90"/>
      <c r="P136" s="90"/>
      <c r="Q136" s="58">
        <f t="shared" si="40"/>
        <v>0</v>
      </c>
      <c r="R136" s="73">
        <f t="shared" si="26"/>
        <v>0</v>
      </c>
      <c r="S136" s="53"/>
    </row>
    <row r="137" spans="1:19" ht="30.75" customHeight="1">
      <c r="A137" s="125"/>
      <c r="B137" s="58"/>
      <c r="C137" s="58"/>
      <c r="D137" s="70" t="s">
        <v>118</v>
      </c>
      <c r="E137" s="71" t="s">
        <v>227</v>
      </c>
      <c r="F137" s="70">
        <v>125</v>
      </c>
      <c r="G137" s="72">
        <v>3.403</v>
      </c>
      <c r="H137" s="69">
        <v>21</v>
      </c>
      <c r="I137" s="72">
        <v>21.327</v>
      </c>
      <c r="J137" s="69">
        <v>2</v>
      </c>
      <c r="K137" s="69">
        <v>0</v>
      </c>
      <c r="L137" s="69">
        <v>0</v>
      </c>
      <c r="M137" s="69">
        <v>0</v>
      </c>
      <c r="N137" s="69">
        <v>0</v>
      </c>
      <c r="O137" s="90"/>
      <c r="P137" s="90"/>
      <c r="Q137" s="58">
        <f t="shared" si="40"/>
        <v>-19.327</v>
      </c>
      <c r="R137" s="73">
        <f aca="true" t="shared" si="41" ref="R137:R150">J137-I137</f>
        <v>-19.327</v>
      </c>
      <c r="S137" s="53"/>
    </row>
    <row r="138" spans="1:19" ht="25.5">
      <c r="A138" s="125"/>
      <c r="B138" s="58"/>
      <c r="C138" s="69"/>
      <c r="D138" s="70" t="s">
        <v>228</v>
      </c>
      <c r="E138" s="71" t="s">
        <v>346</v>
      </c>
      <c r="F138" s="70">
        <v>126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90"/>
      <c r="P138" s="90"/>
      <c r="Q138" s="58">
        <f t="shared" si="40"/>
        <v>0</v>
      </c>
      <c r="R138" s="73">
        <f t="shared" si="41"/>
        <v>0</v>
      </c>
      <c r="S138" s="53"/>
    </row>
    <row r="139" spans="1:19" ht="12.75">
      <c r="A139" s="125"/>
      <c r="B139" s="58"/>
      <c r="C139" s="69"/>
      <c r="D139" s="69"/>
      <c r="E139" s="71" t="s">
        <v>229</v>
      </c>
      <c r="F139" s="70">
        <v>127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90"/>
      <c r="P139" s="90"/>
      <c r="Q139" s="58">
        <f t="shared" si="40"/>
        <v>0</v>
      </c>
      <c r="R139" s="73">
        <f t="shared" si="41"/>
        <v>0</v>
      </c>
      <c r="S139" s="53"/>
    </row>
    <row r="140" spans="1:19" ht="25.5">
      <c r="A140" s="125"/>
      <c r="B140" s="58"/>
      <c r="C140" s="69"/>
      <c r="D140" s="69"/>
      <c r="E140" s="71" t="s">
        <v>230</v>
      </c>
      <c r="F140" s="70">
        <v>128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90"/>
      <c r="P140" s="90"/>
      <c r="Q140" s="58">
        <f t="shared" si="40"/>
        <v>0</v>
      </c>
      <c r="R140" s="73">
        <f t="shared" si="41"/>
        <v>0</v>
      </c>
      <c r="S140" s="53"/>
    </row>
    <row r="141" spans="1:19" ht="12.75">
      <c r="A141" s="125"/>
      <c r="B141" s="58"/>
      <c r="C141" s="69"/>
      <c r="D141" s="69"/>
      <c r="E141" s="71" t="s">
        <v>231</v>
      </c>
      <c r="F141" s="70">
        <v>129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90"/>
      <c r="P141" s="90"/>
      <c r="Q141" s="58">
        <f t="shared" si="40"/>
        <v>0</v>
      </c>
      <c r="R141" s="73">
        <f t="shared" si="41"/>
        <v>0</v>
      </c>
      <c r="S141" s="53"/>
    </row>
    <row r="142" spans="1:19" ht="28.5" customHeight="1">
      <c r="A142" s="125"/>
      <c r="B142" s="70">
        <v>2</v>
      </c>
      <c r="C142" s="69"/>
      <c r="D142" s="121" t="s">
        <v>347</v>
      </c>
      <c r="E142" s="121"/>
      <c r="F142" s="70">
        <v>130</v>
      </c>
      <c r="G142" s="72">
        <f>G143+G146+G149</f>
        <v>0.06</v>
      </c>
      <c r="H142" s="69">
        <v>6</v>
      </c>
      <c r="I142" s="72">
        <f aca="true" t="shared" si="42" ref="I142:N142">I143+I146+I149</f>
        <v>5.843</v>
      </c>
      <c r="J142" s="69">
        <f>J143+J146+J149</f>
        <v>6</v>
      </c>
      <c r="K142" s="69">
        <f t="shared" si="42"/>
        <v>1</v>
      </c>
      <c r="L142" s="69">
        <f t="shared" si="42"/>
        <v>2</v>
      </c>
      <c r="M142" s="69">
        <f t="shared" si="42"/>
        <v>5</v>
      </c>
      <c r="N142" s="69">
        <f t="shared" si="42"/>
        <v>6</v>
      </c>
      <c r="O142" s="90" t="s">
        <v>240</v>
      </c>
      <c r="P142" s="90" t="s">
        <v>240</v>
      </c>
      <c r="Q142" s="58">
        <f t="shared" si="40"/>
        <v>0.15700000000000003</v>
      </c>
      <c r="R142" s="73">
        <f t="shared" si="41"/>
        <v>0.15700000000000003</v>
      </c>
      <c r="S142" s="53"/>
    </row>
    <row r="143" spans="1:19" ht="12.75" customHeight="1">
      <c r="A143" s="125"/>
      <c r="B143" s="69"/>
      <c r="C143" s="70" t="s">
        <v>12</v>
      </c>
      <c r="D143" s="121" t="s">
        <v>232</v>
      </c>
      <c r="E143" s="121"/>
      <c r="F143" s="70">
        <v>131</v>
      </c>
      <c r="G143" s="72">
        <f>G144+G145</f>
        <v>0</v>
      </c>
      <c r="H143" s="69">
        <f aca="true" t="shared" si="43" ref="H143:N143">H144+H145</f>
        <v>0</v>
      </c>
      <c r="I143" s="72">
        <f t="shared" si="43"/>
        <v>0</v>
      </c>
      <c r="J143" s="69">
        <f>J144+J145</f>
        <v>0</v>
      </c>
      <c r="K143" s="69">
        <f t="shared" si="43"/>
        <v>0</v>
      </c>
      <c r="L143" s="69">
        <f t="shared" si="43"/>
        <v>0</v>
      </c>
      <c r="M143" s="69">
        <f t="shared" si="43"/>
        <v>0</v>
      </c>
      <c r="N143" s="69">
        <f t="shared" si="43"/>
        <v>0</v>
      </c>
      <c r="O143" s="90"/>
      <c r="P143" s="90"/>
      <c r="Q143" s="58">
        <f t="shared" si="40"/>
        <v>0</v>
      </c>
      <c r="R143" s="73">
        <f t="shared" si="41"/>
        <v>0</v>
      </c>
      <c r="S143" s="53"/>
    </row>
    <row r="144" spans="1:19" ht="12.75">
      <c r="A144" s="125"/>
      <c r="B144" s="58"/>
      <c r="C144" s="69"/>
      <c r="D144" s="70" t="s">
        <v>101</v>
      </c>
      <c r="E144" s="71" t="s">
        <v>233</v>
      </c>
      <c r="F144" s="70">
        <v>132</v>
      </c>
      <c r="G144" s="72">
        <v>0</v>
      </c>
      <c r="H144" s="69">
        <v>0</v>
      </c>
      <c r="I144" s="72">
        <v>0</v>
      </c>
      <c r="J144" s="69">
        <v>0</v>
      </c>
      <c r="K144" s="69">
        <v>0</v>
      </c>
      <c r="L144" s="69">
        <v>0</v>
      </c>
      <c r="M144" s="69">
        <v>0</v>
      </c>
      <c r="N144" s="69">
        <v>0</v>
      </c>
      <c r="O144" s="90"/>
      <c r="P144" s="90"/>
      <c r="Q144" s="58">
        <f t="shared" si="40"/>
        <v>0</v>
      </c>
      <c r="R144" s="73">
        <f t="shared" si="41"/>
        <v>0</v>
      </c>
      <c r="S144" s="53"/>
    </row>
    <row r="145" spans="1:19" ht="25.5" customHeight="1">
      <c r="A145" s="125"/>
      <c r="B145" s="58"/>
      <c r="C145" s="69"/>
      <c r="D145" s="70" t="s">
        <v>103</v>
      </c>
      <c r="E145" s="71" t="s">
        <v>234</v>
      </c>
      <c r="F145" s="70">
        <v>133</v>
      </c>
      <c r="G145" s="72">
        <v>0</v>
      </c>
      <c r="H145" s="69">
        <v>0</v>
      </c>
      <c r="I145" s="72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90"/>
      <c r="P145" s="90"/>
      <c r="Q145" s="58">
        <f t="shared" si="40"/>
        <v>0</v>
      </c>
      <c r="R145" s="73">
        <f t="shared" si="41"/>
        <v>0</v>
      </c>
      <c r="S145" s="53"/>
    </row>
    <row r="146" spans="1:19" ht="12.75" customHeight="1">
      <c r="A146" s="125"/>
      <c r="B146" s="58"/>
      <c r="C146" s="70" t="s">
        <v>13</v>
      </c>
      <c r="D146" s="121" t="s">
        <v>235</v>
      </c>
      <c r="E146" s="121"/>
      <c r="F146" s="70">
        <v>134</v>
      </c>
      <c r="G146" s="72">
        <v>0.06</v>
      </c>
      <c r="H146" s="69">
        <v>1</v>
      </c>
      <c r="I146" s="72">
        <v>0.06</v>
      </c>
      <c r="J146" s="69">
        <v>1</v>
      </c>
      <c r="K146" s="69">
        <v>0</v>
      </c>
      <c r="L146" s="69">
        <v>1</v>
      </c>
      <c r="M146" s="69">
        <v>1</v>
      </c>
      <c r="N146" s="69">
        <v>1</v>
      </c>
      <c r="O146" s="90"/>
      <c r="P146" s="90"/>
      <c r="Q146" s="58">
        <f t="shared" si="40"/>
        <v>0.94</v>
      </c>
      <c r="R146" s="73">
        <f t="shared" si="41"/>
        <v>0.94</v>
      </c>
      <c r="S146" s="53"/>
    </row>
    <row r="147" spans="1:19" ht="12.75">
      <c r="A147" s="125"/>
      <c r="B147" s="58"/>
      <c r="C147" s="69"/>
      <c r="D147" s="70" t="s">
        <v>135</v>
      </c>
      <c r="E147" s="71" t="s">
        <v>233</v>
      </c>
      <c r="F147" s="70">
        <v>135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90"/>
      <c r="P147" s="90"/>
      <c r="Q147" s="58">
        <f t="shared" si="40"/>
        <v>0</v>
      </c>
      <c r="R147" s="73">
        <f t="shared" si="41"/>
        <v>0</v>
      </c>
      <c r="S147" s="53"/>
    </row>
    <row r="148" spans="1:19" ht="12.75">
      <c r="A148" s="125"/>
      <c r="B148" s="58"/>
      <c r="C148" s="69"/>
      <c r="D148" s="70" t="s">
        <v>136</v>
      </c>
      <c r="E148" s="71" t="s">
        <v>234</v>
      </c>
      <c r="F148" s="70">
        <v>136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90"/>
      <c r="P148" s="90"/>
      <c r="Q148" s="58">
        <f t="shared" si="40"/>
        <v>0</v>
      </c>
      <c r="R148" s="73">
        <f t="shared" si="41"/>
        <v>0</v>
      </c>
      <c r="S148" s="53"/>
    </row>
    <row r="149" spans="1:19" ht="12.75" customHeight="1">
      <c r="A149" s="125"/>
      <c r="B149" s="58"/>
      <c r="C149" s="70" t="s">
        <v>57</v>
      </c>
      <c r="D149" s="121" t="s">
        <v>236</v>
      </c>
      <c r="E149" s="121"/>
      <c r="F149" s="70">
        <v>137</v>
      </c>
      <c r="G149" s="69">
        <v>0</v>
      </c>
      <c r="H149" s="69">
        <v>1</v>
      </c>
      <c r="I149" s="72">
        <v>5.783</v>
      </c>
      <c r="J149" s="69">
        <v>5</v>
      </c>
      <c r="K149" s="69">
        <v>1</v>
      </c>
      <c r="L149" s="69">
        <v>1</v>
      </c>
      <c r="M149" s="69">
        <v>4</v>
      </c>
      <c r="N149" s="69">
        <v>5</v>
      </c>
      <c r="O149" s="90" t="s">
        <v>240</v>
      </c>
      <c r="P149" s="90"/>
      <c r="Q149" s="58">
        <f t="shared" si="40"/>
        <v>-0.7830000000000004</v>
      </c>
      <c r="R149" s="73">
        <f t="shared" si="41"/>
        <v>-0.7830000000000004</v>
      </c>
      <c r="S149" s="53"/>
    </row>
    <row r="150" spans="1:19" s="36" customFormat="1" ht="23.25" customHeight="1">
      <c r="A150" s="74" t="s">
        <v>40</v>
      </c>
      <c r="B150" s="65"/>
      <c r="C150" s="65"/>
      <c r="D150" s="119" t="s">
        <v>348</v>
      </c>
      <c r="E150" s="119"/>
      <c r="F150" s="70">
        <v>138</v>
      </c>
      <c r="G150" s="66">
        <f aca="true" t="shared" si="44" ref="G150:N150">G13-G40</f>
        <v>372.1630000000023</v>
      </c>
      <c r="H150" s="65">
        <f t="shared" si="44"/>
        <v>330</v>
      </c>
      <c r="I150" s="66">
        <f t="shared" si="44"/>
        <v>491.09300000000076</v>
      </c>
      <c r="J150" s="65">
        <f t="shared" si="44"/>
        <v>3</v>
      </c>
      <c r="K150" s="65">
        <f t="shared" si="44"/>
        <v>481</v>
      </c>
      <c r="L150" s="65">
        <f t="shared" si="44"/>
        <v>589</v>
      </c>
      <c r="M150" s="65">
        <f t="shared" si="44"/>
        <v>1327</v>
      </c>
      <c r="N150" s="65">
        <f t="shared" si="44"/>
        <v>10</v>
      </c>
      <c r="O150" s="89">
        <f>J150/I150*100</f>
        <v>0.6108822565176036</v>
      </c>
      <c r="P150" s="89">
        <f>I150/G150*100</f>
        <v>131.95642769431612</v>
      </c>
      <c r="Q150" s="67">
        <f t="shared" si="40"/>
        <v>-488.09300000000076</v>
      </c>
      <c r="R150" s="68">
        <f t="shared" si="41"/>
        <v>-488.09300000000076</v>
      </c>
      <c r="S150" s="54"/>
    </row>
    <row r="151" spans="1:19" ht="12.75">
      <c r="A151" s="75"/>
      <c r="B151" s="69"/>
      <c r="C151" s="69"/>
      <c r="D151" s="69"/>
      <c r="E151" s="71" t="s">
        <v>237</v>
      </c>
      <c r="F151" s="70">
        <v>139</v>
      </c>
      <c r="G151" s="69"/>
      <c r="H151" s="69"/>
      <c r="I151" s="69"/>
      <c r="J151" s="69"/>
      <c r="K151" s="69"/>
      <c r="L151" s="69"/>
      <c r="M151" s="69"/>
      <c r="N151" s="69">
        <f aca="true" t="shared" si="45" ref="N151:N187">J151</f>
        <v>0</v>
      </c>
      <c r="O151" s="90"/>
      <c r="P151" s="90"/>
      <c r="Q151" s="58">
        <f t="shared" si="40"/>
        <v>0</v>
      </c>
      <c r="R151" s="76"/>
      <c r="S151" s="53"/>
    </row>
    <row r="152" spans="1:19" ht="12.75">
      <c r="A152" s="75"/>
      <c r="B152" s="69"/>
      <c r="C152" s="69"/>
      <c r="D152" s="69"/>
      <c r="E152" s="71" t="s">
        <v>238</v>
      </c>
      <c r="F152" s="70">
        <v>140</v>
      </c>
      <c r="G152" s="69"/>
      <c r="H152" s="69"/>
      <c r="I152" s="72">
        <v>1.607</v>
      </c>
      <c r="J152" s="69"/>
      <c r="K152" s="69"/>
      <c r="L152" s="69"/>
      <c r="M152" s="69"/>
      <c r="N152" s="69">
        <f t="shared" si="45"/>
        <v>0</v>
      </c>
      <c r="O152" s="90"/>
      <c r="P152" s="90"/>
      <c r="Q152" s="58">
        <f t="shared" si="40"/>
        <v>-1.607</v>
      </c>
      <c r="R152" s="76"/>
      <c r="S152" s="53"/>
    </row>
    <row r="153" spans="1:19" ht="12.75" customHeight="1">
      <c r="A153" s="70" t="s">
        <v>42</v>
      </c>
      <c r="B153" s="69"/>
      <c r="C153" s="69"/>
      <c r="D153" s="121" t="s">
        <v>43</v>
      </c>
      <c r="E153" s="121"/>
      <c r="F153" s="70">
        <v>141</v>
      </c>
      <c r="G153" s="69">
        <v>32</v>
      </c>
      <c r="H153" s="69">
        <v>0</v>
      </c>
      <c r="I153" s="72">
        <v>74</v>
      </c>
      <c r="J153" s="69">
        <v>0</v>
      </c>
      <c r="K153" s="69">
        <v>0</v>
      </c>
      <c r="L153" s="69">
        <v>1</v>
      </c>
      <c r="M153" s="69">
        <v>0</v>
      </c>
      <c r="N153" s="69">
        <v>7</v>
      </c>
      <c r="O153" s="90"/>
      <c r="P153" s="90"/>
      <c r="Q153" s="58"/>
      <c r="R153" s="76"/>
      <c r="S153" s="53"/>
    </row>
    <row r="154" spans="1:19" ht="12.75" customHeight="1">
      <c r="A154" s="70" t="s">
        <v>44</v>
      </c>
      <c r="B154" s="69"/>
      <c r="C154" s="69"/>
      <c r="D154" s="121" t="s">
        <v>78</v>
      </c>
      <c r="E154" s="121"/>
      <c r="F154" s="70"/>
      <c r="G154" s="69"/>
      <c r="H154" s="69"/>
      <c r="I154" s="69"/>
      <c r="J154" s="69"/>
      <c r="K154" s="69"/>
      <c r="L154" s="69"/>
      <c r="M154" s="69"/>
      <c r="N154" s="69" t="s">
        <v>291</v>
      </c>
      <c r="O154" s="90"/>
      <c r="P154" s="90"/>
      <c r="Q154" s="58"/>
      <c r="R154" s="76"/>
      <c r="S154" s="53"/>
    </row>
    <row r="155" spans="1:19" ht="12.75" customHeight="1">
      <c r="A155" s="125"/>
      <c r="B155" s="69">
        <v>1</v>
      </c>
      <c r="C155" s="69"/>
      <c r="D155" s="121" t="s">
        <v>306</v>
      </c>
      <c r="E155" s="121"/>
      <c r="F155" s="70">
        <v>142</v>
      </c>
      <c r="G155" s="69"/>
      <c r="H155" s="69"/>
      <c r="I155" s="69"/>
      <c r="J155" s="69"/>
      <c r="K155" s="69"/>
      <c r="L155" s="69"/>
      <c r="M155" s="69"/>
      <c r="N155" s="69"/>
      <c r="O155" s="90"/>
      <c r="P155" s="90"/>
      <c r="Q155" s="58"/>
      <c r="R155" s="76"/>
      <c r="S155" s="53"/>
    </row>
    <row r="156" spans="1:19" ht="12.75" customHeight="1">
      <c r="A156" s="125"/>
      <c r="B156" s="69"/>
      <c r="C156" s="69" t="s">
        <v>12</v>
      </c>
      <c r="D156" s="129" t="s">
        <v>307</v>
      </c>
      <c r="E156" s="121"/>
      <c r="F156" s="70">
        <v>143</v>
      </c>
      <c r="G156" s="69"/>
      <c r="H156" s="69"/>
      <c r="I156" s="69"/>
      <c r="J156" s="69"/>
      <c r="K156" s="69"/>
      <c r="L156" s="69"/>
      <c r="M156" s="69"/>
      <c r="N156" s="69"/>
      <c r="O156" s="90"/>
      <c r="P156" s="90"/>
      <c r="Q156" s="58"/>
      <c r="R156" s="76"/>
      <c r="S156" s="53"/>
    </row>
    <row r="157" spans="1:19" ht="39" customHeight="1">
      <c r="A157" s="125"/>
      <c r="B157" s="69"/>
      <c r="C157" s="69" t="s">
        <v>13</v>
      </c>
      <c r="D157" s="129" t="s">
        <v>308</v>
      </c>
      <c r="E157" s="121"/>
      <c r="F157" s="70">
        <v>144</v>
      </c>
      <c r="G157" s="69"/>
      <c r="H157" s="69"/>
      <c r="I157" s="69"/>
      <c r="J157" s="69"/>
      <c r="K157" s="69"/>
      <c r="L157" s="69"/>
      <c r="M157" s="69"/>
      <c r="N157" s="69"/>
      <c r="O157" s="90"/>
      <c r="P157" s="90"/>
      <c r="Q157" s="58"/>
      <c r="R157" s="76"/>
      <c r="S157" s="53"/>
    </row>
    <row r="158" spans="1:19" ht="39" customHeight="1">
      <c r="A158" s="125"/>
      <c r="B158" s="69">
        <v>2</v>
      </c>
      <c r="C158" s="69"/>
      <c r="D158" s="122" t="s">
        <v>398</v>
      </c>
      <c r="E158" s="123"/>
      <c r="F158" s="70">
        <v>145</v>
      </c>
      <c r="G158" s="72">
        <f aca="true" t="shared" si="46" ref="G158:R158">G41</f>
        <v>15346.302</v>
      </c>
      <c r="H158" s="72">
        <f t="shared" si="46"/>
        <v>18111</v>
      </c>
      <c r="I158" s="72">
        <f t="shared" si="46"/>
        <v>16981.964</v>
      </c>
      <c r="J158" s="72">
        <f t="shared" si="46"/>
        <v>18095</v>
      </c>
      <c r="K158" s="72">
        <f t="shared" si="46"/>
        <v>4941</v>
      </c>
      <c r="L158" s="72">
        <f t="shared" si="46"/>
        <v>9778</v>
      </c>
      <c r="M158" s="72">
        <f t="shared" si="46"/>
        <v>13526</v>
      </c>
      <c r="N158" s="72">
        <f t="shared" si="46"/>
        <v>18088</v>
      </c>
      <c r="O158" s="72">
        <f t="shared" si="46"/>
        <v>106.55422423460561</v>
      </c>
      <c r="P158" s="72">
        <f t="shared" si="46"/>
        <v>110.65834622569007</v>
      </c>
      <c r="Q158" s="72">
        <f t="shared" si="46"/>
        <v>1113.036</v>
      </c>
      <c r="R158" s="72">
        <f t="shared" si="46"/>
        <v>1113.036</v>
      </c>
      <c r="S158" s="53"/>
    </row>
    <row r="159" spans="1:19" ht="39" customHeight="1">
      <c r="A159" s="125"/>
      <c r="B159" s="69"/>
      <c r="C159" s="69" t="s">
        <v>12</v>
      </c>
      <c r="D159" s="130" t="s">
        <v>349</v>
      </c>
      <c r="E159" s="131"/>
      <c r="F159" s="70">
        <v>146</v>
      </c>
      <c r="G159" s="69"/>
      <c r="H159" s="69"/>
      <c r="I159" s="69"/>
      <c r="J159" s="69"/>
      <c r="K159" s="69"/>
      <c r="L159" s="69"/>
      <c r="M159" s="69"/>
      <c r="N159" s="69"/>
      <c r="O159" s="90"/>
      <c r="P159" s="90"/>
      <c r="Q159" s="58"/>
      <c r="R159" s="76"/>
      <c r="S159" s="53"/>
    </row>
    <row r="160" spans="1:19" ht="12.75" customHeight="1">
      <c r="A160" s="125"/>
      <c r="B160" s="70">
        <v>3</v>
      </c>
      <c r="C160" s="69"/>
      <c r="D160" s="121" t="s">
        <v>350</v>
      </c>
      <c r="E160" s="121"/>
      <c r="F160" s="70">
        <v>147</v>
      </c>
      <c r="G160" s="69">
        <f aca="true" t="shared" si="47" ref="G160:M160">G98</f>
        <v>8344.746</v>
      </c>
      <c r="H160" s="69">
        <f t="shared" si="47"/>
        <v>9965</v>
      </c>
      <c r="I160" s="72">
        <f t="shared" si="47"/>
        <v>9517.013</v>
      </c>
      <c r="J160" s="69">
        <f t="shared" si="47"/>
        <v>10562</v>
      </c>
      <c r="K160" s="69">
        <f t="shared" si="47"/>
        <v>2436</v>
      </c>
      <c r="L160" s="69">
        <f t="shared" si="47"/>
        <v>4775</v>
      </c>
      <c r="M160" s="69">
        <f t="shared" si="47"/>
        <v>7020</v>
      </c>
      <c r="N160" s="69">
        <f t="shared" si="45"/>
        <v>10562</v>
      </c>
      <c r="O160" s="90">
        <f aca="true" t="shared" si="48" ref="O160:O171">J160/I160*100</f>
        <v>110.98019935456638</v>
      </c>
      <c r="P160" s="90">
        <f aca="true" t="shared" si="49" ref="P160:P172">I160/G160*100</f>
        <v>114.04796503093087</v>
      </c>
      <c r="Q160" s="58"/>
      <c r="R160" s="76"/>
      <c r="S160" s="53"/>
    </row>
    <row r="161" spans="1:19" ht="18" customHeight="1">
      <c r="A161" s="125"/>
      <c r="B161" s="58"/>
      <c r="C161" s="69"/>
      <c r="D161" s="126" t="s">
        <v>310</v>
      </c>
      <c r="E161" s="127"/>
      <c r="F161" s="70" t="s">
        <v>392</v>
      </c>
      <c r="G161" s="69">
        <v>4</v>
      </c>
      <c r="H161" s="69">
        <v>4</v>
      </c>
      <c r="I161" s="69">
        <v>4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90" t="s">
        <v>240</v>
      </c>
      <c r="P161" s="90" t="s">
        <v>240</v>
      </c>
      <c r="Q161" s="58">
        <f>J161-I161</f>
        <v>-4</v>
      </c>
      <c r="R161" s="73">
        <f>J161-I161</f>
        <v>-4</v>
      </c>
      <c r="S161" s="53"/>
    </row>
    <row r="162" spans="1:19" ht="25.5" customHeight="1">
      <c r="A162" s="125"/>
      <c r="B162" s="58"/>
      <c r="C162" s="69"/>
      <c r="D162" s="126" t="s">
        <v>320</v>
      </c>
      <c r="E162" s="126"/>
      <c r="F162" s="70" t="s">
        <v>393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90"/>
      <c r="P162" s="90"/>
      <c r="Q162" s="58"/>
      <c r="R162" s="73">
        <f>J162-I162</f>
        <v>0</v>
      </c>
      <c r="S162" s="53"/>
    </row>
    <row r="163" spans="1:19" ht="31.5" customHeight="1">
      <c r="A163" s="125"/>
      <c r="B163" s="58"/>
      <c r="C163" s="69"/>
      <c r="D163" s="126" t="s">
        <v>309</v>
      </c>
      <c r="E163" s="127"/>
      <c r="F163" s="70" t="s">
        <v>394</v>
      </c>
      <c r="G163" s="69">
        <v>804</v>
      </c>
      <c r="H163" s="69">
        <v>400</v>
      </c>
      <c r="I163" s="69">
        <v>400</v>
      </c>
      <c r="J163" s="69">
        <v>40</v>
      </c>
      <c r="K163" s="69">
        <v>40</v>
      </c>
      <c r="L163" s="69">
        <v>40</v>
      </c>
      <c r="M163" s="69">
        <v>40</v>
      </c>
      <c r="N163" s="69">
        <v>40</v>
      </c>
      <c r="O163" s="90" t="s">
        <v>77</v>
      </c>
      <c r="P163" s="90" t="s">
        <v>77</v>
      </c>
      <c r="Q163" s="58">
        <f>J163-I163</f>
        <v>-360</v>
      </c>
      <c r="R163" s="73">
        <f>J163-I163</f>
        <v>-360</v>
      </c>
      <c r="S163" s="53"/>
    </row>
    <row r="164" spans="1:19" ht="65.25" customHeight="1">
      <c r="A164" s="125"/>
      <c r="B164" s="58"/>
      <c r="C164" s="58"/>
      <c r="D164" s="126" t="s">
        <v>311</v>
      </c>
      <c r="E164" s="127"/>
      <c r="F164" s="70" t="s">
        <v>395</v>
      </c>
      <c r="G164" s="69">
        <v>191</v>
      </c>
      <c r="H164" s="69">
        <v>200</v>
      </c>
      <c r="I164" s="69">
        <v>200</v>
      </c>
      <c r="J164" s="69">
        <v>20</v>
      </c>
      <c r="K164" s="69">
        <v>20</v>
      </c>
      <c r="L164" s="69">
        <v>20</v>
      </c>
      <c r="M164" s="69">
        <v>20</v>
      </c>
      <c r="N164" s="69">
        <v>20</v>
      </c>
      <c r="O164" s="90" t="s">
        <v>240</v>
      </c>
      <c r="P164" s="90" t="s">
        <v>240</v>
      </c>
      <c r="Q164" s="58">
        <f>J164-I164</f>
        <v>-180</v>
      </c>
      <c r="R164" s="73">
        <f>J164-I164</f>
        <v>-180</v>
      </c>
      <c r="S164" s="53"/>
    </row>
    <row r="165" spans="1:19" ht="12.75" customHeight="1">
      <c r="A165" s="125"/>
      <c r="B165" s="70"/>
      <c r="C165" s="69"/>
      <c r="D165" s="122" t="s">
        <v>351</v>
      </c>
      <c r="E165" s="123"/>
      <c r="F165" s="70"/>
      <c r="G165" s="69">
        <f aca="true" t="shared" si="50" ref="G165:M165">G99</f>
        <v>7578.440999999999</v>
      </c>
      <c r="H165" s="69">
        <f t="shared" si="50"/>
        <v>9185</v>
      </c>
      <c r="I165" s="72">
        <f t="shared" si="50"/>
        <v>8731.710000000001</v>
      </c>
      <c r="J165" s="69">
        <f t="shared" si="50"/>
        <v>9602</v>
      </c>
      <c r="K165" s="69">
        <f t="shared" si="50"/>
        <v>2206</v>
      </c>
      <c r="L165" s="69">
        <f t="shared" si="50"/>
        <v>4310</v>
      </c>
      <c r="M165" s="69">
        <f t="shared" si="50"/>
        <v>6320</v>
      </c>
      <c r="N165" s="69">
        <f t="shared" si="45"/>
        <v>9602</v>
      </c>
      <c r="O165" s="90">
        <f t="shared" si="48"/>
        <v>109.96700531740058</v>
      </c>
      <c r="P165" s="90">
        <f t="shared" si="49"/>
        <v>115.21776048662254</v>
      </c>
      <c r="Q165" s="58"/>
      <c r="R165" s="76"/>
      <c r="S165" s="53"/>
    </row>
    <row r="166" spans="1:19" ht="12.75" customHeight="1">
      <c r="A166" s="125"/>
      <c r="B166" s="70">
        <v>4</v>
      </c>
      <c r="C166" s="69"/>
      <c r="D166" s="121" t="s">
        <v>79</v>
      </c>
      <c r="E166" s="121"/>
      <c r="F166" s="70">
        <v>148</v>
      </c>
      <c r="G166" s="69">
        <v>170</v>
      </c>
      <c r="H166" s="69">
        <v>170</v>
      </c>
      <c r="I166" s="69">
        <v>160</v>
      </c>
      <c r="J166" s="69">
        <v>160</v>
      </c>
      <c r="K166" s="69">
        <v>160</v>
      </c>
      <c r="L166" s="69">
        <v>160</v>
      </c>
      <c r="M166" s="69">
        <v>160</v>
      </c>
      <c r="N166" s="69">
        <f t="shared" si="45"/>
        <v>160</v>
      </c>
      <c r="O166" s="90">
        <f t="shared" si="48"/>
        <v>100</v>
      </c>
      <c r="P166" s="90">
        <f t="shared" si="49"/>
        <v>94.11764705882352</v>
      </c>
      <c r="Q166" s="58"/>
      <c r="R166" s="76"/>
      <c r="S166" s="53"/>
    </row>
    <row r="167" spans="1:19" ht="12.75" customHeight="1">
      <c r="A167" s="125"/>
      <c r="B167" s="70">
        <v>5</v>
      </c>
      <c r="C167" s="69"/>
      <c r="D167" s="121" t="s">
        <v>239</v>
      </c>
      <c r="E167" s="121"/>
      <c r="F167" s="70">
        <v>149</v>
      </c>
      <c r="G167" s="69">
        <v>158</v>
      </c>
      <c r="H167" s="69">
        <v>168</v>
      </c>
      <c r="I167" s="69">
        <v>155</v>
      </c>
      <c r="J167" s="69">
        <v>155</v>
      </c>
      <c r="K167" s="69">
        <v>155</v>
      </c>
      <c r="L167" s="69">
        <v>155</v>
      </c>
      <c r="M167" s="69">
        <v>155</v>
      </c>
      <c r="N167" s="69">
        <f t="shared" si="45"/>
        <v>155</v>
      </c>
      <c r="O167" s="90">
        <f t="shared" si="48"/>
        <v>100</v>
      </c>
      <c r="P167" s="90">
        <f t="shared" si="49"/>
        <v>98.10126582278481</v>
      </c>
      <c r="Q167" s="58"/>
      <c r="R167" s="76"/>
      <c r="S167" s="53"/>
    </row>
    <row r="168" spans="1:19" ht="43.5" customHeight="1">
      <c r="A168" s="125"/>
      <c r="B168" s="69">
        <v>6</v>
      </c>
      <c r="C168" s="70" t="s">
        <v>12</v>
      </c>
      <c r="D168" s="121" t="s">
        <v>396</v>
      </c>
      <c r="E168" s="121"/>
      <c r="F168" s="70">
        <v>150</v>
      </c>
      <c r="G168" s="72">
        <f aca="true" t="shared" si="51" ref="G168:N168">G160/G167/12*1000</f>
        <v>4401.237341772151</v>
      </c>
      <c r="H168" s="72">
        <f t="shared" si="51"/>
        <v>4942.956349206349</v>
      </c>
      <c r="I168" s="72">
        <f t="shared" si="51"/>
        <v>5116.673655913979</v>
      </c>
      <c r="J168" s="72">
        <f t="shared" si="51"/>
        <v>5678.494623655914</v>
      </c>
      <c r="K168" s="72">
        <f t="shared" si="51"/>
        <v>1309.6774193548388</v>
      </c>
      <c r="L168" s="72">
        <f t="shared" si="51"/>
        <v>2567.2043010752686</v>
      </c>
      <c r="M168" s="72">
        <f t="shared" si="51"/>
        <v>3774.1935483870966</v>
      </c>
      <c r="N168" s="72">
        <f t="shared" si="51"/>
        <v>5678.494623655914</v>
      </c>
      <c r="O168" s="90">
        <f t="shared" si="48"/>
        <v>110.9801993545664</v>
      </c>
      <c r="P168" s="90">
        <f t="shared" si="49"/>
        <v>116.25534499927149</v>
      </c>
      <c r="Q168" s="58"/>
      <c r="R168" s="76"/>
      <c r="S168" s="53"/>
    </row>
    <row r="169" spans="1:19" ht="43.5" customHeight="1">
      <c r="A169" s="125"/>
      <c r="B169" s="69"/>
      <c r="C169" s="70" t="s">
        <v>13</v>
      </c>
      <c r="D169" s="121" t="s">
        <v>352</v>
      </c>
      <c r="E169" s="121"/>
      <c r="F169" s="70">
        <v>151</v>
      </c>
      <c r="G169" s="72">
        <f aca="true" t="shared" si="52" ref="G169:N169">((G160-G104)/G167)/12*1000</f>
        <v>4267.534810126582</v>
      </c>
      <c r="H169" s="72">
        <f t="shared" si="52"/>
        <v>4813.988095238095</v>
      </c>
      <c r="I169" s="72">
        <f t="shared" si="52"/>
        <v>4982.610215053764</v>
      </c>
      <c r="J169" s="72">
        <f t="shared" si="52"/>
        <v>5538.709677419355</v>
      </c>
      <c r="K169" s="72"/>
      <c r="L169" s="72"/>
      <c r="M169" s="72"/>
      <c r="N169" s="72">
        <f t="shared" si="52"/>
        <v>5538.709677419355</v>
      </c>
      <c r="O169" s="90"/>
      <c r="P169" s="90"/>
      <c r="Q169" s="58"/>
      <c r="R169" s="76"/>
      <c r="S169" s="53"/>
    </row>
    <row r="170" spans="1:19" ht="65.25" customHeight="1">
      <c r="A170" s="125"/>
      <c r="B170" s="69"/>
      <c r="C170" s="70" t="s">
        <v>57</v>
      </c>
      <c r="D170" s="121" t="s">
        <v>397</v>
      </c>
      <c r="E170" s="121"/>
      <c r="F170" s="70">
        <v>152</v>
      </c>
      <c r="G170" s="72">
        <f>((G160-G161-G162-G163-G102-G104-G109)/G167)/12*1000</f>
        <v>3833.7795358649787</v>
      </c>
      <c r="H170" s="72">
        <f aca="true" t="shared" si="53" ref="H170:N170">((H160-H161-H162-H163-H102-H104-H109)/H167)/12*1000</f>
        <v>4606.646825396825</v>
      </c>
      <c r="I170" s="72">
        <f t="shared" si="53"/>
        <v>4749.540322580646</v>
      </c>
      <c r="J170" s="72">
        <f t="shared" si="53"/>
        <v>5501.075268817204</v>
      </c>
      <c r="K170" s="72"/>
      <c r="L170" s="72"/>
      <c r="M170" s="72"/>
      <c r="N170" s="72">
        <f t="shared" si="53"/>
        <v>5501.075268817204</v>
      </c>
      <c r="O170" s="90">
        <f t="shared" si="48"/>
        <v>115.82331963081882</v>
      </c>
      <c r="P170" s="90">
        <f t="shared" si="49"/>
        <v>123.88663140769394</v>
      </c>
      <c r="Q170" s="58"/>
      <c r="R170" s="76"/>
      <c r="S170" s="53"/>
    </row>
    <row r="171" spans="1:19" ht="30" customHeight="1">
      <c r="A171" s="125"/>
      <c r="B171" s="70">
        <v>7</v>
      </c>
      <c r="C171" s="70" t="s">
        <v>12</v>
      </c>
      <c r="D171" s="121" t="s">
        <v>353</v>
      </c>
      <c r="E171" s="121"/>
      <c r="F171" s="70">
        <v>153</v>
      </c>
      <c r="G171" s="77">
        <f aca="true" t="shared" si="54" ref="G171:N171">(G14)/G167</f>
        <v>99.13644303797469</v>
      </c>
      <c r="H171" s="77">
        <f t="shared" si="54"/>
        <v>109.50595238095238</v>
      </c>
      <c r="I171" s="77">
        <f t="shared" si="54"/>
        <v>112.46451612903226</v>
      </c>
      <c r="J171" s="77">
        <f t="shared" si="54"/>
        <v>116.47741935483872</v>
      </c>
      <c r="K171" s="90"/>
      <c r="L171" s="90"/>
      <c r="M171" s="90"/>
      <c r="N171" s="90">
        <f t="shared" si="54"/>
        <v>116.47741935483872</v>
      </c>
      <c r="O171" s="90">
        <f t="shared" si="48"/>
        <v>103.56815052776503</v>
      </c>
      <c r="P171" s="90">
        <f t="shared" si="49"/>
        <v>113.44417116715817</v>
      </c>
      <c r="Q171" s="58"/>
      <c r="R171" s="76"/>
      <c r="S171" s="53"/>
    </row>
    <row r="172" spans="1:19" ht="44.25" customHeight="1">
      <c r="A172" s="125"/>
      <c r="B172" s="69"/>
      <c r="C172" s="70" t="s">
        <v>13</v>
      </c>
      <c r="D172" s="121" t="s">
        <v>354</v>
      </c>
      <c r="E172" s="121"/>
      <c r="F172" s="70">
        <v>154</v>
      </c>
      <c r="G172" s="77">
        <f aca="true" t="shared" si="55" ref="G172:N172">(G14-G23)/G167</f>
        <v>63.97188607594937</v>
      </c>
      <c r="H172" s="77">
        <f t="shared" si="55"/>
        <v>49.982142857142854</v>
      </c>
      <c r="I172" s="77">
        <f t="shared" si="55"/>
        <v>51.75483870967742</v>
      </c>
      <c r="J172" s="77">
        <f t="shared" si="55"/>
        <v>60.26451612903226</v>
      </c>
      <c r="K172" s="90"/>
      <c r="L172" s="90"/>
      <c r="M172" s="90"/>
      <c r="N172" s="90">
        <f t="shared" si="55"/>
        <v>60.26451612903226</v>
      </c>
      <c r="O172" s="90">
        <f>J172/I172*100</f>
        <v>116.44228371977063</v>
      </c>
      <c r="P172" s="90">
        <f t="shared" si="49"/>
        <v>80.90247432791415</v>
      </c>
      <c r="Q172" s="58"/>
      <c r="R172" s="76"/>
      <c r="S172" s="53"/>
    </row>
    <row r="173" spans="1:19" ht="41.25" customHeight="1" hidden="1">
      <c r="A173" s="125"/>
      <c r="B173" s="69"/>
      <c r="C173" s="70" t="s">
        <v>57</v>
      </c>
      <c r="D173" s="121" t="s">
        <v>312</v>
      </c>
      <c r="E173" s="121"/>
      <c r="F173" s="70">
        <v>158</v>
      </c>
      <c r="G173" s="69"/>
      <c r="H173" s="69"/>
      <c r="I173" s="69"/>
      <c r="J173" s="69"/>
      <c r="K173" s="70"/>
      <c r="L173" s="70"/>
      <c r="M173" s="70"/>
      <c r="N173" s="69"/>
      <c r="O173" s="90"/>
      <c r="P173" s="90"/>
      <c r="Q173" s="58"/>
      <c r="R173" s="76"/>
      <c r="S173" s="53"/>
    </row>
    <row r="174" spans="1:19" ht="27.75" customHeight="1" hidden="1">
      <c r="A174" s="125"/>
      <c r="B174" s="69"/>
      <c r="C174" s="70" t="s">
        <v>151</v>
      </c>
      <c r="D174" s="121" t="s">
        <v>241</v>
      </c>
      <c r="E174" s="121"/>
      <c r="F174" s="70">
        <v>159</v>
      </c>
      <c r="G174" s="69"/>
      <c r="H174" s="69"/>
      <c r="I174" s="69"/>
      <c r="J174" s="69"/>
      <c r="K174" s="70" t="s">
        <v>240</v>
      </c>
      <c r="L174" s="70" t="s">
        <v>240</v>
      </c>
      <c r="M174" s="70" t="s">
        <v>240</v>
      </c>
      <c r="N174" s="69">
        <f t="shared" si="45"/>
        <v>0</v>
      </c>
      <c r="O174" s="90"/>
      <c r="P174" s="90"/>
      <c r="Q174" s="58"/>
      <c r="R174" s="76"/>
      <c r="S174" s="53"/>
    </row>
    <row r="175" spans="1:19" ht="12.75" customHeight="1" hidden="1">
      <c r="A175" s="125"/>
      <c r="B175" s="69"/>
      <c r="C175" s="69"/>
      <c r="D175" s="69"/>
      <c r="E175" s="71" t="s">
        <v>242</v>
      </c>
      <c r="F175" s="70">
        <v>160</v>
      </c>
      <c r="G175" s="69"/>
      <c r="H175" s="69"/>
      <c r="I175" s="69"/>
      <c r="J175" s="69"/>
      <c r="K175" s="70" t="s">
        <v>240</v>
      </c>
      <c r="L175" s="70" t="s">
        <v>240</v>
      </c>
      <c r="M175" s="70" t="s">
        <v>240</v>
      </c>
      <c r="N175" s="69">
        <f t="shared" si="45"/>
        <v>0</v>
      </c>
      <c r="O175" s="90"/>
      <c r="P175" s="90"/>
      <c r="Q175" s="58"/>
      <c r="R175" s="76"/>
      <c r="S175" s="53"/>
    </row>
    <row r="176" spans="1:19" ht="12.75" customHeight="1" hidden="1">
      <c r="A176" s="125"/>
      <c r="B176" s="69"/>
      <c r="C176" s="69"/>
      <c r="D176" s="69"/>
      <c r="E176" s="71" t="s">
        <v>243</v>
      </c>
      <c r="F176" s="70">
        <v>161</v>
      </c>
      <c r="G176" s="69"/>
      <c r="H176" s="69"/>
      <c r="I176" s="69"/>
      <c r="J176" s="69"/>
      <c r="K176" s="70" t="s">
        <v>240</v>
      </c>
      <c r="L176" s="70" t="s">
        <v>240</v>
      </c>
      <c r="M176" s="70" t="s">
        <v>240</v>
      </c>
      <c r="N176" s="69">
        <f t="shared" si="45"/>
        <v>0</v>
      </c>
      <c r="O176" s="90"/>
      <c r="P176" s="90"/>
      <c r="Q176" s="58"/>
      <c r="R176" s="76"/>
      <c r="S176" s="53"/>
    </row>
    <row r="177" spans="1:19" ht="12.75" customHeight="1" hidden="1">
      <c r="A177" s="125"/>
      <c r="B177" s="69"/>
      <c r="C177" s="69"/>
      <c r="D177" s="69"/>
      <c r="E177" s="71" t="s">
        <v>244</v>
      </c>
      <c r="F177" s="70">
        <v>162</v>
      </c>
      <c r="G177" s="69"/>
      <c r="H177" s="69"/>
      <c r="I177" s="69"/>
      <c r="J177" s="69"/>
      <c r="K177" s="70" t="s">
        <v>240</v>
      </c>
      <c r="L177" s="70" t="s">
        <v>240</v>
      </c>
      <c r="M177" s="70" t="s">
        <v>240</v>
      </c>
      <c r="N177" s="69">
        <f t="shared" si="45"/>
        <v>0</v>
      </c>
      <c r="O177" s="90"/>
      <c r="P177" s="90"/>
      <c r="Q177" s="58"/>
      <c r="R177" s="76"/>
      <c r="S177" s="53"/>
    </row>
    <row r="178" spans="1:19" ht="25.5" customHeight="1" hidden="1">
      <c r="A178" s="125"/>
      <c r="B178" s="69"/>
      <c r="C178" s="69"/>
      <c r="D178" s="69"/>
      <c r="E178" s="71" t="s">
        <v>245</v>
      </c>
      <c r="F178" s="70">
        <v>163</v>
      </c>
      <c r="G178" s="69"/>
      <c r="H178" s="69"/>
      <c r="I178" s="69"/>
      <c r="J178" s="69"/>
      <c r="K178" s="70" t="s">
        <v>240</v>
      </c>
      <c r="L178" s="70" t="s">
        <v>240</v>
      </c>
      <c r="M178" s="70" t="s">
        <v>240</v>
      </c>
      <c r="N178" s="69">
        <f t="shared" si="45"/>
        <v>0</v>
      </c>
      <c r="O178" s="90"/>
      <c r="P178" s="90"/>
      <c r="Q178" s="58"/>
      <c r="R178" s="76"/>
      <c r="S178" s="53"/>
    </row>
    <row r="179" spans="1:19" ht="42.75" customHeight="1">
      <c r="A179" s="125"/>
      <c r="B179" s="69"/>
      <c r="C179" s="69" t="s">
        <v>57</v>
      </c>
      <c r="D179" s="121" t="s">
        <v>355</v>
      </c>
      <c r="E179" s="121"/>
      <c r="F179" s="70">
        <v>155</v>
      </c>
      <c r="G179" s="69">
        <f>G14/G167</f>
        <v>99.13644303797469</v>
      </c>
      <c r="H179" s="69">
        <f>H14/H167</f>
        <v>109.50595238095238</v>
      </c>
      <c r="I179" s="69">
        <f>I14/I167</f>
        <v>112.46451612903226</v>
      </c>
      <c r="J179" s="69">
        <f>J14/J167</f>
        <v>116.47741935483872</v>
      </c>
      <c r="K179" s="70"/>
      <c r="L179" s="70"/>
      <c r="M179" s="70"/>
      <c r="N179" s="69"/>
      <c r="O179" s="90"/>
      <c r="P179" s="90"/>
      <c r="Q179" s="58"/>
      <c r="R179" s="76"/>
      <c r="S179" s="53"/>
    </row>
    <row r="180" spans="1:19" ht="12.75" customHeight="1">
      <c r="A180" s="125"/>
      <c r="B180" s="70">
        <v>8</v>
      </c>
      <c r="C180" s="69"/>
      <c r="D180" s="121" t="s">
        <v>85</v>
      </c>
      <c r="E180" s="121"/>
      <c r="F180" s="70">
        <v>161</v>
      </c>
      <c r="G180" s="69">
        <v>0</v>
      </c>
      <c r="H180" s="69">
        <v>0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69">
        <f t="shared" si="45"/>
        <v>0</v>
      </c>
      <c r="O180" s="90" t="s">
        <v>291</v>
      </c>
      <c r="P180" s="90" t="s">
        <v>291</v>
      </c>
      <c r="Q180" s="58"/>
      <c r="R180" s="76"/>
      <c r="S180" s="53"/>
    </row>
    <row r="181" spans="1:19" ht="12.75" customHeight="1">
      <c r="A181" s="125"/>
      <c r="B181" s="70">
        <v>9</v>
      </c>
      <c r="C181" s="69"/>
      <c r="D181" s="121" t="s">
        <v>246</v>
      </c>
      <c r="E181" s="121"/>
      <c r="F181" s="70">
        <v>162</v>
      </c>
      <c r="G181" s="72">
        <f>SUM(G182:G186)</f>
        <v>116.6</v>
      </c>
      <c r="H181" s="69">
        <f aca="true" t="shared" si="56" ref="H181:M181">SUM(H182:H186)</f>
        <v>165</v>
      </c>
      <c r="I181" s="72">
        <f t="shared" si="56"/>
        <v>153.022</v>
      </c>
      <c r="J181" s="69">
        <f>SUM(J182:J186)</f>
        <v>165</v>
      </c>
      <c r="K181" s="69">
        <f t="shared" si="56"/>
        <v>163</v>
      </c>
      <c r="L181" s="69">
        <f t="shared" si="56"/>
        <v>165</v>
      </c>
      <c r="M181" s="69">
        <f t="shared" si="56"/>
        <v>165</v>
      </c>
      <c r="N181" s="69">
        <f t="shared" si="45"/>
        <v>165</v>
      </c>
      <c r="O181" s="90">
        <f>J181/I181*100</f>
        <v>107.82763262798814</v>
      </c>
      <c r="P181" s="90">
        <f>I181/G181*100</f>
        <v>131.23670668953687</v>
      </c>
      <c r="Q181" s="58"/>
      <c r="R181" s="76"/>
      <c r="S181" s="53"/>
    </row>
    <row r="182" spans="1:19" ht="25.5">
      <c r="A182" s="125"/>
      <c r="B182" s="69"/>
      <c r="C182" s="69"/>
      <c r="D182" s="69"/>
      <c r="E182" s="71" t="s">
        <v>247</v>
      </c>
      <c r="F182" s="70">
        <v>163</v>
      </c>
      <c r="G182" s="72">
        <v>0</v>
      </c>
      <c r="H182" s="69">
        <v>5</v>
      </c>
      <c r="I182" s="72">
        <v>4.65</v>
      </c>
      <c r="J182" s="69">
        <v>5</v>
      </c>
      <c r="K182" s="69">
        <v>3</v>
      </c>
      <c r="L182" s="69">
        <v>5</v>
      </c>
      <c r="M182" s="69">
        <v>5</v>
      </c>
      <c r="N182" s="69">
        <f t="shared" si="45"/>
        <v>5</v>
      </c>
      <c r="O182" s="90" t="s">
        <v>240</v>
      </c>
      <c r="P182" s="90" t="s">
        <v>240</v>
      </c>
      <c r="Q182" s="58"/>
      <c r="R182" s="76"/>
      <c r="S182" s="53"/>
    </row>
    <row r="183" spans="1:19" ht="12.75">
      <c r="A183" s="125"/>
      <c r="B183" s="69"/>
      <c r="C183" s="69"/>
      <c r="D183" s="69"/>
      <c r="E183" s="71" t="s">
        <v>248</v>
      </c>
      <c r="F183" s="70">
        <v>164</v>
      </c>
      <c r="G183" s="72">
        <v>52.3</v>
      </c>
      <c r="H183" s="69">
        <v>150</v>
      </c>
      <c r="I183" s="72">
        <v>38.738</v>
      </c>
      <c r="J183" s="69">
        <v>150</v>
      </c>
      <c r="K183" s="69">
        <v>150</v>
      </c>
      <c r="L183" s="69">
        <v>150</v>
      </c>
      <c r="M183" s="69">
        <v>150</v>
      </c>
      <c r="N183" s="69">
        <f t="shared" si="45"/>
        <v>150</v>
      </c>
      <c r="O183" s="90">
        <f>J183/I183*100</f>
        <v>387.2166864577418</v>
      </c>
      <c r="P183" s="90">
        <f>I183/G183*100</f>
        <v>74.06883365200765</v>
      </c>
      <c r="Q183" s="58"/>
      <c r="R183" s="76"/>
      <c r="S183" s="53"/>
    </row>
    <row r="184" spans="1:19" ht="12.75">
      <c r="A184" s="125"/>
      <c r="B184" s="69"/>
      <c r="C184" s="69"/>
      <c r="D184" s="69"/>
      <c r="E184" s="71" t="s">
        <v>249</v>
      </c>
      <c r="F184" s="70">
        <v>165</v>
      </c>
      <c r="G184" s="72">
        <v>64.3</v>
      </c>
      <c r="H184" s="69">
        <v>10</v>
      </c>
      <c r="I184" s="72">
        <v>109.634</v>
      </c>
      <c r="J184" s="69">
        <v>10</v>
      </c>
      <c r="K184" s="69">
        <v>10</v>
      </c>
      <c r="L184" s="69">
        <v>10</v>
      </c>
      <c r="M184" s="69">
        <v>10</v>
      </c>
      <c r="N184" s="69">
        <f t="shared" si="45"/>
        <v>10</v>
      </c>
      <c r="O184" s="90">
        <f>J184/I184*100</f>
        <v>9.121258003903899</v>
      </c>
      <c r="P184" s="90">
        <f>I184/G184*100</f>
        <v>170.50388802488337</v>
      </c>
      <c r="Q184" s="58"/>
      <c r="R184" s="76"/>
      <c r="S184" s="53"/>
    </row>
    <row r="185" spans="1:19" ht="12.75">
      <c r="A185" s="125"/>
      <c r="B185" s="69"/>
      <c r="C185" s="69"/>
      <c r="D185" s="69"/>
      <c r="E185" s="71" t="s">
        <v>250</v>
      </c>
      <c r="F185" s="70">
        <v>166</v>
      </c>
      <c r="G185" s="69"/>
      <c r="H185" s="69"/>
      <c r="I185" s="69"/>
      <c r="J185" s="69"/>
      <c r="K185" s="69"/>
      <c r="L185" s="69"/>
      <c r="M185" s="69"/>
      <c r="N185" s="69">
        <f t="shared" si="45"/>
        <v>0</v>
      </c>
      <c r="O185" s="90"/>
      <c r="P185" s="90"/>
      <c r="Q185" s="58"/>
      <c r="R185" s="76"/>
      <c r="S185" s="53"/>
    </row>
    <row r="186" spans="1:19" ht="12.75">
      <c r="A186" s="125"/>
      <c r="B186" s="69"/>
      <c r="C186" s="69"/>
      <c r="D186" s="69"/>
      <c r="E186" s="71" t="s">
        <v>251</v>
      </c>
      <c r="F186" s="70">
        <v>167</v>
      </c>
      <c r="G186" s="69"/>
      <c r="H186" s="69"/>
      <c r="I186" s="69"/>
      <c r="J186" s="69"/>
      <c r="K186" s="69"/>
      <c r="L186" s="69"/>
      <c r="M186" s="69"/>
      <c r="N186" s="69">
        <f t="shared" si="45"/>
        <v>0</v>
      </c>
      <c r="O186" s="90"/>
      <c r="P186" s="90"/>
      <c r="Q186" s="58"/>
      <c r="R186" s="76"/>
      <c r="S186" s="53"/>
    </row>
    <row r="187" spans="1:19" ht="26.25" customHeight="1">
      <c r="A187" s="125"/>
      <c r="B187" s="70">
        <v>10</v>
      </c>
      <c r="C187" s="69"/>
      <c r="D187" s="121" t="s">
        <v>252</v>
      </c>
      <c r="E187" s="121"/>
      <c r="F187" s="70">
        <v>168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f t="shared" si="45"/>
        <v>0</v>
      </c>
      <c r="O187" s="90"/>
      <c r="P187" s="90"/>
      <c r="Q187" s="58"/>
      <c r="R187" s="76"/>
      <c r="S187" s="53"/>
    </row>
    <row r="188" spans="1:19" ht="26.25" customHeight="1">
      <c r="A188" s="84"/>
      <c r="B188" s="70">
        <v>11</v>
      </c>
      <c r="C188" s="69"/>
      <c r="D188" s="121" t="s">
        <v>356</v>
      </c>
      <c r="E188" s="121"/>
      <c r="F188" s="70">
        <v>169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f>J188</f>
        <v>0</v>
      </c>
      <c r="O188" s="90"/>
      <c r="P188" s="90"/>
      <c r="Q188" s="58"/>
      <c r="R188" s="76"/>
      <c r="S188" s="51"/>
    </row>
    <row r="189" spans="1:19" ht="14.25" customHeight="1">
      <c r="A189" s="84"/>
      <c r="B189" s="69"/>
      <c r="C189" s="69"/>
      <c r="D189" s="69"/>
      <c r="E189" s="71" t="s">
        <v>357</v>
      </c>
      <c r="F189" s="70">
        <v>170</v>
      </c>
      <c r="G189" s="72"/>
      <c r="H189" s="69"/>
      <c r="I189" s="72"/>
      <c r="J189" s="80"/>
      <c r="K189" s="69"/>
      <c r="L189" s="69"/>
      <c r="M189" s="69"/>
      <c r="N189" s="69"/>
      <c r="O189" s="90"/>
      <c r="P189" s="90"/>
      <c r="Q189" s="58"/>
      <c r="R189" s="76"/>
      <c r="S189" s="51"/>
    </row>
    <row r="190" spans="1:19" ht="15.75" customHeight="1">
      <c r="A190" s="84"/>
      <c r="B190" s="69"/>
      <c r="C190" s="69"/>
      <c r="D190" s="69"/>
      <c r="E190" s="71" t="s">
        <v>358</v>
      </c>
      <c r="F190" s="70">
        <v>171</v>
      </c>
      <c r="G190" s="72"/>
      <c r="H190" s="69"/>
      <c r="I190" s="72"/>
      <c r="J190" s="80"/>
      <c r="K190" s="69"/>
      <c r="L190" s="69"/>
      <c r="M190" s="69"/>
      <c r="N190" s="69"/>
      <c r="O190" s="90"/>
      <c r="P190" s="90"/>
      <c r="Q190" s="58"/>
      <c r="R190" s="76"/>
      <c r="S190" s="51"/>
    </row>
    <row r="191" spans="1:18" ht="21" customHeight="1">
      <c r="A191" s="4" t="s">
        <v>313</v>
      </c>
      <c r="B191" s="84"/>
      <c r="C191" s="85"/>
      <c r="D191" s="86"/>
      <c r="E191" s="86"/>
      <c r="F191" s="84"/>
      <c r="G191" s="85"/>
      <c r="H191" s="85"/>
      <c r="I191" s="85"/>
      <c r="J191" s="94"/>
      <c r="K191" s="85"/>
      <c r="L191" s="85"/>
      <c r="M191" s="85"/>
      <c r="N191" s="85"/>
      <c r="O191" s="92"/>
      <c r="P191" s="92"/>
      <c r="Q191" s="51"/>
      <c r="R191" s="57"/>
    </row>
    <row r="192" spans="1:18" ht="12.75">
      <c r="A192" s="4" t="s">
        <v>314</v>
      </c>
      <c r="B192" s="84"/>
      <c r="C192" s="85"/>
      <c r="D192" s="86"/>
      <c r="E192" s="86"/>
      <c r="F192" s="84"/>
      <c r="G192" s="85"/>
      <c r="H192" s="85"/>
      <c r="I192" s="85"/>
      <c r="J192" s="94"/>
      <c r="K192" s="85"/>
      <c r="L192" s="85"/>
      <c r="M192" s="85"/>
      <c r="N192" s="85"/>
      <c r="O192" s="92"/>
      <c r="P192" s="92"/>
      <c r="Q192" s="51"/>
      <c r="R192" s="57"/>
    </row>
    <row r="193" spans="2:18" ht="12.75">
      <c r="B193" s="15"/>
      <c r="C193" s="15"/>
      <c r="D193" s="15"/>
      <c r="E193" s="15"/>
      <c r="F193" s="15"/>
      <c r="G193" s="15"/>
      <c r="H193" s="15"/>
      <c r="I193" s="15"/>
      <c r="J193" s="81"/>
      <c r="K193" s="15"/>
      <c r="L193" s="15"/>
      <c r="M193" s="15"/>
      <c r="N193" s="15"/>
      <c r="O193" s="15"/>
      <c r="P193" s="15"/>
      <c r="R193" s="57"/>
    </row>
    <row r="194" spans="2:18" s="16" customFormat="1" ht="12.75">
      <c r="B194" s="1"/>
      <c r="C194" s="1"/>
      <c r="D194" s="1"/>
      <c r="E194" s="1"/>
      <c r="F194" s="1"/>
      <c r="G194" s="1"/>
      <c r="H194" s="1"/>
      <c r="I194" s="1"/>
      <c r="J194" s="82"/>
      <c r="K194" s="1"/>
      <c r="L194" s="1"/>
      <c r="M194" s="1"/>
      <c r="N194" s="1"/>
      <c r="O194" s="1"/>
      <c r="P194" s="1"/>
      <c r="Q194" s="1"/>
      <c r="R194" s="55"/>
    </row>
    <row r="195" spans="2:18" ht="12.75">
      <c r="B195" s="16"/>
      <c r="C195" s="128" t="str">
        <f>ANEXA1!B74</f>
        <v>DIRECTOR GENERAL</v>
      </c>
      <c r="D195" s="128"/>
      <c r="E195" s="128"/>
      <c r="F195" s="128"/>
      <c r="G195" s="16"/>
      <c r="H195" s="16"/>
      <c r="I195" s="128" t="str">
        <f>ANEXA1!H74</f>
        <v>DIRECTOR ECONOMIC</v>
      </c>
      <c r="J195" s="128"/>
      <c r="K195" s="128"/>
      <c r="L195" s="128"/>
      <c r="M195" s="128"/>
      <c r="N195" s="128"/>
      <c r="O195" s="128"/>
      <c r="P195" s="16"/>
      <c r="Q195" s="16"/>
      <c r="R195" s="56"/>
    </row>
    <row r="196" spans="2:18" ht="12.75">
      <c r="B196" s="16"/>
      <c r="C196" s="16" t="str">
        <f>ANEXA1!B75</f>
        <v>BUJOR IONUT ANTONIO</v>
      </c>
      <c r="D196" s="16"/>
      <c r="E196" s="16"/>
      <c r="F196" s="16"/>
      <c r="G196" s="16"/>
      <c r="H196" s="16"/>
      <c r="I196" s="16" t="str">
        <f>ANEXA1!H75</f>
        <v>FABIAN DANA IOANA</v>
      </c>
      <c r="J196" s="95"/>
      <c r="K196" s="16"/>
      <c r="L196" s="16"/>
      <c r="M196" s="16"/>
      <c r="N196" s="16"/>
      <c r="O196" s="16"/>
      <c r="P196" s="16"/>
      <c r="Q196" s="16"/>
      <c r="R196" s="56"/>
    </row>
    <row r="197" spans="15:16" ht="12.75">
      <c r="O197" s="1"/>
      <c r="P197" s="1"/>
    </row>
    <row r="198" spans="15:16" ht="12.75">
      <c r="O198" s="1"/>
      <c r="P198" s="1"/>
    </row>
    <row r="199" spans="9:16" ht="12.75">
      <c r="I199" s="1" t="str">
        <f>ANEXA1!H78</f>
        <v>VIZAT CFG</v>
      </c>
      <c r="O199" s="1"/>
      <c r="P199" s="1"/>
    </row>
    <row r="200" spans="9:16" ht="12.75">
      <c r="I200" s="1" t="str">
        <f>ANEXA1!H79</f>
        <v>Iojiban Doina</v>
      </c>
      <c r="O200" s="1"/>
      <c r="P200" s="1"/>
    </row>
    <row r="201" spans="15:16" ht="12.75">
      <c r="O201" s="1"/>
      <c r="P201" s="1"/>
    </row>
  </sheetData>
  <sheetProtection selectLockedCells="1" selectUnlockedCells="1"/>
  <mergeCells count="130">
    <mergeCell ref="D157:E157"/>
    <mergeCell ref="D159:E159"/>
    <mergeCell ref="D166:E166"/>
    <mergeCell ref="D167:E167"/>
    <mergeCell ref="D124:E124"/>
    <mergeCell ref="C125:E125"/>
    <mergeCell ref="D126:E126"/>
    <mergeCell ref="D169:E169"/>
    <mergeCell ref="D146:E146"/>
    <mergeCell ref="D149:E149"/>
    <mergeCell ref="D155:E155"/>
    <mergeCell ref="D130:E130"/>
    <mergeCell ref="D163:E163"/>
    <mergeCell ref="D164:E164"/>
    <mergeCell ref="D165:E165"/>
    <mergeCell ref="D162:E162"/>
    <mergeCell ref="D168:E168"/>
    <mergeCell ref="I195:O195"/>
    <mergeCell ref="D170:E170"/>
    <mergeCell ref="D180:E180"/>
    <mergeCell ref="D127:E127"/>
    <mergeCell ref="D128:E128"/>
    <mergeCell ref="C195:F195"/>
    <mergeCell ref="D156:E156"/>
    <mergeCell ref="D160:E160"/>
    <mergeCell ref="D153:E153"/>
    <mergeCell ref="D154:E154"/>
    <mergeCell ref="D188:E188"/>
    <mergeCell ref="A155:A187"/>
    <mergeCell ref="D173:E173"/>
    <mergeCell ref="D171:E171"/>
    <mergeCell ref="D181:E181"/>
    <mergeCell ref="D187:E187"/>
    <mergeCell ref="D174:E174"/>
    <mergeCell ref="D172:E172"/>
    <mergeCell ref="D179:E179"/>
    <mergeCell ref="D161:E161"/>
    <mergeCell ref="D110:E110"/>
    <mergeCell ref="D111:E111"/>
    <mergeCell ref="D112:E112"/>
    <mergeCell ref="D113:E113"/>
    <mergeCell ref="D131:E131"/>
    <mergeCell ref="D150:E150"/>
    <mergeCell ref="D122:E122"/>
    <mergeCell ref="D123:E123"/>
    <mergeCell ref="D119:E119"/>
    <mergeCell ref="D114:E114"/>
    <mergeCell ref="A41:A149"/>
    <mergeCell ref="D132:E132"/>
    <mergeCell ref="D133:E133"/>
    <mergeCell ref="D142:E142"/>
    <mergeCell ref="D143:E143"/>
    <mergeCell ref="D129:E129"/>
    <mergeCell ref="D103:E103"/>
    <mergeCell ref="D104:E104"/>
    <mergeCell ref="D107:E107"/>
    <mergeCell ref="D108:E108"/>
    <mergeCell ref="D95:E95"/>
    <mergeCell ref="D96:E96"/>
    <mergeCell ref="D109:E109"/>
    <mergeCell ref="C97:E97"/>
    <mergeCell ref="D98:E98"/>
    <mergeCell ref="D99:E99"/>
    <mergeCell ref="D100:E100"/>
    <mergeCell ref="D101:E101"/>
    <mergeCell ref="D102:E102"/>
    <mergeCell ref="D116:E116"/>
    <mergeCell ref="D79:E79"/>
    <mergeCell ref="D80:E80"/>
    <mergeCell ref="D89:E89"/>
    <mergeCell ref="C90:E90"/>
    <mergeCell ref="D91:E91"/>
    <mergeCell ref="D92:E92"/>
    <mergeCell ref="D115:E115"/>
    <mergeCell ref="D93:E93"/>
    <mergeCell ref="D94:E94"/>
    <mergeCell ref="D73:E73"/>
    <mergeCell ref="D74:E74"/>
    <mergeCell ref="D75:E75"/>
    <mergeCell ref="D76:E76"/>
    <mergeCell ref="D77:E77"/>
    <mergeCell ref="D78:E78"/>
    <mergeCell ref="D56:E56"/>
    <mergeCell ref="D57:E57"/>
    <mergeCell ref="D58:E58"/>
    <mergeCell ref="D59:E59"/>
    <mergeCell ref="D61:E61"/>
    <mergeCell ref="D68:E68"/>
    <mergeCell ref="D48:E48"/>
    <mergeCell ref="D49:E49"/>
    <mergeCell ref="D50:E50"/>
    <mergeCell ref="D51:E51"/>
    <mergeCell ref="D52:E52"/>
    <mergeCell ref="D53:E53"/>
    <mergeCell ref="D37:E37"/>
    <mergeCell ref="D38:E38"/>
    <mergeCell ref="D39:E39"/>
    <mergeCell ref="D40:E40"/>
    <mergeCell ref="D41:E41"/>
    <mergeCell ref="D158:E158"/>
    <mergeCell ref="D42:E42"/>
    <mergeCell ref="D43:E43"/>
    <mergeCell ref="D44:E44"/>
    <mergeCell ref="D45:E45"/>
    <mergeCell ref="D24:E24"/>
    <mergeCell ref="D25:E25"/>
    <mergeCell ref="D26:E26"/>
    <mergeCell ref="D34:E34"/>
    <mergeCell ref="D35:E35"/>
    <mergeCell ref="D36:E36"/>
    <mergeCell ref="I10:I11"/>
    <mergeCell ref="O10:O11"/>
    <mergeCell ref="P10:P11"/>
    <mergeCell ref="J9:N9"/>
    <mergeCell ref="D13:E13"/>
    <mergeCell ref="A14:A39"/>
    <mergeCell ref="D14:E14"/>
    <mergeCell ref="D15:E15"/>
    <mergeCell ref="D20:E20"/>
    <mergeCell ref="D21:E21"/>
    <mergeCell ref="R9:R11"/>
    <mergeCell ref="G7:H7"/>
    <mergeCell ref="O1:P1"/>
    <mergeCell ref="A6:P6"/>
    <mergeCell ref="A9:C11"/>
    <mergeCell ref="D9:E11"/>
    <mergeCell ref="F9:F11"/>
    <mergeCell ref="G9:G11"/>
    <mergeCell ref="H9:I9"/>
    <mergeCell ref="K10:N10"/>
  </mergeCells>
  <printOptions/>
  <pageMargins left="0.3937007874015748" right="0.1968503937007874" top="1.062992125984252" bottom="0.8661417322834646" header="0.7874015748031497" footer="0.7874015748031497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94" zoomScaleNormal="94" zoomScalePageLayoutView="0" workbookViewId="0" topLeftCell="A1">
      <selection activeCell="G16" sqref="G16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8" width="9.00390625" style="0" customWidth="1"/>
  </cols>
  <sheetData>
    <row r="1" spans="1:8" ht="12.75" customHeight="1">
      <c r="A1" s="2"/>
      <c r="B1" s="2"/>
      <c r="C1" s="2"/>
      <c r="D1" s="3"/>
      <c r="E1" s="3"/>
      <c r="F1" s="3"/>
      <c r="G1" s="108" t="s">
        <v>253</v>
      </c>
      <c r="H1" s="108"/>
    </row>
    <row r="2" spans="1:13" ht="12.75" customHeight="1">
      <c r="A2" s="4" t="s">
        <v>287</v>
      </c>
      <c r="B2" s="5"/>
      <c r="C2" s="5"/>
      <c r="D2" s="6"/>
      <c r="E2" s="6"/>
      <c r="F2" s="6"/>
      <c r="G2" s="6"/>
      <c r="H2" s="6"/>
      <c r="I2" s="3"/>
      <c r="J2" s="3"/>
      <c r="K2" s="3"/>
      <c r="L2" s="3"/>
      <c r="M2" s="18"/>
    </row>
    <row r="3" spans="1:13" ht="12.75" customHeight="1">
      <c r="A3" s="4" t="s">
        <v>288</v>
      </c>
      <c r="B3" s="5"/>
      <c r="C3" s="5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289</v>
      </c>
      <c r="B4" s="5"/>
      <c r="C4" s="5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290</v>
      </c>
      <c r="B5" s="5"/>
      <c r="C5" s="5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5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09" t="s">
        <v>254</v>
      </c>
      <c r="B7" s="109"/>
      <c r="C7" s="109"/>
      <c r="D7" s="109"/>
      <c r="E7" s="109"/>
      <c r="F7" s="109"/>
      <c r="G7" s="109"/>
      <c r="H7" s="109"/>
      <c r="I7" s="3"/>
      <c r="J7" s="3"/>
      <c r="K7" s="3"/>
      <c r="L7" s="3"/>
      <c r="M7" s="2"/>
    </row>
    <row r="8" spans="1:13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8" ht="12.75" customHeight="1">
      <c r="A10" s="2"/>
      <c r="B10" s="2"/>
      <c r="C10" s="2"/>
      <c r="D10" s="3"/>
      <c r="E10" s="3"/>
      <c r="F10" s="3"/>
      <c r="G10" s="3"/>
      <c r="H10" s="9" t="s">
        <v>2</v>
      </c>
    </row>
    <row r="11" spans="1:8" ht="40.5" customHeight="1">
      <c r="A11" s="105" t="s">
        <v>255</v>
      </c>
      <c r="B11" s="105" t="s">
        <v>256</v>
      </c>
      <c r="C11" s="105" t="s">
        <v>371</v>
      </c>
      <c r="D11" s="105"/>
      <c r="E11" s="105" t="s">
        <v>296</v>
      </c>
      <c r="F11" s="105" t="s">
        <v>372</v>
      </c>
      <c r="G11" s="105"/>
      <c r="H11" s="105" t="s">
        <v>295</v>
      </c>
    </row>
    <row r="12" spans="1:9" ht="22.5" customHeight="1">
      <c r="A12" s="105"/>
      <c r="B12" s="105"/>
      <c r="C12" s="11" t="s">
        <v>89</v>
      </c>
      <c r="D12" s="11" t="s">
        <v>257</v>
      </c>
      <c r="E12" s="105"/>
      <c r="F12" s="11" t="s">
        <v>89</v>
      </c>
      <c r="G12" s="11" t="s">
        <v>257</v>
      </c>
      <c r="H12" s="105"/>
      <c r="I12" s="19"/>
    </row>
    <row r="13" spans="1:8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1:8" ht="25.5">
      <c r="A14" s="12" t="s">
        <v>9</v>
      </c>
      <c r="B14" s="14" t="s">
        <v>258</v>
      </c>
      <c r="C14" s="13">
        <f>C15+C16+C17</f>
        <v>5586</v>
      </c>
      <c r="D14" s="13">
        <f>D15+D16+D17</f>
        <v>5694</v>
      </c>
      <c r="E14" s="22">
        <f>D14/C14*100</f>
        <v>101.93340494092374</v>
      </c>
      <c r="F14" s="13">
        <f>F15+F16+F17</f>
        <v>4047</v>
      </c>
      <c r="G14" s="13">
        <f>G15+G16+G17</f>
        <v>3900</v>
      </c>
      <c r="H14" s="22">
        <f>G14/F14*100</f>
        <v>96.36767976278725</v>
      </c>
    </row>
    <row r="15" spans="1:8" ht="12.75">
      <c r="A15" s="12">
        <v>1</v>
      </c>
      <c r="B15" s="14" t="s">
        <v>259</v>
      </c>
      <c r="C15" s="13">
        <v>5536</v>
      </c>
      <c r="D15" s="13">
        <v>5639</v>
      </c>
      <c r="E15" s="22">
        <f>D15/C15*100</f>
        <v>101.86054913294798</v>
      </c>
      <c r="F15" s="13">
        <v>3997</v>
      </c>
      <c r="G15" s="13">
        <v>3853</v>
      </c>
      <c r="H15" s="22">
        <f>G15/F15*100</f>
        <v>96.39729797348011</v>
      </c>
    </row>
    <row r="16" spans="1:8" ht="12.75">
      <c r="A16" s="12">
        <v>2</v>
      </c>
      <c r="B16" s="14" t="s">
        <v>14</v>
      </c>
      <c r="C16" s="13">
        <v>50</v>
      </c>
      <c r="D16" s="13">
        <v>55</v>
      </c>
      <c r="E16" s="22">
        <f>D16/C16*100</f>
        <v>110.00000000000001</v>
      </c>
      <c r="F16" s="13">
        <v>50</v>
      </c>
      <c r="G16" s="13">
        <v>47</v>
      </c>
      <c r="H16" s="22">
        <f>G16/F16*100</f>
        <v>94</v>
      </c>
    </row>
    <row r="17" spans="1:8" ht="12.75">
      <c r="A17" s="12">
        <v>3</v>
      </c>
      <c r="B17" s="14" t="s">
        <v>15</v>
      </c>
      <c r="C17" s="13">
        <v>0</v>
      </c>
      <c r="D17" s="13">
        <v>0</v>
      </c>
      <c r="E17" s="22" t="s">
        <v>240</v>
      </c>
      <c r="F17" s="13">
        <v>0</v>
      </c>
      <c r="G17" s="13">
        <v>0</v>
      </c>
      <c r="H17" s="22" t="s">
        <v>240</v>
      </c>
    </row>
    <row r="18" ht="12.75">
      <c r="A18" s="4" t="s">
        <v>260</v>
      </c>
    </row>
    <row r="21" spans="2:9" s="16" customFormat="1" ht="12.75" customHeight="1">
      <c r="B21" s="20" t="str">
        <f>ANEXA1!B74</f>
        <v>DIRECTOR GENERAL</v>
      </c>
      <c r="D21" s="128" t="str">
        <f>ANEXA1!H74</f>
        <v>DIRECTOR ECONOMIC</v>
      </c>
      <c r="E21" s="128"/>
      <c r="F21" s="128"/>
      <c r="G21" s="128"/>
      <c r="H21" s="128"/>
      <c r="I21" s="128"/>
    </row>
    <row r="22" spans="2:4" s="16" customFormat="1" ht="12.75">
      <c r="B22" s="16" t="str">
        <f>ANEXA1!B75</f>
        <v>BUJOR IONUT ANTONIO</v>
      </c>
      <c r="D22" s="16" t="str">
        <f>ANEXA1!H75</f>
        <v>FABIAN DANA IOANA</v>
      </c>
    </row>
    <row r="25" ht="12.75">
      <c r="D25" t="str">
        <f>ANEXA1!H78</f>
        <v>VIZAT CFG</v>
      </c>
    </row>
    <row r="26" ht="12.75">
      <c r="D26" t="str">
        <f>ANEXA1!H79</f>
        <v>Iojiban Doina</v>
      </c>
    </row>
  </sheetData>
  <sheetProtection selectLockedCells="1" selectUnlockedCells="1"/>
  <mergeCells count="9">
    <mergeCell ref="D21:I21"/>
    <mergeCell ref="G1:H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M107"/>
  <sheetViews>
    <sheetView tabSelected="1" zoomScale="94" zoomScaleNormal="94" zoomScalePageLayoutView="0" workbookViewId="0" topLeftCell="A1">
      <selection activeCell="E73" sqref="E73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4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</cols>
  <sheetData>
    <row r="3" spans="1:9" ht="12.75" customHeight="1">
      <c r="A3" s="2"/>
      <c r="B3" s="2"/>
      <c r="C3" s="38"/>
      <c r="D3" s="3"/>
      <c r="E3" s="3"/>
      <c r="F3" s="3"/>
      <c r="G3" s="3"/>
      <c r="H3" s="108" t="s">
        <v>261</v>
      </c>
      <c r="I3" s="108"/>
    </row>
    <row r="4" spans="1:13" ht="12.75" customHeight="1">
      <c r="A4" s="4" t="s">
        <v>287</v>
      </c>
      <c r="B4" s="5"/>
      <c r="C4" s="38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288</v>
      </c>
      <c r="B5" s="5"/>
      <c r="C5" s="38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 t="s">
        <v>289</v>
      </c>
      <c r="B6" s="5"/>
      <c r="C6" s="38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4" t="s">
        <v>290</v>
      </c>
      <c r="B7" s="5"/>
      <c r="C7" s="38"/>
      <c r="D7" s="6"/>
      <c r="E7" s="6"/>
      <c r="F7" s="6"/>
      <c r="G7" s="6"/>
      <c r="H7" s="6"/>
      <c r="I7" s="3"/>
      <c r="J7" s="3"/>
      <c r="K7" s="3"/>
      <c r="L7" s="3"/>
      <c r="M7" s="18"/>
    </row>
    <row r="8" spans="1:13" ht="12.75" customHeight="1">
      <c r="A8" s="4"/>
      <c r="B8" s="5"/>
      <c r="C8" s="38"/>
      <c r="D8" s="6"/>
      <c r="E8" s="6"/>
      <c r="F8" s="6"/>
      <c r="G8" s="6"/>
      <c r="H8" s="6"/>
      <c r="I8" s="3"/>
      <c r="J8" s="3"/>
      <c r="K8" s="3"/>
      <c r="L8" s="3"/>
      <c r="M8" s="18"/>
    </row>
    <row r="9" spans="1:13" ht="12.75" customHeight="1">
      <c r="A9" s="4"/>
      <c r="B9" s="5"/>
      <c r="C9" s="38"/>
      <c r="D9" s="6"/>
      <c r="E9" s="6"/>
      <c r="F9" s="6"/>
      <c r="G9" s="6"/>
      <c r="H9" s="6"/>
      <c r="I9" s="3"/>
      <c r="J9" s="3"/>
      <c r="K9" s="3"/>
      <c r="L9" s="3"/>
      <c r="M9" s="18"/>
    </row>
    <row r="10" spans="1:13" ht="12.75" customHeight="1">
      <c r="A10" s="4"/>
      <c r="B10" s="5"/>
      <c r="C10" s="38"/>
      <c r="D10" s="6"/>
      <c r="E10" s="6"/>
      <c r="F10" s="6"/>
      <c r="G10" s="6"/>
      <c r="H10" s="6"/>
      <c r="I10" s="3"/>
      <c r="J10" s="3"/>
      <c r="K10" s="3"/>
      <c r="L10" s="3"/>
      <c r="M10" s="18"/>
    </row>
    <row r="11" spans="1:13" ht="12.75" customHeight="1">
      <c r="A11" s="109" t="s">
        <v>433</v>
      </c>
      <c r="B11" s="109"/>
      <c r="C11" s="109"/>
      <c r="D11" s="109"/>
      <c r="E11" s="109"/>
      <c r="F11" s="109"/>
      <c r="G11" s="109"/>
      <c r="H11" s="109"/>
      <c r="I11" s="109"/>
      <c r="J11" s="3"/>
      <c r="K11" s="3"/>
      <c r="L11" s="3"/>
      <c r="M11" s="2"/>
    </row>
    <row r="12" spans="1:13" ht="12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3"/>
      <c r="K12" s="3"/>
      <c r="L12" s="3"/>
      <c r="M12" s="2"/>
    </row>
    <row r="13" spans="1:13" ht="12.7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3"/>
      <c r="K13" s="3"/>
      <c r="L13" s="3"/>
      <c r="M13" s="2"/>
    </row>
    <row r="14" spans="1:13" ht="12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3"/>
      <c r="K14" s="3"/>
      <c r="L14" s="3"/>
      <c r="M14" s="2"/>
    </row>
    <row r="15" spans="1:13" ht="12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3"/>
      <c r="K15" s="3"/>
      <c r="L15" s="3"/>
      <c r="M15" s="2"/>
    </row>
    <row r="16" spans="1:13" ht="12.75" customHeight="1">
      <c r="A16" s="17"/>
      <c r="B16" s="2"/>
      <c r="C16" s="38"/>
      <c r="D16" s="3"/>
      <c r="E16" s="3"/>
      <c r="F16" s="3"/>
      <c r="G16" s="3"/>
      <c r="H16" s="3"/>
      <c r="I16" s="3"/>
      <c r="J16" s="3"/>
      <c r="K16" s="3"/>
      <c r="L16" s="3"/>
      <c r="M16" s="2"/>
    </row>
    <row r="17" spans="1:13" ht="12.75" customHeight="1">
      <c r="A17" s="2"/>
      <c r="B17" s="2"/>
      <c r="C17" s="38"/>
      <c r="D17" s="3"/>
      <c r="E17" s="3"/>
      <c r="F17" s="3"/>
      <c r="G17" s="3"/>
      <c r="H17" s="3"/>
      <c r="I17" s="3"/>
      <c r="J17" s="3"/>
      <c r="K17" s="3"/>
      <c r="L17" s="3"/>
      <c r="M17" s="2"/>
    </row>
    <row r="18" spans="1:9" ht="12.75" customHeight="1">
      <c r="A18" s="2"/>
      <c r="B18" s="2"/>
      <c r="C18" s="38"/>
      <c r="D18" s="3"/>
      <c r="E18" s="3"/>
      <c r="F18" s="3"/>
      <c r="G18" s="3"/>
      <c r="H18" s="3"/>
      <c r="I18" s="9" t="s">
        <v>2</v>
      </c>
    </row>
    <row r="19" spans="1:9" ht="12.75" customHeight="1">
      <c r="A19" s="132"/>
      <c r="B19" s="133"/>
      <c r="C19" s="134" t="s">
        <v>3</v>
      </c>
      <c r="D19" s="134" t="s">
        <v>262</v>
      </c>
      <c r="E19" s="134" t="s">
        <v>373</v>
      </c>
      <c r="F19" s="134"/>
      <c r="G19" s="134" t="s">
        <v>263</v>
      </c>
      <c r="H19" s="134"/>
      <c r="I19" s="134"/>
    </row>
    <row r="20" spans="1:9" ht="45.75" customHeight="1">
      <c r="A20" s="132"/>
      <c r="B20" s="132"/>
      <c r="C20" s="134"/>
      <c r="D20" s="134"/>
      <c r="E20" s="40" t="s">
        <v>89</v>
      </c>
      <c r="F20" s="40" t="s">
        <v>264</v>
      </c>
      <c r="G20" s="40" t="s">
        <v>382</v>
      </c>
      <c r="H20" s="40">
        <v>2022</v>
      </c>
      <c r="I20" s="40">
        <v>2023</v>
      </c>
    </row>
    <row r="21" spans="1:9" ht="12.75">
      <c r="A21" s="40">
        <v>0</v>
      </c>
      <c r="B21" s="40">
        <v>1</v>
      </c>
      <c r="C21" s="40">
        <v>2</v>
      </c>
      <c r="D21" s="40">
        <v>3</v>
      </c>
      <c r="E21" s="40">
        <v>4</v>
      </c>
      <c r="F21" s="40">
        <v>5</v>
      </c>
      <c r="G21" s="40">
        <v>6</v>
      </c>
      <c r="H21" s="40">
        <v>7</v>
      </c>
      <c r="I21" s="40">
        <v>8</v>
      </c>
    </row>
    <row r="22" spans="1:9" ht="25.5" customHeight="1">
      <c r="A22" s="41" t="s">
        <v>265</v>
      </c>
      <c r="B22" s="42"/>
      <c r="C22" s="43" t="s">
        <v>72</v>
      </c>
      <c r="D22" s="44"/>
      <c r="E22" s="37">
        <f>E23+E26+E27+E30</f>
        <v>985</v>
      </c>
      <c r="F22" s="37">
        <f>F23+F26+F27+F30</f>
        <v>637</v>
      </c>
      <c r="G22" s="37">
        <f>G23+G26+G27+G30</f>
        <v>1315</v>
      </c>
      <c r="H22" s="37">
        <f>H23+H26+H27+H30</f>
        <v>0</v>
      </c>
      <c r="I22" s="37">
        <f>I23+I26+I27+I30</f>
        <v>0</v>
      </c>
    </row>
    <row r="23" spans="1:9" ht="12.75">
      <c r="A23" s="42"/>
      <c r="B23" s="41">
        <v>1</v>
      </c>
      <c r="C23" s="43" t="s">
        <v>266</v>
      </c>
      <c r="D23" s="44"/>
      <c r="E23" s="35">
        <f>E24+E25</f>
        <v>735</v>
      </c>
      <c r="F23" s="35">
        <f>F24+F25</f>
        <v>637</v>
      </c>
      <c r="G23" s="35">
        <f>G24+G25</f>
        <v>912</v>
      </c>
      <c r="H23" s="30">
        <f>H24+H25</f>
        <v>0</v>
      </c>
      <c r="I23" s="30">
        <f>I24+I25</f>
        <v>0</v>
      </c>
    </row>
    <row r="24" spans="1:9" ht="12.75">
      <c r="A24" s="42"/>
      <c r="B24" s="42"/>
      <c r="C24" s="43" t="s">
        <v>267</v>
      </c>
      <c r="D24" s="44"/>
      <c r="E24" s="31">
        <v>450</v>
      </c>
      <c r="F24" s="31">
        <v>352</v>
      </c>
      <c r="G24" s="31">
        <v>420</v>
      </c>
      <c r="H24" s="27">
        <v>0</v>
      </c>
      <c r="I24" s="25">
        <v>0</v>
      </c>
    </row>
    <row r="25" spans="1:9" ht="12.75">
      <c r="A25" s="42"/>
      <c r="B25" s="42"/>
      <c r="C25" s="43" t="s">
        <v>268</v>
      </c>
      <c r="D25" s="44"/>
      <c r="E25" s="31">
        <v>285</v>
      </c>
      <c r="F25" s="31">
        <v>285</v>
      </c>
      <c r="G25" s="31">
        <v>492</v>
      </c>
      <c r="H25" s="27">
        <v>0</v>
      </c>
      <c r="I25" s="25">
        <v>0</v>
      </c>
    </row>
    <row r="26" spans="1:9" ht="12.75">
      <c r="A26" s="42"/>
      <c r="B26" s="41">
        <v>2</v>
      </c>
      <c r="C26" s="43" t="s">
        <v>73</v>
      </c>
      <c r="D26" s="44"/>
      <c r="E26" s="31">
        <v>250</v>
      </c>
      <c r="F26" s="31">
        <v>0</v>
      </c>
      <c r="G26" s="31">
        <v>403</v>
      </c>
      <c r="H26" s="27">
        <v>0</v>
      </c>
      <c r="I26" s="25">
        <v>0</v>
      </c>
    </row>
    <row r="27" spans="1:9" ht="12.75">
      <c r="A27" s="42"/>
      <c r="B27" s="41">
        <v>3</v>
      </c>
      <c r="C27" s="43" t="s">
        <v>302</v>
      </c>
      <c r="D27" s="44"/>
      <c r="E27" s="28">
        <f>E28+E29</f>
        <v>0</v>
      </c>
      <c r="F27" s="28">
        <f>F28+F29</f>
        <v>0</v>
      </c>
      <c r="G27" s="28">
        <f>G28+G29</f>
        <v>0</v>
      </c>
      <c r="H27" s="28">
        <f>H28+H29</f>
        <v>0</v>
      </c>
      <c r="I27" s="28">
        <f>I28+I29</f>
        <v>0</v>
      </c>
    </row>
    <row r="28" spans="1:9" ht="12.75">
      <c r="A28" s="42"/>
      <c r="B28" s="42"/>
      <c r="C28" s="43" t="s">
        <v>269</v>
      </c>
      <c r="D28" s="44"/>
      <c r="E28" s="31">
        <v>0</v>
      </c>
      <c r="F28" s="31">
        <v>0</v>
      </c>
      <c r="G28" s="31">
        <v>0</v>
      </c>
      <c r="H28" s="27">
        <v>0</v>
      </c>
      <c r="I28" s="25">
        <v>0</v>
      </c>
    </row>
    <row r="29" spans="1:9" ht="12.75">
      <c r="A29" s="42"/>
      <c r="B29" s="42"/>
      <c r="C29" s="43" t="s">
        <v>270</v>
      </c>
      <c r="D29" s="44"/>
      <c r="E29" s="31">
        <v>0</v>
      </c>
      <c r="F29" s="31">
        <v>0</v>
      </c>
      <c r="G29" s="31">
        <v>0</v>
      </c>
      <c r="H29" s="27">
        <v>0</v>
      </c>
      <c r="I29" s="25">
        <v>0</v>
      </c>
    </row>
    <row r="30" spans="1:9" ht="12.75">
      <c r="A30" s="42"/>
      <c r="B30" s="41">
        <v>4</v>
      </c>
      <c r="C30" s="43" t="s">
        <v>271</v>
      </c>
      <c r="D30" s="44"/>
      <c r="E30" s="31">
        <v>0</v>
      </c>
      <c r="F30" s="31">
        <v>0</v>
      </c>
      <c r="G30" s="31">
        <v>0</v>
      </c>
      <c r="H30" s="27">
        <v>0</v>
      </c>
      <c r="I30" s="25">
        <v>0</v>
      </c>
    </row>
    <row r="31" spans="1:9" ht="12.75">
      <c r="A31" s="42"/>
      <c r="B31" s="42"/>
      <c r="C31" s="43" t="s">
        <v>272</v>
      </c>
      <c r="D31" s="44"/>
      <c r="E31" s="31">
        <v>0</v>
      </c>
      <c r="F31" s="31">
        <v>0</v>
      </c>
      <c r="G31" s="31">
        <v>0</v>
      </c>
      <c r="H31" s="27">
        <v>0</v>
      </c>
      <c r="I31" s="25">
        <v>0</v>
      </c>
    </row>
    <row r="32" spans="1:9" ht="12.75">
      <c r="A32" s="42"/>
      <c r="B32" s="42"/>
      <c r="C32" s="43" t="s">
        <v>272</v>
      </c>
      <c r="D32" s="44"/>
      <c r="E32" s="31">
        <v>0</v>
      </c>
      <c r="F32" s="31">
        <v>0</v>
      </c>
      <c r="G32" s="31">
        <v>0</v>
      </c>
      <c r="H32" s="27">
        <v>0</v>
      </c>
      <c r="I32" s="25">
        <v>0</v>
      </c>
    </row>
    <row r="33" spans="1:9" s="36" customFormat="1" ht="25.5">
      <c r="A33" s="45" t="s">
        <v>16</v>
      </c>
      <c r="B33" s="46"/>
      <c r="C33" s="47" t="s">
        <v>273</v>
      </c>
      <c r="D33" s="48"/>
      <c r="E33" s="37">
        <f>E34+E49+E63+E81+E82+E76</f>
        <v>985</v>
      </c>
      <c r="F33" s="37">
        <f>F34+F49+F63+F81+F82</f>
        <v>637</v>
      </c>
      <c r="G33" s="37">
        <f>G34+G49+G63+G81+G82+G76</f>
        <v>1315</v>
      </c>
      <c r="H33" s="37">
        <f>H34+H49+H63+H81+H82</f>
        <v>0</v>
      </c>
      <c r="I33" s="37">
        <f>I34+I49+I63+I81+I82</f>
        <v>0</v>
      </c>
    </row>
    <row r="34" spans="1:9" ht="25.5">
      <c r="A34" s="42"/>
      <c r="B34" s="49">
        <v>1</v>
      </c>
      <c r="C34" s="43" t="s">
        <v>374</v>
      </c>
      <c r="D34" s="44"/>
      <c r="E34" s="31">
        <f>E48</f>
        <v>180</v>
      </c>
      <c r="F34" s="31">
        <f>F48</f>
        <v>180</v>
      </c>
      <c r="G34" s="31">
        <f>G48</f>
        <v>0</v>
      </c>
      <c r="H34" s="27">
        <v>0</v>
      </c>
      <c r="I34" s="25">
        <v>0</v>
      </c>
    </row>
    <row r="35" spans="1:9" ht="25.5" customHeight="1" hidden="1">
      <c r="A35" s="42"/>
      <c r="B35" s="42"/>
      <c r="C35" s="43" t="s">
        <v>274</v>
      </c>
      <c r="D35" s="44"/>
      <c r="E35" s="31">
        <v>0</v>
      </c>
      <c r="F35" s="31">
        <v>0</v>
      </c>
      <c r="G35" s="31">
        <v>0</v>
      </c>
      <c r="H35" s="27">
        <v>0</v>
      </c>
      <c r="I35" s="25">
        <v>0</v>
      </c>
    </row>
    <row r="36" spans="1:9" ht="12.75" customHeight="1" hidden="1">
      <c r="A36" s="42"/>
      <c r="B36" s="42"/>
      <c r="C36" s="43" t="s">
        <v>275</v>
      </c>
      <c r="D36" s="44"/>
      <c r="E36" s="31">
        <v>0</v>
      </c>
      <c r="F36" s="31">
        <v>0</v>
      </c>
      <c r="G36" s="31">
        <v>0</v>
      </c>
      <c r="H36" s="27">
        <v>0</v>
      </c>
      <c r="I36" s="25">
        <v>0</v>
      </c>
    </row>
    <row r="37" spans="1:9" ht="12.75" customHeight="1" hidden="1">
      <c r="A37" s="42"/>
      <c r="B37" s="42"/>
      <c r="C37" s="43" t="s">
        <v>275</v>
      </c>
      <c r="D37" s="44"/>
      <c r="E37" s="31">
        <v>0</v>
      </c>
      <c r="F37" s="31">
        <v>0</v>
      </c>
      <c r="G37" s="31">
        <v>0</v>
      </c>
      <c r="H37" s="27">
        <v>0</v>
      </c>
      <c r="I37" s="25">
        <v>0</v>
      </c>
    </row>
    <row r="38" spans="1:9" ht="38.25" customHeight="1" hidden="1">
      <c r="A38" s="42"/>
      <c r="B38" s="42"/>
      <c r="C38" s="43" t="s">
        <v>276</v>
      </c>
      <c r="D38" s="44"/>
      <c r="E38" s="31">
        <v>0</v>
      </c>
      <c r="F38" s="31">
        <v>0</v>
      </c>
      <c r="G38" s="31">
        <v>0</v>
      </c>
      <c r="H38" s="27">
        <v>0</v>
      </c>
      <c r="I38" s="25">
        <v>0</v>
      </c>
    </row>
    <row r="39" spans="1:9" ht="12.75" customHeight="1" hidden="1">
      <c r="A39" s="42"/>
      <c r="B39" s="42"/>
      <c r="C39" s="43" t="s">
        <v>275</v>
      </c>
      <c r="D39" s="44"/>
      <c r="E39" s="31">
        <v>0</v>
      </c>
      <c r="F39" s="31">
        <v>0</v>
      </c>
      <c r="G39" s="31">
        <v>0</v>
      </c>
      <c r="H39" s="27">
        <v>0</v>
      </c>
      <c r="I39" s="25">
        <v>0</v>
      </c>
    </row>
    <row r="40" spans="1:9" ht="12.75" customHeight="1" hidden="1">
      <c r="A40" s="42"/>
      <c r="B40" s="42"/>
      <c r="C40" s="43" t="s">
        <v>275</v>
      </c>
      <c r="D40" s="44"/>
      <c r="E40" s="31">
        <v>0</v>
      </c>
      <c r="F40" s="31">
        <v>0</v>
      </c>
      <c r="G40" s="31">
        <v>0</v>
      </c>
      <c r="H40" s="27">
        <v>0</v>
      </c>
      <c r="I40" s="25">
        <v>0</v>
      </c>
    </row>
    <row r="41" spans="1:9" ht="38.25" customHeight="1" hidden="1">
      <c r="A41" s="42"/>
      <c r="B41" s="42"/>
      <c r="C41" s="43" t="s">
        <v>277</v>
      </c>
      <c r="D41" s="44"/>
      <c r="E41" s="31">
        <v>0</v>
      </c>
      <c r="F41" s="31">
        <v>0</v>
      </c>
      <c r="G41" s="31">
        <v>0</v>
      </c>
      <c r="H41" s="27">
        <v>0</v>
      </c>
      <c r="I41" s="25">
        <v>0</v>
      </c>
    </row>
    <row r="42" spans="1:9" ht="12.75" customHeight="1" hidden="1">
      <c r="A42" s="42"/>
      <c r="B42" s="42"/>
      <c r="C42" s="43" t="s">
        <v>275</v>
      </c>
      <c r="D42" s="44"/>
      <c r="E42" s="31">
        <v>0</v>
      </c>
      <c r="F42" s="31">
        <v>0</v>
      </c>
      <c r="G42" s="31">
        <v>0</v>
      </c>
      <c r="H42" s="27">
        <v>0</v>
      </c>
      <c r="I42" s="25">
        <v>0</v>
      </c>
    </row>
    <row r="43" spans="1:9" ht="12.75" customHeight="1" hidden="1">
      <c r="A43" s="42"/>
      <c r="B43" s="42"/>
      <c r="C43" s="43" t="s">
        <v>275</v>
      </c>
      <c r="D43" s="44"/>
      <c r="E43" s="31">
        <v>0</v>
      </c>
      <c r="F43" s="31">
        <v>0</v>
      </c>
      <c r="G43" s="31">
        <v>0</v>
      </c>
      <c r="H43" s="27">
        <v>0</v>
      </c>
      <c r="I43" s="25">
        <v>0</v>
      </c>
    </row>
    <row r="44" spans="1:9" ht="63.75" customHeight="1" hidden="1">
      <c r="A44" s="42"/>
      <c r="B44" s="42"/>
      <c r="C44" s="43" t="s">
        <v>278</v>
      </c>
      <c r="D44" s="44"/>
      <c r="E44" s="31">
        <v>0</v>
      </c>
      <c r="F44" s="31">
        <v>0</v>
      </c>
      <c r="G44" s="31">
        <v>0</v>
      </c>
      <c r="H44" s="27">
        <v>0</v>
      </c>
      <c r="I44" s="25">
        <v>0</v>
      </c>
    </row>
    <row r="45" spans="1:9" ht="12.75" customHeight="1" hidden="1">
      <c r="A45" s="42"/>
      <c r="B45" s="42"/>
      <c r="C45" s="43" t="s">
        <v>275</v>
      </c>
      <c r="D45" s="44"/>
      <c r="E45" s="31">
        <v>0</v>
      </c>
      <c r="F45" s="31">
        <v>0</v>
      </c>
      <c r="G45" s="31">
        <v>0</v>
      </c>
      <c r="H45" s="27">
        <v>0</v>
      </c>
      <c r="I45" s="25">
        <v>0</v>
      </c>
    </row>
    <row r="46" spans="1:9" ht="12.75" customHeight="1" hidden="1">
      <c r="A46" s="42"/>
      <c r="B46" s="42"/>
      <c r="C46" s="43" t="s">
        <v>275</v>
      </c>
      <c r="D46" s="44"/>
      <c r="E46" s="31">
        <v>0</v>
      </c>
      <c r="F46" s="31">
        <v>0</v>
      </c>
      <c r="G46" s="31">
        <v>0</v>
      </c>
      <c r="H46" s="27">
        <v>0</v>
      </c>
      <c r="I46" s="25">
        <v>0</v>
      </c>
    </row>
    <row r="47" spans="1:9" ht="25.5" customHeight="1">
      <c r="A47" s="42"/>
      <c r="B47" s="42"/>
      <c r="C47" s="43" t="s">
        <v>375</v>
      </c>
      <c r="D47" s="44"/>
      <c r="E47" s="31">
        <f>E48</f>
        <v>180</v>
      </c>
      <c r="F47" s="31">
        <v>180</v>
      </c>
      <c r="G47" s="31">
        <f>G48</f>
        <v>0</v>
      </c>
      <c r="H47" s="27"/>
      <c r="I47" s="25"/>
    </row>
    <row r="48" spans="1:9" s="36" customFormat="1" ht="12.75">
      <c r="A48" s="42"/>
      <c r="B48" s="42"/>
      <c r="C48" s="39" t="s">
        <v>359</v>
      </c>
      <c r="D48" s="29" t="s">
        <v>376</v>
      </c>
      <c r="E48" s="32">
        <v>180</v>
      </c>
      <c r="F48" s="32">
        <v>180</v>
      </c>
      <c r="G48" s="32">
        <v>0</v>
      </c>
      <c r="H48" s="27"/>
      <c r="I48" s="25"/>
    </row>
    <row r="49" spans="1:9" ht="12.75">
      <c r="A49" s="46"/>
      <c r="B49" s="45">
        <v>2</v>
      </c>
      <c r="C49" s="47" t="s">
        <v>279</v>
      </c>
      <c r="D49" s="48"/>
      <c r="E49" s="37">
        <f>E50+E60+E61</f>
        <v>124</v>
      </c>
      <c r="F49" s="37">
        <f>F50+F60+F61</f>
        <v>111</v>
      </c>
      <c r="G49" s="37">
        <f>G50+G60+G61</f>
        <v>202</v>
      </c>
      <c r="H49" s="37">
        <f>H50+H60+H61+H48</f>
        <v>0</v>
      </c>
      <c r="I49" s="37">
        <v>0</v>
      </c>
    </row>
    <row r="50" spans="1:9" ht="25.5">
      <c r="A50" s="42"/>
      <c r="B50" s="42"/>
      <c r="C50" s="43" t="s">
        <v>274</v>
      </c>
      <c r="D50" s="44"/>
      <c r="E50" s="26">
        <f>SUM(E51:E56)</f>
        <v>124</v>
      </c>
      <c r="F50" s="26">
        <f>SUM(F51:F56)</f>
        <v>111</v>
      </c>
      <c r="G50" s="26">
        <f>SUM(G51:G59)</f>
        <v>202</v>
      </c>
      <c r="H50" s="26">
        <v>0</v>
      </c>
      <c r="I50" s="26">
        <v>0</v>
      </c>
    </row>
    <row r="51" spans="1:9" ht="12.75">
      <c r="A51" s="42"/>
      <c r="B51" s="42"/>
      <c r="C51" s="39" t="s">
        <v>377</v>
      </c>
      <c r="D51" s="29">
        <v>44196</v>
      </c>
      <c r="E51" s="32">
        <v>5</v>
      </c>
      <c r="F51" s="32">
        <v>3</v>
      </c>
      <c r="G51" s="32">
        <v>0</v>
      </c>
      <c r="H51" s="26"/>
      <c r="I51" s="26"/>
    </row>
    <row r="52" spans="1:9" ht="12.75">
      <c r="A52" s="42"/>
      <c r="B52" s="42"/>
      <c r="C52" s="39" t="s">
        <v>378</v>
      </c>
      <c r="D52" s="29">
        <v>44196</v>
      </c>
      <c r="E52" s="32">
        <v>15</v>
      </c>
      <c r="F52" s="32">
        <v>15</v>
      </c>
      <c r="G52" s="32">
        <v>0</v>
      </c>
      <c r="H52" s="26"/>
      <c r="I52" s="26"/>
    </row>
    <row r="53" spans="1:9" ht="12.75">
      <c r="A53" s="42"/>
      <c r="B53" s="42"/>
      <c r="C53" s="39" t="s">
        <v>360</v>
      </c>
      <c r="D53" s="29" t="s">
        <v>376</v>
      </c>
      <c r="E53" s="32">
        <v>56</v>
      </c>
      <c r="F53" s="32">
        <v>56</v>
      </c>
      <c r="G53" s="32">
        <v>97</v>
      </c>
      <c r="H53" s="26"/>
      <c r="I53" s="26"/>
    </row>
    <row r="54" spans="1:9" ht="12.75">
      <c r="A54" s="42"/>
      <c r="B54" s="42"/>
      <c r="C54" s="39" t="s">
        <v>321</v>
      </c>
      <c r="D54" s="29">
        <v>44196</v>
      </c>
      <c r="E54" s="32">
        <v>10</v>
      </c>
      <c r="F54" s="32">
        <v>8</v>
      </c>
      <c r="G54" s="32">
        <v>0</v>
      </c>
      <c r="H54" s="26"/>
      <c r="I54" s="26"/>
    </row>
    <row r="55" spans="1:9" ht="12.75">
      <c r="A55" s="42"/>
      <c r="B55" s="42"/>
      <c r="C55" s="39" t="s">
        <v>379</v>
      </c>
      <c r="D55" s="29">
        <v>44196</v>
      </c>
      <c r="E55" s="32">
        <v>30</v>
      </c>
      <c r="F55" s="32">
        <v>22</v>
      </c>
      <c r="G55" s="32">
        <v>0</v>
      </c>
      <c r="H55" s="26"/>
      <c r="I55" s="26"/>
    </row>
    <row r="56" spans="1:9" ht="12.75">
      <c r="A56" s="42"/>
      <c r="B56" s="42"/>
      <c r="C56" s="39" t="s">
        <v>380</v>
      </c>
      <c r="D56" s="29">
        <v>44196</v>
      </c>
      <c r="E56" s="32">
        <v>8</v>
      </c>
      <c r="F56" s="32">
        <v>7</v>
      </c>
      <c r="G56" s="32">
        <v>0</v>
      </c>
      <c r="H56" s="26"/>
      <c r="I56" s="26"/>
    </row>
    <row r="57" spans="1:9" ht="12.75">
      <c r="A57" s="42"/>
      <c r="B57" s="42"/>
      <c r="C57" s="39" t="s">
        <v>384</v>
      </c>
      <c r="D57" s="29">
        <v>44561</v>
      </c>
      <c r="E57" s="32"/>
      <c r="F57" s="32"/>
      <c r="G57" s="32">
        <v>50</v>
      </c>
      <c r="H57" s="26"/>
      <c r="I57" s="26"/>
    </row>
    <row r="58" spans="1:9" ht="12.75">
      <c r="A58" s="42"/>
      <c r="B58" s="42"/>
      <c r="C58" s="39" t="s">
        <v>385</v>
      </c>
      <c r="D58" s="29">
        <v>44561</v>
      </c>
      <c r="E58" s="32"/>
      <c r="F58" s="32"/>
      <c r="G58" s="32">
        <v>35</v>
      </c>
      <c r="H58" s="26"/>
      <c r="I58" s="26"/>
    </row>
    <row r="59" spans="1:9" ht="12.75">
      <c r="A59" s="42"/>
      <c r="B59" s="42"/>
      <c r="C59" s="39" t="s">
        <v>386</v>
      </c>
      <c r="D59" s="29">
        <v>44561</v>
      </c>
      <c r="E59" s="32"/>
      <c r="F59" s="32"/>
      <c r="G59" s="32">
        <v>20</v>
      </c>
      <c r="H59" s="26"/>
      <c r="I59" s="26"/>
    </row>
    <row r="60" spans="1:9" ht="38.25">
      <c r="A60" s="42"/>
      <c r="B60" s="42"/>
      <c r="C60" s="43" t="s">
        <v>276</v>
      </c>
      <c r="D60" s="44"/>
      <c r="E60" s="32">
        <v>0</v>
      </c>
      <c r="F60" s="32">
        <v>0</v>
      </c>
      <c r="G60" s="32">
        <v>0</v>
      </c>
      <c r="H60" s="32">
        <v>0</v>
      </c>
      <c r="I60" s="32">
        <v>0</v>
      </c>
    </row>
    <row r="61" spans="1:9" ht="63.75">
      <c r="A61" s="42"/>
      <c r="B61" s="42"/>
      <c r="C61" s="43" t="s">
        <v>278</v>
      </c>
      <c r="D61" s="44"/>
      <c r="E61" s="26">
        <f>SUM(E62:E62)</f>
        <v>0</v>
      </c>
      <c r="F61" s="26">
        <f>SUM(F62:F62)</f>
        <v>0</v>
      </c>
      <c r="G61" s="26">
        <f>SUM(G62:G62)</f>
        <v>0</v>
      </c>
      <c r="H61" s="26">
        <f>SUM(H62:H62)</f>
        <v>0</v>
      </c>
      <c r="I61" s="26">
        <f>SUM(I62:I62)</f>
        <v>0</v>
      </c>
    </row>
    <row r="62" spans="1:9" ht="12.75">
      <c r="A62" s="42"/>
      <c r="B62" s="42"/>
      <c r="C62" s="43" t="s">
        <v>275</v>
      </c>
      <c r="D62" s="44"/>
      <c r="E62" s="31">
        <v>0</v>
      </c>
      <c r="F62" s="31">
        <v>0</v>
      </c>
      <c r="G62" s="31">
        <v>0</v>
      </c>
      <c r="H62" s="27">
        <v>0</v>
      </c>
      <c r="I62" s="25">
        <v>0</v>
      </c>
    </row>
    <row r="63" spans="1:9" ht="25.5">
      <c r="A63" s="42"/>
      <c r="B63" s="49">
        <v>3</v>
      </c>
      <c r="C63" s="43" t="s">
        <v>280</v>
      </c>
      <c r="D63" s="44"/>
      <c r="E63" s="96">
        <f>SUM(E64:E70)</f>
        <v>431</v>
      </c>
      <c r="F63" s="96">
        <f>SUM(F64:F70)</f>
        <v>346</v>
      </c>
      <c r="G63" s="96">
        <f>SUM(G64:G76)</f>
        <v>1113</v>
      </c>
      <c r="H63" s="27">
        <v>0</v>
      </c>
      <c r="I63" s="25">
        <v>0</v>
      </c>
    </row>
    <row r="64" spans="1:9" ht="25.5">
      <c r="A64" s="42"/>
      <c r="B64" s="42"/>
      <c r="C64" s="43" t="s">
        <v>274</v>
      </c>
      <c r="D64" s="44"/>
      <c r="E64" s="31">
        <v>0</v>
      </c>
      <c r="F64" s="31">
        <v>0</v>
      </c>
      <c r="G64" s="31">
        <v>0</v>
      </c>
      <c r="H64" s="27">
        <v>0</v>
      </c>
      <c r="I64" s="25">
        <v>0</v>
      </c>
    </row>
    <row r="65" spans="1:9" ht="12.75">
      <c r="A65" s="42"/>
      <c r="B65" s="42"/>
      <c r="C65" s="43" t="s">
        <v>275</v>
      </c>
      <c r="D65" s="44"/>
      <c r="E65" s="31">
        <v>0</v>
      </c>
      <c r="F65" s="31">
        <v>0</v>
      </c>
      <c r="G65" s="31">
        <v>0</v>
      </c>
      <c r="H65" s="27">
        <v>0</v>
      </c>
      <c r="I65" s="25">
        <v>0</v>
      </c>
    </row>
    <row r="66" spans="1:9" ht="12.75">
      <c r="A66" s="42"/>
      <c r="B66" s="42"/>
      <c r="C66" s="43" t="s">
        <v>275</v>
      </c>
      <c r="D66" s="44"/>
      <c r="E66" s="31">
        <v>0</v>
      </c>
      <c r="F66" s="31">
        <v>0</v>
      </c>
      <c r="G66" s="31">
        <v>0</v>
      </c>
      <c r="H66" s="27">
        <v>0</v>
      </c>
      <c r="I66" s="25">
        <v>0</v>
      </c>
    </row>
    <row r="67" spans="1:9" ht="38.25">
      <c r="A67" s="42"/>
      <c r="B67" s="42"/>
      <c r="C67" s="43" t="s">
        <v>276</v>
      </c>
      <c r="D67" s="44"/>
      <c r="E67" s="31">
        <v>0</v>
      </c>
      <c r="F67" s="31">
        <v>0</v>
      </c>
      <c r="G67" s="31">
        <v>0</v>
      </c>
      <c r="H67" s="27">
        <v>0</v>
      </c>
      <c r="I67" s="25">
        <v>0</v>
      </c>
    </row>
    <row r="68" spans="1:9" ht="25.5">
      <c r="A68" s="42"/>
      <c r="B68" s="42"/>
      <c r="C68" s="43" t="s">
        <v>436</v>
      </c>
      <c r="D68" s="50">
        <v>44196</v>
      </c>
      <c r="E68" s="31">
        <v>15</v>
      </c>
      <c r="F68" s="31">
        <v>7</v>
      </c>
      <c r="G68" s="31">
        <v>0</v>
      </c>
      <c r="H68" s="27">
        <v>0</v>
      </c>
      <c r="I68" s="25">
        <v>0</v>
      </c>
    </row>
    <row r="69" spans="1:9" ht="12.75">
      <c r="A69" s="42"/>
      <c r="B69" s="42"/>
      <c r="C69" s="43" t="s">
        <v>437</v>
      </c>
      <c r="D69" s="50">
        <v>44196</v>
      </c>
      <c r="E69" s="31">
        <v>45</v>
      </c>
      <c r="F69" s="31">
        <v>45</v>
      </c>
      <c r="G69" s="31">
        <v>0</v>
      </c>
      <c r="H69" s="27">
        <v>0</v>
      </c>
      <c r="I69" s="25">
        <v>0</v>
      </c>
    </row>
    <row r="70" spans="1:10" ht="25.5">
      <c r="A70" s="42"/>
      <c r="B70" s="42"/>
      <c r="C70" s="43" t="s">
        <v>438</v>
      </c>
      <c r="D70" s="50" t="s">
        <v>376</v>
      </c>
      <c r="E70" s="31">
        <v>371</v>
      </c>
      <c r="F70" s="31">
        <v>294</v>
      </c>
      <c r="G70" s="31">
        <v>0</v>
      </c>
      <c r="H70" s="27"/>
      <c r="I70" s="25"/>
      <c r="J70" s="2"/>
    </row>
    <row r="71" spans="1:10" ht="12.75">
      <c r="A71" s="42"/>
      <c r="B71" s="42"/>
      <c r="C71" s="43" t="s">
        <v>383</v>
      </c>
      <c r="D71" s="50">
        <v>44561</v>
      </c>
      <c r="E71" s="31"/>
      <c r="F71" s="31"/>
      <c r="G71" s="31">
        <v>18</v>
      </c>
      <c r="H71" s="27"/>
      <c r="I71" s="25"/>
      <c r="J71" s="2"/>
    </row>
    <row r="72" spans="1:10" ht="51">
      <c r="A72" s="42"/>
      <c r="B72" s="42"/>
      <c r="C72" s="43" t="s">
        <v>434</v>
      </c>
      <c r="D72" s="50">
        <v>44469</v>
      </c>
      <c r="E72" s="31"/>
      <c r="F72" s="31"/>
      <c r="G72" s="31">
        <v>25</v>
      </c>
      <c r="H72" s="27"/>
      <c r="I72" s="25"/>
      <c r="J72" s="2"/>
    </row>
    <row r="73" spans="1:10" ht="25.5">
      <c r="A73" s="42"/>
      <c r="B73" s="42"/>
      <c r="C73" s="43" t="s">
        <v>435</v>
      </c>
      <c r="D73" s="50">
        <v>44561</v>
      </c>
      <c r="E73" s="31"/>
      <c r="F73" s="31"/>
      <c r="G73" s="31">
        <f>175+492</f>
        <v>667</v>
      </c>
      <c r="H73" s="27"/>
      <c r="I73" s="25"/>
      <c r="J73" s="2"/>
    </row>
    <row r="74" spans="1:10" ht="25.5">
      <c r="A74" s="42"/>
      <c r="B74" s="42"/>
      <c r="C74" s="43" t="s">
        <v>430</v>
      </c>
      <c r="D74" s="50">
        <v>44377</v>
      </c>
      <c r="E74" s="31"/>
      <c r="F74" s="31"/>
      <c r="G74" s="31">
        <v>12</v>
      </c>
      <c r="H74" s="27"/>
      <c r="I74" s="25"/>
      <c r="J74" s="2"/>
    </row>
    <row r="75" spans="1:10" ht="25.5">
      <c r="A75" s="42"/>
      <c r="B75" s="42"/>
      <c r="C75" s="43" t="s">
        <v>431</v>
      </c>
      <c r="D75" s="50">
        <v>44561</v>
      </c>
      <c r="E75" s="31"/>
      <c r="F75" s="31"/>
      <c r="G75" s="31">
        <v>391</v>
      </c>
      <c r="H75" s="27"/>
      <c r="I75" s="25"/>
      <c r="J75" s="2"/>
    </row>
    <row r="76" spans="1:9" ht="12.75">
      <c r="A76" s="42"/>
      <c r="B76" s="42"/>
      <c r="C76" s="43" t="s">
        <v>381</v>
      </c>
      <c r="D76" s="50">
        <v>44196</v>
      </c>
      <c r="E76" s="31">
        <v>250</v>
      </c>
      <c r="F76" s="31">
        <v>0</v>
      </c>
      <c r="G76" s="31">
        <v>0</v>
      </c>
      <c r="H76" s="27"/>
      <c r="I76" s="25"/>
    </row>
    <row r="77" spans="1:9" ht="38.25">
      <c r="A77" s="42"/>
      <c r="B77" s="42"/>
      <c r="C77" s="43" t="s">
        <v>277</v>
      </c>
      <c r="D77" s="44"/>
      <c r="E77" s="31">
        <v>0</v>
      </c>
      <c r="F77" s="31">
        <v>0</v>
      </c>
      <c r="G77" s="31">
        <v>0</v>
      </c>
      <c r="H77" s="27">
        <v>0</v>
      </c>
      <c r="I77" s="25">
        <v>0</v>
      </c>
    </row>
    <row r="78" spans="1:9" ht="12.75">
      <c r="A78" s="42"/>
      <c r="B78" s="42"/>
      <c r="C78" s="43" t="s">
        <v>275</v>
      </c>
      <c r="D78" s="44"/>
      <c r="E78" s="31">
        <v>0</v>
      </c>
      <c r="F78" s="31">
        <v>0</v>
      </c>
      <c r="G78" s="31">
        <v>0</v>
      </c>
      <c r="H78" s="27">
        <v>0</v>
      </c>
      <c r="I78" s="25">
        <v>0</v>
      </c>
    </row>
    <row r="79" spans="1:9" ht="63.75">
      <c r="A79" s="42"/>
      <c r="B79" s="42"/>
      <c r="C79" s="43" t="s">
        <v>278</v>
      </c>
      <c r="D79" s="44"/>
      <c r="E79" s="31">
        <v>0</v>
      </c>
      <c r="F79" s="31">
        <v>0</v>
      </c>
      <c r="G79" s="31">
        <v>0</v>
      </c>
      <c r="H79" s="27">
        <v>0</v>
      </c>
      <c r="I79" s="25">
        <v>0</v>
      </c>
    </row>
    <row r="80" spans="1:9" ht="12.75">
      <c r="A80" s="42"/>
      <c r="B80" s="42"/>
      <c r="C80" s="43" t="s">
        <v>275</v>
      </c>
      <c r="D80" s="44"/>
      <c r="E80" s="31">
        <v>0</v>
      </c>
      <c r="F80" s="31">
        <v>0</v>
      </c>
      <c r="G80" s="31">
        <v>0</v>
      </c>
      <c r="H80" s="27">
        <v>0</v>
      </c>
      <c r="I80" s="25">
        <v>0</v>
      </c>
    </row>
    <row r="81" spans="1:9" ht="12.75">
      <c r="A81" s="42"/>
      <c r="B81" s="49">
        <v>4</v>
      </c>
      <c r="C81" s="43" t="s">
        <v>281</v>
      </c>
      <c r="D81" s="44"/>
      <c r="E81" s="31">
        <v>0</v>
      </c>
      <c r="F81" s="31">
        <v>0</v>
      </c>
      <c r="G81" s="31">
        <v>0</v>
      </c>
      <c r="H81" s="27">
        <v>0</v>
      </c>
      <c r="I81" s="25">
        <v>0</v>
      </c>
    </row>
    <row r="82" spans="1:9" ht="25.5">
      <c r="A82" s="42"/>
      <c r="B82" s="49">
        <v>5</v>
      </c>
      <c r="C82" s="43" t="s">
        <v>282</v>
      </c>
      <c r="D82" s="44"/>
      <c r="E82" s="28">
        <f>E83+E84</f>
        <v>0</v>
      </c>
      <c r="F82" s="28">
        <f>F83+F84</f>
        <v>0</v>
      </c>
      <c r="G82" s="28">
        <f>G83+G84</f>
        <v>0</v>
      </c>
      <c r="H82" s="28">
        <f>H83+H84</f>
        <v>0</v>
      </c>
      <c r="I82" s="28">
        <f>I83+I84</f>
        <v>0</v>
      </c>
    </row>
    <row r="83" spans="1:9" ht="12.75">
      <c r="A83" s="42"/>
      <c r="B83" s="42"/>
      <c r="C83" s="43" t="s">
        <v>269</v>
      </c>
      <c r="D83" s="50"/>
      <c r="E83" s="31">
        <v>0</v>
      </c>
      <c r="F83" s="31">
        <v>0</v>
      </c>
      <c r="G83" s="31">
        <v>0</v>
      </c>
      <c r="H83" s="27">
        <v>0</v>
      </c>
      <c r="I83" s="25">
        <v>0</v>
      </c>
    </row>
    <row r="84" spans="1:9" ht="12.75">
      <c r="A84" s="42"/>
      <c r="B84" s="42"/>
      <c r="C84" s="43" t="s">
        <v>283</v>
      </c>
      <c r="D84" s="44"/>
      <c r="E84" s="31">
        <v>0</v>
      </c>
      <c r="F84" s="31">
        <v>0</v>
      </c>
      <c r="G84" s="31">
        <v>0</v>
      </c>
      <c r="H84" s="27">
        <v>0</v>
      </c>
      <c r="I84" s="25">
        <v>0</v>
      </c>
    </row>
    <row r="85" spans="1:9" ht="12.75">
      <c r="A85" s="42"/>
      <c r="B85" s="42"/>
      <c r="C85" s="43" t="s">
        <v>275</v>
      </c>
      <c r="D85" s="44"/>
      <c r="E85" s="31">
        <v>0</v>
      </c>
      <c r="F85" s="31">
        <v>0</v>
      </c>
      <c r="G85" s="31">
        <v>0</v>
      </c>
      <c r="H85" s="27">
        <v>0</v>
      </c>
      <c r="I85" s="25">
        <v>0</v>
      </c>
    </row>
    <row r="86" spans="1:9" ht="38.25">
      <c r="A86" s="42"/>
      <c r="B86" s="42"/>
      <c r="C86" s="43" t="s">
        <v>277</v>
      </c>
      <c r="D86" s="44"/>
      <c r="E86" s="31">
        <v>0</v>
      </c>
      <c r="F86" s="31">
        <v>0</v>
      </c>
      <c r="G86" s="31">
        <v>0</v>
      </c>
      <c r="H86" s="27">
        <v>0</v>
      </c>
      <c r="I86" s="25">
        <v>0</v>
      </c>
    </row>
    <row r="87" spans="1:9" ht="12.75" customHeight="1" hidden="1">
      <c r="A87" s="42"/>
      <c r="B87" s="42"/>
      <c r="C87" s="43" t="s">
        <v>275</v>
      </c>
      <c r="D87" s="44"/>
      <c r="E87" s="31">
        <v>0</v>
      </c>
      <c r="F87" s="31">
        <v>0</v>
      </c>
      <c r="G87" s="31">
        <v>0</v>
      </c>
      <c r="H87" s="27">
        <v>0</v>
      </c>
      <c r="I87" s="25">
        <v>0</v>
      </c>
    </row>
    <row r="88" spans="1:9" ht="12.75" customHeight="1" hidden="1">
      <c r="A88" s="42"/>
      <c r="B88" s="42"/>
      <c r="C88" s="43" t="s">
        <v>275</v>
      </c>
      <c r="D88" s="44"/>
      <c r="E88" s="31">
        <v>0</v>
      </c>
      <c r="F88" s="31">
        <v>0</v>
      </c>
      <c r="G88" s="31">
        <v>0</v>
      </c>
      <c r="H88" s="27">
        <v>0</v>
      </c>
      <c r="I88" s="25">
        <v>0</v>
      </c>
    </row>
    <row r="89" spans="1:9" ht="63.75">
      <c r="A89" s="42"/>
      <c r="B89" s="42"/>
      <c r="C89" s="43" t="s">
        <v>278</v>
      </c>
      <c r="D89" s="44"/>
      <c r="E89" s="31">
        <v>0</v>
      </c>
      <c r="F89" s="31">
        <v>0</v>
      </c>
      <c r="G89" s="31">
        <v>0</v>
      </c>
      <c r="H89" s="27">
        <v>0</v>
      </c>
      <c r="I89" s="25">
        <v>0</v>
      </c>
    </row>
    <row r="90" spans="1:9" ht="12.75" customHeight="1" hidden="1">
      <c r="A90" s="42"/>
      <c r="B90" s="42"/>
      <c r="C90" s="43" t="s">
        <v>275</v>
      </c>
      <c r="D90" s="44"/>
      <c r="E90" s="31">
        <v>0</v>
      </c>
      <c r="F90" s="31">
        <v>0</v>
      </c>
      <c r="G90" s="31">
        <v>0</v>
      </c>
      <c r="H90" s="27">
        <v>0</v>
      </c>
      <c r="I90" s="25">
        <v>0</v>
      </c>
    </row>
    <row r="91" spans="1:9" ht="12.75" customHeight="1" hidden="1">
      <c r="A91" s="42"/>
      <c r="B91" s="42"/>
      <c r="C91" s="43" t="s">
        <v>275</v>
      </c>
      <c r="D91" s="44"/>
      <c r="E91" s="31">
        <v>0</v>
      </c>
      <c r="F91" s="31">
        <v>0</v>
      </c>
      <c r="G91" s="31">
        <v>0</v>
      </c>
      <c r="H91" s="27">
        <v>0</v>
      </c>
      <c r="I91" s="25">
        <v>0</v>
      </c>
    </row>
    <row r="92" spans="1:9" ht="12.75">
      <c r="A92" s="42"/>
      <c r="B92" s="49">
        <v>4</v>
      </c>
      <c r="C92" s="43" t="s">
        <v>281</v>
      </c>
      <c r="D92" s="44"/>
      <c r="E92" s="31">
        <v>0</v>
      </c>
      <c r="F92" s="31">
        <v>0</v>
      </c>
      <c r="G92" s="31">
        <v>0</v>
      </c>
      <c r="H92" s="27">
        <v>0</v>
      </c>
      <c r="I92" s="25">
        <v>0</v>
      </c>
    </row>
    <row r="93" spans="1:9" ht="12.75" customHeight="1" hidden="1">
      <c r="A93" s="42"/>
      <c r="B93" s="49">
        <v>5</v>
      </c>
      <c r="C93" s="43" t="s">
        <v>282</v>
      </c>
      <c r="D93" s="44"/>
      <c r="E93" s="28">
        <f>E94+E95</f>
        <v>0</v>
      </c>
      <c r="F93" s="28">
        <f>F94+F95</f>
        <v>0</v>
      </c>
      <c r="G93" s="28">
        <f>G94+G95</f>
        <v>0</v>
      </c>
      <c r="H93" s="28">
        <f>H94+H95</f>
        <v>0</v>
      </c>
      <c r="I93" s="28">
        <f>I94+I95</f>
        <v>0</v>
      </c>
    </row>
    <row r="94" spans="1:9" ht="12.75" customHeight="1" hidden="1">
      <c r="A94" s="42"/>
      <c r="B94" s="42"/>
      <c r="C94" s="43" t="s">
        <v>269</v>
      </c>
      <c r="D94" s="50"/>
      <c r="E94" s="31">
        <v>0</v>
      </c>
      <c r="F94" s="31">
        <v>0</v>
      </c>
      <c r="G94" s="31">
        <v>0</v>
      </c>
      <c r="H94" s="27">
        <v>0</v>
      </c>
      <c r="I94" s="25">
        <v>0</v>
      </c>
    </row>
    <row r="95" spans="1:9" ht="12.75">
      <c r="A95" s="42"/>
      <c r="B95" s="42"/>
      <c r="C95" s="43" t="s">
        <v>283</v>
      </c>
      <c r="D95" s="44"/>
      <c r="E95" s="31">
        <v>0</v>
      </c>
      <c r="F95" s="31">
        <v>0</v>
      </c>
      <c r="G95" s="31">
        <v>0</v>
      </c>
      <c r="H95" s="27">
        <v>0</v>
      </c>
      <c r="I95" s="25">
        <v>0</v>
      </c>
    </row>
    <row r="96" ht="12.75" customHeight="1" hidden="1">
      <c r="F96" s="1"/>
    </row>
    <row r="97" ht="12.75" customHeight="1" hidden="1">
      <c r="F97" s="1"/>
    </row>
    <row r="98" spans="3:10" ht="12.75">
      <c r="C98" s="9" t="str">
        <f>'[1]ANEXA1'!B73</f>
        <v>DIRECTOR GENERAL</v>
      </c>
      <c r="E98" s="128" t="str">
        <f>'[1]ANEXA1'!H73</f>
        <v>DIRECTOR ECONOMIC</v>
      </c>
      <c r="F98" s="128"/>
      <c r="G98" s="128"/>
      <c r="H98" s="128"/>
      <c r="I98" s="128"/>
      <c r="J98" s="128"/>
    </row>
    <row r="99" spans="3:10" ht="12.75">
      <c r="C99" s="34" t="str">
        <f>'[1]ANEXA1'!B74</f>
        <v>BUJOR IONUT ANTONIO</v>
      </c>
      <c r="E99" s="16" t="str">
        <f>'[2]ANEXA1'!H75</f>
        <v>FABIAN DANA IOANA</v>
      </c>
      <c r="F99" s="16"/>
      <c r="G99" s="16"/>
      <c r="H99" s="16"/>
      <c r="I99" s="16"/>
      <c r="J99" s="16"/>
    </row>
    <row r="100" ht="12.75">
      <c r="F100" s="1"/>
    </row>
    <row r="101" ht="12.75">
      <c r="F101" s="1"/>
    </row>
    <row r="102" spans="5:6" ht="12.75" customHeight="1">
      <c r="E102" t="s">
        <v>299</v>
      </c>
      <c r="F102" s="1"/>
    </row>
    <row r="103" spans="5:6" ht="12.75">
      <c r="E103" t="s">
        <v>300</v>
      </c>
      <c r="F103" s="1"/>
    </row>
    <row r="104" ht="12.75" customHeight="1">
      <c r="F104" s="1"/>
    </row>
    <row r="105" ht="12.75">
      <c r="F105" s="1"/>
    </row>
    <row r="106" spans="5:6" ht="12.75">
      <c r="E106" t="str">
        <f>'[1]ANEXA1'!H77</f>
        <v>VIZAT CFG</v>
      </c>
      <c r="F106" s="1"/>
    </row>
    <row r="107" spans="5:6" ht="12.75">
      <c r="E107" t="s">
        <v>426</v>
      </c>
      <c r="F107" s="1"/>
    </row>
  </sheetData>
  <sheetProtection selectLockedCells="1" selectUnlockedCells="1"/>
  <mergeCells count="9">
    <mergeCell ref="E98:J98"/>
    <mergeCell ref="H3:I3"/>
    <mergeCell ref="A11:I11"/>
    <mergeCell ref="A19:A20"/>
    <mergeCell ref="B19:B20"/>
    <mergeCell ref="C19:C20"/>
    <mergeCell ref="D19:D20"/>
    <mergeCell ref="E19:F19"/>
    <mergeCell ref="G19:I19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2" spans="1:10" ht="12.75">
      <c r="A2" s="4" t="s">
        <v>287</v>
      </c>
      <c r="B2" s="5"/>
      <c r="C2" s="38"/>
      <c r="J2" t="s">
        <v>420</v>
      </c>
    </row>
    <row r="3" spans="1:3" ht="12.75">
      <c r="A3" s="4" t="s">
        <v>288</v>
      </c>
      <c r="B3" s="5"/>
      <c r="C3" s="38"/>
    </row>
    <row r="4" spans="1:3" ht="12.75">
      <c r="A4" s="4" t="s">
        <v>289</v>
      </c>
      <c r="B4" s="5"/>
      <c r="C4" s="38"/>
    </row>
    <row r="5" spans="1:3" ht="12.75">
      <c r="A5" s="4" t="s">
        <v>290</v>
      </c>
      <c r="B5" s="5"/>
      <c r="C5" s="38"/>
    </row>
    <row r="8" ht="12.75">
      <c r="C8" t="s">
        <v>429</v>
      </c>
    </row>
    <row r="10" ht="12.75">
      <c r="K10" t="s">
        <v>421</v>
      </c>
    </row>
    <row r="11" spans="1:11" ht="26.25" customHeight="1">
      <c r="A11" s="135" t="s">
        <v>407</v>
      </c>
      <c r="B11" s="135" t="s">
        <v>408</v>
      </c>
      <c r="C11" s="139" t="s">
        <v>409</v>
      </c>
      <c r="D11" s="139" t="s">
        <v>427</v>
      </c>
      <c r="E11" s="139"/>
      <c r="F11" s="135" t="s">
        <v>428</v>
      </c>
      <c r="G11" s="135"/>
      <c r="H11" s="135" t="s">
        <v>400</v>
      </c>
      <c r="I11" s="135"/>
      <c r="J11" s="135" t="s">
        <v>401</v>
      </c>
      <c r="K11" s="135"/>
    </row>
    <row r="12" spans="1:11" ht="12.75">
      <c r="A12" s="135"/>
      <c r="B12" s="135"/>
      <c r="C12" s="139"/>
      <c r="D12" s="136" t="s">
        <v>402</v>
      </c>
      <c r="E12" s="136"/>
      <c r="F12" s="136" t="s">
        <v>403</v>
      </c>
      <c r="G12" s="136"/>
      <c r="H12" s="136" t="s">
        <v>403</v>
      </c>
      <c r="I12" s="136"/>
      <c r="J12" s="136" t="s">
        <v>403</v>
      </c>
      <c r="K12" s="136"/>
    </row>
    <row r="13" spans="1:11" ht="25.5" customHeight="1">
      <c r="A13" s="135"/>
      <c r="B13" s="135"/>
      <c r="C13" s="139"/>
      <c r="D13" s="99" t="s">
        <v>404</v>
      </c>
      <c r="E13" s="98" t="s">
        <v>405</v>
      </c>
      <c r="F13" s="98" t="s">
        <v>406</v>
      </c>
      <c r="G13" s="98" t="s">
        <v>405</v>
      </c>
      <c r="H13" s="98" t="s">
        <v>406</v>
      </c>
      <c r="I13" s="98" t="s">
        <v>405</v>
      </c>
      <c r="J13" s="98" t="s">
        <v>406</v>
      </c>
      <c r="K13" s="98" t="s">
        <v>405</v>
      </c>
    </row>
    <row r="14" spans="1:11" ht="12.75">
      <c r="A14" s="98">
        <v>0</v>
      </c>
      <c r="B14" s="98">
        <v>1</v>
      </c>
      <c r="C14" s="98">
        <v>2</v>
      </c>
      <c r="D14" s="98">
        <v>3</v>
      </c>
      <c r="E14" s="98">
        <v>4</v>
      </c>
      <c r="F14" s="98">
        <v>5</v>
      </c>
      <c r="G14" s="98">
        <v>6</v>
      </c>
      <c r="H14" s="98">
        <v>7</v>
      </c>
      <c r="I14" s="98">
        <v>8</v>
      </c>
      <c r="J14" s="98">
        <v>9</v>
      </c>
      <c r="K14" s="98">
        <v>10</v>
      </c>
    </row>
    <row r="15" spans="1:11" ht="12.75">
      <c r="A15" s="97" t="s">
        <v>410</v>
      </c>
      <c r="B15" s="140" t="s">
        <v>411</v>
      </c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>
      <c r="A16" s="98">
        <v>1</v>
      </c>
      <c r="B16" s="97" t="s">
        <v>412</v>
      </c>
      <c r="C16" s="97"/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 ht="12.75">
      <c r="A17" s="98"/>
      <c r="B17" s="97" t="s">
        <v>414</v>
      </c>
      <c r="C17" s="97"/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1:11" ht="12.75">
      <c r="A18" s="97" t="s">
        <v>413</v>
      </c>
      <c r="B18" s="140" t="s">
        <v>415</v>
      </c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98">
        <v>1</v>
      </c>
      <c r="B19" s="97" t="s">
        <v>416</v>
      </c>
      <c r="C19" s="97"/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</row>
    <row r="20" spans="2:11" ht="12.75">
      <c r="B20" s="100" t="s">
        <v>417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</row>
    <row r="21" spans="1:11" ht="41.25" customHeight="1">
      <c r="A21" s="101" t="s">
        <v>418</v>
      </c>
      <c r="B21" s="102" t="s">
        <v>419</v>
      </c>
      <c r="C21" s="97"/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</row>
    <row r="23" ht="12.75">
      <c r="A23" t="s">
        <v>422</v>
      </c>
    </row>
    <row r="24" ht="12.75">
      <c r="A24" t="s">
        <v>423</v>
      </c>
    </row>
    <row r="26" spans="2:9" ht="12.75">
      <c r="B26" s="137" t="s">
        <v>292</v>
      </c>
      <c r="C26" s="138"/>
      <c r="D26" s="141" t="s">
        <v>294</v>
      </c>
      <c r="E26" s="141"/>
      <c r="F26" s="141"/>
      <c r="G26" s="141"/>
      <c r="H26" s="141"/>
      <c r="I26" s="141"/>
    </row>
    <row r="27" spans="2:9" ht="12.75">
      <c r="B27" s="142" t="s">
        <v>424</v>
      </c>
      <c r="C27" s="138"/>
      <c r="D27" s="138"/>
      <c r="E27" s="16"/>
      <c r="F27" s="16"/>
      <c r="G27" s="16"/>
      <c r="H27" s="16" t="s">
        <v>315</v>
      </c>
      <c r="I27" s="16"/>
    </row>
    <row r="28" spans="2:9" ht="25.5" customHeight="1">
      <c r="B28" s="20"/>
      <c r="C28" s="16"/>
      <c r="D28" s="128"/>
      <c r="E28" s="128"/>
      <c r="F28" s="128"/>
      <c r="G28" s="128"/>
      <c r="H28" s="128"/>
      <c r="I28" s="128"/>
    </row>
    <row r="29" spans="2:9" ht="12.75">
      <c r="B29" s="16"/>
      <c r="C29" s="16"/>
      <c r="D29" s="16"/>
      <c r="E29" s="16"/>
      <c r="F29" s="16"/>
      <c r="G29" s="16"/>
      <c r="H29" s="16" t="s">
        <v>298</v>
      </c>
      <c r="I29" s="16"/>
    </row>
    <row r="30" ht="12.75">
      <c r="H30" t="s">
        <v>426</v>
      </c>
    </row>
  </sheetData>
  <sheetProtection/>
  <mergeCells count="17"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  <mergeCell ref="F11:G11"/>
    <mergeCell ref="H11:I11"/>
    <mergeCell ref="J11:K11"/>
    <mergeCell ref="D12:E12"/>
    <mergeCell ref="F12:G12"/>
    <mergeCell ref="H12:I12"/>
    <mergeCell ref="J12:K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Dana Fabian</cp:lastModifiedBy>
  <cp:lastPrinted>2021-08-17T11:06:09Z</cp:lastPrinted>
  <dcterms:created xsi:type="dcterms:W3CDTF">2016-01-13T07:29:29Z</dcterms:created>
  <dcterms:modified xsi:type="dcterms:W3CDTF">2021-08-17T11:47:46Z</dcterms:modified>
  <cp:category/>
  <cp:version/>
  <cp:contentType/>
  <cp:contentStatus/>
</cp:coreProperties>
</file>