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aug 2021" sheetId="1" r:id="rId1"/>
  </sheets>
  <definedNames>
    <definedName name="_xlnm.Print_Area" localSheetId="0">'rectif aug 2021'!$A$1:$T$206</definedName>
  </definedNames>
  <calcPr fullCalcOnLoad="1"/>
</workbook>
</file>

<file path=xl/sharedStrings.xml><?xml version="1.0" encoding="utf-8"?>
<sst xmlns="http://schemas.openxmlformats.org/spreadsheetml/2006/main" count="196" uniqueCount="140">
  <si>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</si>
  <si>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</si>
  <si>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</si>
  <si>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</si>
  <si>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</si>
  <si>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</si>
  <si>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</si>
  <si>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</si>
  <si>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</si>
  <si>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</si>
  <si>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</si>
  <si>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</si>
  <si>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</si>
  <si>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</si>
  <si>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</si>
  <si>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</si>
  <si>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</si>
  <si>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</si>
  <si>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</si>
  <si>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</si>
  <si>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</si>
  <si>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</si>
  <si>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</si>
  <si>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</si>
  <si>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</si>
  <si>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</si>
  <si>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</si>
  <si>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</si>
  <si>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</si>
  <si>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</si>
  <si>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</si>
  <si>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</si>
  <si>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</si>
  <si>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</si>
  <si>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</si>
  <si>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</si>
  <si>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</si>
  <si>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</si>
  <si>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</si>
  <si>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</si>
  <si>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</si>
  <si>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</si>
  <si>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</si>
  <si>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</si>
  <si>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</si>
  <si>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</si>
  <si>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</si>
  <si>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</si>
  <si>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</si>
  <si>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</si>
  <si>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</si>
  <si>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</si>
  <si>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</si>
  <si>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</si>
  <si>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</si>
  <si>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</si>
  <si>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</si>
  <si>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</si>
  <si>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</si>
  <si>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</si>
  <si>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</si>
  <si>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</si>
  <si>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</si>
  <si>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</si>
  <si>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</si>
  <si>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</si>
  <si>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</si>
  <si>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</si>
  <si>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</si>
  <si>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</si>
  <si>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</si>
  <si>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</si>
  <si>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</si>
  <si>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</si>
  <si>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</si>
  <si>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</si>
  <si>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</si>
  <si>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</si>
  <si>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</si>
  <si>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</si>
  <si>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</si>
  <si>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</si>
  <si>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</si>
  <si>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</si>
  <si>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</si>
  <si>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</si>
  <si>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</si>
  <si>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</si>
  <si>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</si>
  <si>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</si>
  <si>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</si>
  <si>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</si>
  <si>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</si>
  <si>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</si>
  <si>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</si>
  <si>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</si>
  <si>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</si>
  <si>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</si>
  <si>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</si>
  <si>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</si>
  <si>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</si>
  <si>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</si>
  <si>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</si>
  <si>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</si>
  <si>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</si>
  <si>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</si>
  <si>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</si>
  <si>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</si>
  <si>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</si>
  <si>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</si>
  <si>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</si>
  <si>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</si>
  <si>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</si>
  <si>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</si>
  <si>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</si>
  <si>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</si>
  <si>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</si>
  <si>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</si>
  <si>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</si>
  <si>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</si>
  <si>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</si>
  <si>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</si>
  <si>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</si>
  <si>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</si>
  <si>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</si>
  <si>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</si>
  <si>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</si>
  <si>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</si>
  <si>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</si>
  <si>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</si>
  <si>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</si>
  <si>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</si>
  <si>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</si>
  <si>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</si>
  <si>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</si>
  <si>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</si>
  <si>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</si>
  <si>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</si>
  <si>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30.07.2021</t>
  </si>
  <si>
    <t>REALIZARI LA 19.08.2021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</si>
</sst>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94">
      <selection activeCell="X76" sqref="X76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135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91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134</v>
      </c>
      <c r="H6" s="110" t="s">
        <v>139</v>
      </c>
      <c r="I6" s="112" t="s">
        <v>66</v>
      </c>
      <c r="J6" s="111" t="s">
        <v>64</v>
      </c>
      <c r="K6" s="113" t="s">
        <v>136</v>
      </c>
      <c r="L6" s="28" t="s">
        <v>98</v>
      </c>
      <c r="M6" s="112" t="s">
        <v>112</v>
      </c>
      <c r="N6" s="111" t="s">
        <v>87</v>
      </c>
      <c r="O6" s="114" t="s">
        <v>98</v>
      </c>
      <c r="P6" s="28" t="s">
        <v>113</v>
      </c>
      <c r="Q6" s="131" t="s">
        <v>123</v>
      </c>
      <c r="R6" s="115" t="s">
        <v>124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7138625</v>
      </c>
      <c r="I40" s="15"/>
      <c r="J40" s="5">
        <f t="shared" si="3"/>
        <v>8936386</v>
      </c>
      <c r="K40" s="30">
        <f aca="true" t="shared" si="4" ref="K40:K66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1.251835752683465</v>
      </c>
      <c r="R40" s="6">
        <f>P40-H40</f>
        <v>1797761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25459907</v>
      </c>
      <c r="H41" s="104">
        <v>0</v>
      </c>
      <c r="I41" s="15"/>
      <c r="J41" s="5">
        <f t="shared" si="3"/>
        <v>25459907</v>
      </c>
      <c r="K41" s="30">
        <f t="shared" si="4"/>
        <v>0</v>
      </c>
      <c r="L41" s="5">
        <v>-1185901</v>
      </c>
      <c r="M41" s="5">
        <f>1600000+2306733+530216</f>
        <v>4436949</v>
      </c>
      <c r="N41" s="15"/>
      <c r="O41" s="15"/>
      <c r="P41" s="6">
        <f aca="true" t="shared" si="5" ref="P41:P68">G41+L41</f>
        <v>24274006</v>
      </c>
      <c r="Q41" s="146" t="e">
        <f aca="true" t="shared" si="6" ref="Q41:Q66">P41/H41</f>
        <v>#DIV/0!</v>
      </c>
      <c r="R41" s="6">
        <f aca="true" t="shared" si="7" ref="R41:R70">P41-H41</f>
        <v>24274006</v>
      </c>
    </row>
    <row r="42" spans="2:18" ht="33" customHeight="1" hidden="1">
      <c r="B42" s="33" t="s">
        <v>96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92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97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104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94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100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101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93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95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227237</v>
      </c>
      <c r="H49" s="6">
        <v>298138</v>
      </c>
      <c r="I49" s="6"/>
      <c r="J49" s="6">
        <f t="shared" si="3"/>
        <v>227237</v>
      </c>
      <c r="K49" s="30">
        <f t="shared" si="4"/>
        <v>1.3120134485141064</v>
      </c>
      <c r="L49" s="5">
        <f>H49-G49</f>
        <v>70901</v>
      </c>
      <c r="M49" s="5">
        <v>211924</v>
      </c>
      <c r="N49" s="5"/>
      <c r="O49" s="5"/>
      <c r="P49" s="6">
        <f t="shared" si="5"/>
        <v>298138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122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1115</v>
      </c>
      <c r="H50" s="6">
        <v>1115</v>
      </c>
      <c r="I50" s="6"/>
      <c r="J50" s="6">
        <f t="shared" si="3"/>
        <v>1115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1115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119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415775</v>
      </c>
      <c r="I51" s="6"/>
      <c r="J51" s="6">
        <f t="shared" si="3"/>
        <v>2080025</v>
      </c>
      <c r="K51" s="30">
        <f t="shared" si="4"/>
        <v>0.19988942440595667</v>
      </c>
      <c r="L51" s="5"/>
      <c r="M51" s="5"/>
      <c r="N51" s="5"/>
      <c r="O51" s="5"/>
      <c r="P51" s="6">
        <f t="shared" si="5"/>
        <v>2080025</v>
      </c>
      <c r="Q51" s="146">
        <f t="shared" si="6"/>
        <v>5.002765919066803</v>
      </c>
      <c r="R51" s="6">
        <f t="shared" si="7"/>
        <v>1664250</v>
      </c>
    </row>
    <row r="52" spans="2:18" ht="15.75">
      <c r="B52" s="34" t="s">
        <v>120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117</v>
      </c>
      <c r="C53" s="31"/>
      <c r="D53" s="31"/>
      <c r="E53" s="31"/>
      <c r="F53" s="31"/>
      <c r="G53" s="5">
        <v>261887</v>
      </c>
      <c r="H53" s="6">
        <v>257256</v>
      </c>
      <c r="I53" s="6"/>
      <c r="J53" s="6">
        <f t="shared" si="3"/>
        <v>261887</v>
      </c>
      <c r="K53" s="30">
        <f t="shared" si="4"/>
        <v>0.9823168007575787</v>
      </c>
      <c r="L53" s="5"/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105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128</v>
      </c>
      <c r="C55" s="31"/>
      <c r="D55" s="31"/>
      <c r="E55" s="31"/>
      <c r="F55" s="31"/>
      <c r="G55" s="5">
        <v>6</v>
      </c>
      <c r="H55" s="6">
        <v>6</v>
      </c>
      <c r="I55" s="6"/>
      <c r="J55" s="6">
        <f t="shared" si="3"/>
        <v>6</v>
      </c>
      <c r="K55" s="30">
        <f t="shared" si="4"/>
        <v>1</v>
      </c>
      <c r="L55" s="5"/>
      <c r="M55" s="5"/>
      <c r="N55" s="5"/>
      <c r="O55" s="5"/>
      <c r="P55" s="6">
        <f t="shared" si="5"/>
        <v>6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102</v>
      </c>
      <c r="C56" s="31"/>
      <c r="D56" s="31"/>
      <c r="E56" s="31"/>
      <c r="F56" s="31"/>
      <c r="G56" s="5">
        <v>73345000</v>
      </c>
      <c r="H56" s="120">
        <v>22544630</v>
      </c>
      <c r="I56" s="6"/>
      <c r="J56" s="6">
        <f t="shared" si="3"/>
        <v>73345000</v>
      </c>
      <c r="K56" s="30">
        <f t="shared" si="4"/>
        <v>0.3073778717022292</v>
      </c>
      <c r="L56" s="5"/>
      <c r="M56" s="5">
        <v>14549529</v>
      </c>
      <c r="N56" s="5"/>
      <c r="O56" s="5"/>
      <c r="P56" s="6">
        <f t="shared" si="5"/>
        <v>73345000</v>
      </c>
      <c r="Q56" s="146"/>
      <c r="R56" s="6">
        <f t="shared" si="7"/>
        <v>50800370</v>
      </c>
    </row>
    <row r="57" spans="2:18" ht="15.75" hidden="1">
      <c r="B57" s="33" t="s">
        <v>128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125</v>
      </c>
      <c r="C58" s="31"/>
      <c r="D58" s="31"/>
      <c r="E58" s="31"/>
      <c r="F58" s="31"/>
      <c r="G58" s="120">
        <v>14191217</v>
      </c>
      <c r="H58" s="120">
        <v>5521682</v>
      </c>
      <c r="I58" s="6"/>
      <c r="J58" s="6">
        <f t="shared" si="3"/>
        <v>14191217</v>
      </c>
      <c r="K58" s="30">
        <f t="shared" si="4"/>
        <v>0.3890915063873662</v>
      </c>
      <c r="L58" s="5"/>
      <c r="M58" s="6">
        <v>0</v>
      </c>
      <c r="N58" s="5"/>
      <c r="O58" s="5"/>
      <c r="P58" s="6">
        <f t="shared" si="5"/>
        <v>14191217</v>
      </c>
      <c r="Q58" s="146">
        <f t="shared" si="6"/>
        <v>2.570089512579681</v>
      </c>
      <c r="R58" s="6">
        <f t="shared" si="7"/>
        <v>8669535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137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130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1298001</v>
      </c>
      <c r="H61" s="6">
        <v>21808</v>
      </c>
      <c r="I61" s="6"/>
      <c r="J61" s="6">
        <f t="shared" si="8"/>
        <v>1298001</v>
      </c>
      <c r="K61" s="30">
        <f t="shared" si="4"/>
        <v>0.016801219721710538</v>
      </c>
      <c r="L61" s="5"/>
      <c r="M61" s="30"/>
      <c r="N61" s="5"/>
      <c r="O61" s="5"/>
      <c r="P61" s="6">
        <f t="shared" si="5"/>
        <v>1298001</v>
      </c>
      <c r="Q61" s="146"/>
      <c r="R61" s="6">
        <f t="shared" si="7"/>
        <v>1276193</v>
      </c>
    </row>
    <row r="62" spans="2:18" ht="15.75">
      <c r="B62" s="33" t="s">
        <v>131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132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129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126</v>
      </c>
      <c r="C65" s="31"/>
      <c r="D65" s="31"/>
      <c r="E65" s="31"/>
      <c r="F65" s="31"/>
      <c r="G65" s="6">
        <v>0</v>
      </c>
      <c r="H65" s="7">
        <v>6616</v>
      </c>
      <c r="I65" s="6"/>
      <c r="J65" s="6">
        <f t="shared" si="8"/>
        <v>0</v>
      </c>
      <c r="K65" s="30"/>
      <c r="L65" s="5">
        <v>7000</v>
      </c>
      <c r="M65" s="6"/>
      <c r="N65" s="15"/>
      <c r="O65" s="15"/>
      <c r="P65" s="6">
        <f t="shared" si="5"/>
        <v>7000</v>
      </c>
      <c r="Q65" s="146">
        <f t="shared" si="6"/>
        <v>1.0580411124546554</v>
      </c>
      <c r="R65" s="6">
        <f t="shared" si="7"/>
        <v>384</v>
      </c>
    </row>
    <row r="66" spans="2:18" ht="15.75">
      <c r="B66" s="34" t="s">
        <v>118</v>
      </c>
      <c r="C66" s="31"/>
      <c r="D66" s="31"/>
      <c r="E66" s="31"/>
      <c r="F66" s="31"/>
      <c r="G66" s="6">
        <v>61273363</v>
      </c>
      <c r="H66" s="6">
        <v>17956319</v>
      </c>
      <c r="I66" s="6"/>
      <c r="J66" s="6">
        <f t="shared" si="8"/>
        <v>61273363</v>
      </c>
      <c r="K66" s="30">
        <f t="shared" si="4"/>
        <v>0.29305261080577544</v>
      </c>
      <c r="L66" s="5"/>
      <c r="M66" s="6"/>
      <c r="N66" s="15"/>
      <c r="O66" s="15"/>
      <c r="P66" s="6">
        <f t="shared" si="5"/>
        <v>61273363</v>
      </c>
      <c r="Q66" s="146">
        <f t="shared" si="6"/>
        <v>3.412356563725561</v>
      </c>
      <c r="R66" s="6">
        <f t="shared" si="7"/>
        <v>43317044</v>
      </c>
    </row>
    <row r="67" spans="2:18" ht="15.75">
      <c r="B67" s="125" t="s">
        <v>127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121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192309819</v>
      </c>
      <c r="H69" s="41">
        <f>SUM(H40:H68)</f>
        <v>57756196</v>
      </c>
      <c r="I69" s="41">
        <f>SUM(I40:I62)</f>
        <v>0</v>
      </c>
      <c r="J69" s="41">
        <f>SUM(J40:J62)</f>
        <v>127196042</v>
      </c>
      <c r="K69" s="135">
        <f>H69/G69</f>
        <v>0.30032889792278367</v>
      </c>
      <c r="L69" s="45">
        <f>SUM(L40:L68)</f>
        <v>-1108000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191201819</v>
      </c>
      <c r="Q69" s="132">
        <f>P69/H69</f>
        <v>3.3104988250957526</v>
      </c>
      <c r="R69" s="126">
        <f t="shared" si="7"/>
        <v>133445623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34636706</v>
      </c>
      <c r="H70" s="45">
        <f>H40+H41+H48+H49+H50+H59+H67</f>
        <v>7449908</v>
      </c>
      <c r="I70" s="128">
        <f>I40+I41+I48+I49+I50</f>
        <v>0</v>
      </c>
      <c r="J70" s="128">
        <f>J40+J41+J48+J49+J50</f>
        <v>34632906</v>
      </c>
      <c r="K70" s="136">
        <f>H70/G70</f>
        <v>0.21508708131772114</v>
      </c>
      <c r="L70" s="129">
        <f>L40+L41+L48+L49+L50+L59+L67</f>
        <v>-1115000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33521706</v>
      </c>
      <c r="Q70" s="132">
        <f>P70/H70</f>
        <v>4.499613418044894</v>
      </c>
      <c r="R70" s="126">
        <f t="shared" si="7"/>
        <v>26071798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134</v>
      </c>
      <c r="H71" s="110" t="s">
        <v>138</v>
      </c>
      <c r="I71" s="112" t="s">
        <v>66</v>
      </c>
      <c r="J71" s="111" t="s">
        <v>64</v>
      </c>
      <c r="K71" s="113" t="s">
        <v>136</v>
      </c>
      <c r="L71" s="28" t="s">
        <v>98</v>
      </c>
      <c r="M71" s="112" t="s">
        <v>112</v>
      </c>
      <c r="N71" s="111" t="s">
        <v>87</v>
      </c>
      <c r="O71" s="114" t="s">
        <v>98</v>
      </c>
      <c r="P71" s="28" t="s">
        <v>113</v>
      </c>
      <c r="Q71" s="133" t="s">
        <v>123</v>
      </c>
      <c r="R71" s="127" t="s">
        <v>124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4055500</v>
      </c>
      <c r="H72" s="130">
        <f>H73+H74+H75+H76</f>
        <v>1418012</v>
      </c>
      <c r="I72" s="13">
        <f>I73+I74+I75</f>
        <v>0</v>
      </c>
      <c r="J72" s="13">
        <f aca="true" t="shared" si="9" ref="J72:J88">G72+I72</f>
        <v>4055500</v>
      </c>
      <c r="K72" s="53">
        <f>H72/G72</f>
        <v>0.34965158426827764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4055500</v>
      </c>
      <c r="Q72" s="147">
        <f>P72/H72</f>
        <v>2.8599899013548544</v>
      </c>
      <c r="R72" s="116">
        <f>P72-H72</f>
        <v>2637488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0.3376278674596432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1113000</v>
      </c>
      <c r="H75" s="12">
        <v>424542</v>
      </c>
      <c r="I75" s="6"/>
      <c r="J75" s="17"/>
      <c r="K75" s="35">
        <f>H75/G75</f>
        <v>0.3814393530997305</v>
      </c>
      <c r="L75" s="6"/>
      <c r="M75" s="6"/>
      <c r="N75" s="6"/>
      <c r="O75" s="15"/>
      <c r="P75" s="120">
        <f t="shared" si="10"/>
        <v>1113000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107</v>
      </c>
      <c r="C76" s="17"/>
      <c r="D76" s="17">
        <v>-11292</v>
      </c>
      <c r="E76" s="55"/>
      <c r="F76" s="31"/>
      <c r="G76" s="15">
        <v>2942500</v>
      </c>
      <c r="H76" s="12">
        <v>993470</v>
      </c>
      <c r="I76" s="6"/>
      <c r="J76" s="17">
        <f t="shared" si="9"/>
        <v>2942500</v>
      </c>
      <c r="K76" s="35">
        <f>H76/G76</f>
        <v>0.3376278674596432</v>
      </c>
      <c r="L76" s="120"/>
      <c r="M76" s="119">
        <f>H76/G76</f>
        <v>0.3376278674596432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7351</v>
      </c>
      <c r="I89" s="9">
        <f>I90+I91+I94+I95</f>
        <v>0</v>
      </c>
      <c r="J89" s="9">
        <f>J90+J91+J94+J95</f>
        <v>293300</v>
      </c>
      <c r="K89" s="63">
        <f t="shared" si="13"/>
        <v>0.025063075349471532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39.89933342402394</v>
      </c>
      <c r="R89" s="124">
        <f t="shared" si="12"/>
        <v>285949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/>
      <c r="I94" s="15"/>
      <c r="J94" s="10">
        <f t="shared" si="16"/>
        <v>49000</v>
      </c>
      <c r="K94" s="32">
        <f t="shared" si="13"/>
        <v>0</v>
      </c>
      <c r="L94" s="6"/>
      <c r="M94" s="6">
        <v>227500</v>
      </c>
      <c r="N94" s="15"/>
      <c r="O94" s="15"/>
      <c r="P94" s="120">
        <f t="shared" si="10"/>
        <v>49000</v>
      </c>
      <c r="Q94" s="151" t="e">
        <f t="shared" si="11"/>
        <v>#DIV/0!</v>
      </c>
      <c r="R94" s="117">
        <f t="shared" si="12"/>
        <v>49000</v>
      </c>
      <c r="T94" s="153"/>
    </row>
    <row r="95" spans="2:18" ht="15.75">
      <c r="B95" s="54" t="s">
        <v>107</v>
      </c>
      <c r="C95" s="17"/>
      <c r="D95" s="17">
        <v>-906</v>
      </c>
      <c r="E95" s="55"/>
      <c r="F95" s="31"/>
      <c r="G95" s="6">
        <v>244300</v>
      </c>
      <c r="H95" s="12">
        <v>7351</v>
      </c>
      <c r="I95" s="6"/>
      <c r="J95" s="17">
        <f t="shared" si="16"/>
        <v>244300</v>
      </c>
      <c r="K95" s="32">
        <f t="shared" si="13"/>
        <v>0.030090053213262382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236949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13617779</v>
      </c>
      <c r="H96" s="13">
        <f>H97+H98+H99+H100+H101+H102+H108+H103+H109</f>
        <v>2377857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0.17461415697816804</v>
      </c>
      <c r="L96" s="52">
        <f>L101+L103</f>
        <v>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13617779</v>
      </c>
      <c r="Q96" s="150">
        <f t="shared" si="11"/>
        <v>5.726912509877591</v>
      </c>
      <c r="R96" s="116">
        <f t="shared" si="12"/>
        <v>11239922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5988849</v>
      </c>
      <c r="H101" s="10">
        <v>272971</v>
      </c>
      <c r="I101" s="15"/>
      <c r="J101" s="10"/>
      <c r="K101" s="32">
        <f t="shared" si="13"/>
        <v>0.04557987686782552</v>
      </c>
      <c r="L101" s="6"/>
      <c r="M101" s="6"/>
      <c r="N101" s="15"/>
      <c r="O101" s="15"/>
      <c r="P101" s="120">
        <f t="shared" si="10"/>
        <v>5988849</v>
      </c>
      <c r="Q101" s="151">
        <f t="shared" si="11"/>
        <v>21.93950639445216</v>
      </c>
      <c r="R101" s="120">
        <f t="shared" si="12"/>
        <v>5715878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107</v>
      </c>
      <c r="C103" s="17"/>
      <c r="D103" s="17"/>
      <c r="E103" s="55"/>
      <c r="F103" s="31"/>
      <c r="G103" s="6">
        <v>7628930</v>
      </c>
      <c r="H103" s="15">
        <v>2104886</v>
      </c>
      <c r="I103" s="15"/>
      <c r="J103" s="15"/>
      <c r="K103" s="32">
        <f t="shared" si="13"/>
        <v>0.27590841703882457</v>
      </c>
      <c r="L103" s="6"/>
      <c r="M103" s="6"/>
      <c r="N103" s="15"/>
      <c r="O103" s="15"/>
      <c r="P103" s="120">
        <f t="shared" si="10"/>
        <v>7628930</v>
      </c>
      <c r="Q103" s="151">
        <f t="shared" si="11"/>
        <v>3.624391059658338</v>
      </c>
      <c r="R103" s="117">
        <f t="shared" si="12"/>
        <v>5524044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3000</v>
      </c>
      <c r="H110" s="9">
        <f>H111+H112+H114+H113</f>
        <v>1086</v>
      </c>
      <c r="I110" s="9">
        <f>I111+I112+I114</f>
        <v>0</v>
      </c>
      <c r="J110" s="9">
        <f>G110+I110</f>
        <v>3000</v>
      </c>
      <c r="K110" s="63">
        <f>H110/G110</f>
        <v>0.362</v>
      </c>
      <c r="L110" s="52">
        <f>L113+L114+L115</f>
        <v>392000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/>
      <c r="H114" s="10"/>
      <c r="I114" s="15"/>
      <c r="J114" s="10"/>
      <c r="K114" s="138"/>
      <c r="L114" s="6">
        <v>392000</v>
      </c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107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14250960</v>
      </c>
      <c r="H117" s="9">
        <f>H118+H123+H126+H128+H131+H130+H129</f>
        <v>2455768</v>
      </c>
      <c r="I117" s="9">
        <f>I118+I123+I126+I128+I131</f>
        <v>0</v>
      </c>
      <c r="J117" s="9">
        <f>J118+J123+J126+J128+J131</f>
        <v>0</v>
      </c>
      <c r="K117" s="63">
        <f t="shared" si="17"/>
        <v>0.1723229873636583</v>
      </c>
      <c r="L117" s="52">
        <f>L128+L129+L130</f>
        <v>201000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14451960</v>
      </c>
      <c r="Q117" s="150">
        <f t="shared" si="11"/>
        <v>5.884904437226969</v>
      </c>
      <c r="R117" s="116">
        <f t="shared" si="12"/>
        <v>11996192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1724200</v>
      </c>
      <c r="H128" s="10"/>
      <c r="I128" s="15"/>
      <c r="J128" s="10"/>
      <c r="K128" s="138">
        <f t="shared" si="17"/>
        <v>0</v>
      </c>
      <c r="L128" s="6">
        <v>201000</v>
      </c>
      <c r="M128" s="6"/>
      <c r="N128" s="15"/>
      <c r="O128" s="15"/>
      <c r="P128" s="120">
        <f t="shared" si="10"/>
        <v>1925200</v>
      </c>
      <c r="Q128" s="151" t="e">
        <f t="shared" si="11"/>
        <v>#DIV/0!</v>
      </c>
      <c r="R128" s="117">
        <f t="shared" si="12"/>
        <v>1925200</v>
      </c>
    </row>
    <row r="129" spans="2:20" ht="15.75">
      <c r="B129" s="54" t="s">
        <v>103</v>
      </c>
      <c r="C129" s="17"/>
      <c r="D129" s="17"/>
      <c r="E129" s="55"/>
      <c r="F129" s="31"/>
      <c r="G129" s="6">
        <v>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0</v>
      </c>
      <c r="Q129" s="151"/>
      <c r="R129" s="117">
        <f t="shared" si="12"/>
        <v>0</v>
      </c>
      <c r="S129" s="153"/>
      <c r="T129" s="153"/>
    </row>
    <row r="130" spans="2:18" ht="15.75">
      <c r="B130" s="54" t="s">
        <v>107</v>
      </c>
      <c r="C130" s="17"/>
      <c r="D130" s="17"/>
      <c r="E130" s="55"/>
      <c r="F130" s="31"/>
      <c r="G130" s="6">
        <v>12526760</v>
      </c>
      <c r="H130" s="10">
        <v>2455768</v>
      </c>
      <c r="I130" s="15"/>
      <c r="J130" s="10"/>
      <c r="K130" s="138">
        <f t="shared" si="17"/>
        <v>0.1960417538134362</v>
      </c>
      <c r="L130" s="6"/>
      <c r="M130" s="6"/>
      <c r="N130" s="15"/>
      <c r="O130" s="15"/>
      <c r="P130" s="120">
        <f t="shared" si="10"/>
        <v>12526760</v>
      </c>
      <c r="Q130" s="151">
        <f t="shared" si="11"/>
        <v>5.100954161793785</v>
      </c>
      <c r="R130" s="117">
        <f t="shared" si="12"/>
        <v>10070992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6985600</v>
      </c>
      <c r="H132" s="52">
        <f>H155+H156+H157</f>
        <v>360790</v>
      </c>
      <c r="I132" s="9">
        <f>I133+I137+I141+I146+I154+I155+I156</f>
        <v>0</v>
      </c>
      <c r="J132" s="9">
        <f>J133+J137+J141+J146+J154+J155+J156</f>
        <v>6736700</v>
      </c>
      <c r="K132" s="63">
        <f t="shared" si="17"/>
        <v>0.05164767521759047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6985600</v>
      </c>
      <c r="Q132" s="150">
        <f t="shared" si="11"/>
        <v>19.36195570830677</v>
      </c>
      <c r="R132" s="116">
        <f t="shared" si="12"/>
        <v>6624810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107</v>
      </c>
      <c r="C155" s="75">
        <v>0</v>
      </c>
      <c r="D155" s="75">
        <v>-27652</v>
      </c>
      <c r="E155" s="79"/>
      <c r="F155" s="80"/>
      <c r="G155" s="6">
        <v>6736700</v>
      </c>
      <c r="H155" s="10">
        <v>316924</v>
      </c>
      <c r="I155" s="15"/>
      <c r="J155" s="10">
        <f t="shared" si="23"/>
        <v>6736700</v>
      </c>
      <c r="K155" s="138">
        <f t="shared" si="17"/>
        <v>0.04704439859278282</v>
      </c>
      <c r="L155" s="6"/>
      <c r="M155" s="6"/>
      <c r="N155" s="15"/>
      <c r="O155" s="15"/>
      <c r="P155" s="120">
        <f t="shared" si="24"/>
        <v>6736700</v>
      </c>
      <c r="Q155" s="151">
        <f t="shared" si="25"/>
        <v>21.256515757721093</v>
      </c>
      <c r="R155" s="117">
        <f t="shared" si="26"/>
        <v>6419776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248900</v>
      </c>
      <c r="H156" s="10">
        <v>43866</v>
      </c>
      <c r="I156" s="15"/>
      <c r="J156" s="10"/>
      <c r="K156" s="138">
        <f t="shared" si="17"/>
        <v>0.1762394535958216</v>
      </c>
      <c r="L156" s="6"/>
      <c r="M156" s="6"/>
      <c r="N156" s="15"/>
      <c r="O156" s="15"/>
      <c r="P156" s="120">
        <f t="shared" si="24"/>
        <v>248900</v>
      </c>
      <c r="Q156" s="151">
        <f t="shared" si="25"/>
        <v>5.6740983905530475</v>
      </c>
      <c r="R156" s="117">
        <f t="shared" si="26"/>
        <v>205034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28197835</v>
      </c>
      <c r="H158" s="52">
        <f>H159+H160+H166+H167+H168+H171+H172+H173+H169+H170+H177</f>
        <v>7833663</v>
      </c>
      <c r="I158" s="9"/>
      <c r="J158" s="9"/>
      <c r="K158" s="63">
        <f t="shared" si="17"/>
        <v>0.2778107964671756</v>
      </c>
      <c r="L158" s="52">
        <f>L166+L171+L177</f>
        <v>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28197835</v>
      </c>
      <c r="Q158" s="150">
        <f t="shared" si="25"/>
        <v>3.5995721286453093</v>
      </c>
      <c r="R158" s="116">
        <f t="shared" si="26"/>
        <v>20364172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115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14493800</v>
      </c>
      <c r="H166" s="10">
        <v>2868372</v>
      </c>
      <c r="I166" s="15"/>
      <c r="J166" s="10"/>
      <c r="K166" s="138">
        <f t="shared" si="17"/>
        <v>0.19790337937600905</v>
      </c>
      <c r="L166" s="6"/>
      <c r="M166" s="6"/>
      <c r="N166" s="15"/>
      <c r="O166" s="15"/>
      <c r="P166" s="120">
        <f t="shared" si="24"/>
        <v>14493800</v>
      </c>
      <c r="Q166" s="151">
        <f t="shared" si="25"/>
        <v>5.052970814106399</v>
      </c>
      <c r="R166" s="117">
        <f t="shared" si="26"/>
        <v>11625428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116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13704035</v>
      </c>
      <c r="H171" s="10">
        <v>5047230</v>
      </c>
      <c r="I171" s="15"/>
      <c r="J171" s="10"/>
      <c r="K171" s="138">
        <f t="shared" si="17"/>
        <v>0.3683024744172063</v>
      </c>
      <c r="L171" s="6"/>
      <c r="M171" s="6"/>
      <c r="N171" s="15"/>
      <c r="O171" s="15"/>
      <c r="P171" s="120">
        <f t="shared" si="24"/>
        <v>13704035</v>
      </c>
      <c r="Q171" s="151">
        <f t="shared" si="25"/>
        <v>2.7151596023957696</v>
      </c>
      <c r="R171" s="117">
        <f t="shared" si="26"/>
        <v>8656805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-81939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81939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124905845</v>
      </c>
      <c r="H180" s="13">
        <f>H181+H182+H183+H188+H189+H187+H192+H191</f>
        <v>33760010</v>
      </c>
      <c r="I180" s="13">
        <f>I181+I182+I183+I188+I189</f>
        <v>0</v>
      </c>
      <c r="J180" s="13">
        <f>J181+J182+J183+J188+J189</f>
        <v>0</v>
      </c>
      <c r="K180" s="63">
        <f t="shared" si="30"/>
        <v>0.27028366847043866</v>
      </c>
      <c r="L180" s="52">
        <f>L187+L188+L189+L191</f>
        <v>-1701000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123204845</v>
      </c>
      <c r="Q180" s="150">
        <f t="shared" si="25"/>
        <v>3.6494315315664894</v>
      </c>
      <c r="R180" s="116">
        <f t="shared" si="26"/>
        <v>89444835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107</v>
      </c>
      <c r="C187" s="90">
        <v>0</v>
      </c>
      <c r="D187" s="90"/>
      <c r="E187" s="55" t="e">
        <f t="shared" si="31"/>
        <v>#DIV/0!</v>
      </c>
      <c r="F187" s="144"/>
      <c r="G187" s="6">
        <v>20787245</v>
      </c>
      <c r="H187" s="17">
        <v>14239305</v>
      </c>
      <c r="I187" s="6"/>
      <c r="J187" s="17">
        <f t="shared" si="32"/>
        <v>20787245</v>
      </c>
      <c r="K187" s="138">
        <f t="shared" si="30"/>
        <v>0.685002028888388</v>
      </c>
      <c r="L187" s="6"/>
      <c r="M187" s="6"/>
      <c r="N187" s="15"/>
      <c r="O187" s="15"/>
      <c r="P187" s="120">
        <f t="shared" si="24"/>
        <v>20787245</v>
      </c>
      <c r="Q187" s="151">
        <f t="shared" si="25"/>
        <v>1.459849690697685</v>
      </c>
      <c r="R187" s="117">
        <f t="shared" si="26"/>
        <v>6547940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103715600</v>
      </c>
      <c r="H188" s="10">
        <v>19521380</v>
      </c>
      <c r="I188" s="15"/>
      <c r="J188" s="10"/>
      <c r="K188" s="138">
        <f t="shared" si="30"/>
        <v>0.18822028701564664</v>
      </c>
      <c r="L188" s="6">
        <v>-1701000</v>
      </c>
      <c r="M188" s="6"/>
      <c r="N188" s="15"/>
      <c r="O188" s="15"/>
      <c r="P188" s="120">
        <f t="shared" si="24"/>
        <v>102014600</v>
      </c>
      <c r="Q188" s="151">
        <f t="shared" si="25"/>
        <v>5.225788340783285</v>
      </c>
      <c r="R188" s="117">
        <f t="shared" si="26"/>
        <v>82493220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99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192309819</v>
      </c>
      <c r="H193" s="103">
        <f>H72+H77+H89+H96+H110+H117+H132+H158+H180+H178</f>
        <v>48214537</v>
      </c>
      <c r="I193" s="103">
        <f aca="true" t="shared" si="35" ref="I193:P193">I72+I77+I82+I89+I96+I110+I117+I132+I158+I174+I180+I178</f>
        <v>0</v>
      </c>
      <c r="J193" s="103">
        <f t="shared" si="35"/>
        <v>11088500</v>
      </c>
      <c r="K193" s="137">
        <f>H193/G193</f>
        <v>0.2507128198170682</v>
      </c>
      <c r="L193" s="41">
        <f>L72+L77+L89+L96+L110+L117+L132+L158+L178+L180</f>
        <v>-1108000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191201819</v>
      </c>
      <c r="Q193" s="134">
        <f t="shared" si="25"/>
        <v>3.9656466886739987</v>
      </c>
      <c r="R193" s="121">
        <f t="shared" si="26"/>
        <v>142987282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114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133</v>
      </c>
      <c r="C197" s="23"/>
      <c r="D197" s="96"/>
      <c r="E197" s="96"/>
      <c r="F197" s="97"/>
      <c r="G197" s="4"/>
      <c r="M197" s="4" t="s">
        <v>106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108</v>
      </c>
      <c r="K199" s="141"/>
      <c r="L199" s="141"/>
      <c r="M199" s="141"/>
      <c r="N199" s="141" t="s">
        <v>109</v>
      </c>
      <c r="O199" s="156"/>
      <c r="P199" s="153"/>
    </row>
    <row r="200" spans="7:15" ht="12.75">
      <c r="G200" s="141"/>
      <c r="H200" s="156"/>
      <c r="I200" s="141"/>
      <c r="J200" s="141" t="s">
        <v>110</v>
      </c>
      <c r="K200" s="141"/>
      <c r="L200" s="141"/>
      <c r="M200" s="141"/>
      <c r="N200" s="141" t="s">
        <v>111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116107542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0" ht="15.75" hidden="1">
      <c r="B209" s="93"/>
      <c r="C209" s="94"/>
      <c r="D209" s="94"/>
      <c r="E209" s="94"/>
      <c r="G209" s="2"/>
      <c r="H209" s="2"/>
      <c r="I209" s="2"/>
      <c r="J209" s="2"/>
    </row>
    <row r="210" spans="2:10" ht="15.75" hidden="1">
      <c r="B210" s="93"/>
      <c r="C210" s="94"/>
      <c r="D210" s="94"/>
      <c r="E210" s="94"/>
      <c r="G210" s="2"/>
      <c r="H210" s="2"/>
      <c r="I210" s="2"/>
      <c r="J210" s="2"/>
    </row>
    <row r="211" spans="2:10" ht="15.75" hidden="1">
      <c r="B211" s="93"/>
      <c r="C211" s="94"/>
      <c r="D211" s="94"/>
      <c r="E211" s="94"/>
      <c r="G211" s="2"/>
      <c r="H211" s="2"/>
      <c r="I211" s="2"/>
      <c r="J211" s="2"/>
    </row>
    <row r="212" spans="2:10" ht="15.75">
      <c r="B212" s="3"/>
      <c r="C212" s="94"/>
      <c r="D212" s="94"/>
      <c r="E212" s="94"/>
      <c r="F212" s="153"/>
      <c r="G212" s="2"/>
      <c r="H212" s="2"/>
      <c r="I212" s="2"/>
      <c r="J212" s="2"/>
    </row>
    <row r="213" spans="2:10" ht="15.75" hidden="1">
      <c r="B213" s="3"/>
      <c r="C213" s="94"/>
      <c r="D213" s="94"/>
      <c r="E213" s="94"/>
      <c r="G213" s="2"/>
      <c r="H213" s="2"/>
      <c r="I213" s="2"/>
      <c r="J213" s="2"/>
    </row>
    <row r="214" spans="2:10" ht="15.75" hidden="1">
      <c r="B214" s="99"/>
      <c r="C214" s="94"/>
      <c r="D214" s="94"/>
      <c r="E214" s="94"/>
      <c r="G214" s="2"/>
      <c r="H214" s="2"/>
      <c r="I214" s="2"/>
      <c r="J214" s="2"/>
    </row>
    <row r="215" spans="2:10" ht="15.75" hidden="1">
      <c r="B215" s="93"/>
      <c r="C215" s="94"/>
      <c r="D215" s="94"/>
      <c r="E215" s="94"/>
      <c r="G215" s="2"/>
      <c r="H215" s="2"/>
      <c r="I215" s="2"/>
      <c r="J215" s="2"/>
    </row>
    <row r="216" spans="2:10" ht="15.75" hidden="1">
      <c r="B216" s="93"/>
      <c r="C216" s="94"/>
      <c r="D216" s="94"/>
      <c r="E216" s="94"/>
      <c r="G216" s="2"/>
      <c r="H216" s="2"/>
      <c r="I216" s="2"/>
      <c r="J216" s="2"/>
    </row>
    <row r="220" spans="2:10" ht="15.75">
      <c r="B220" s="93"/>
      <c r="C220" s="94"/>
      <c r="D220" s="94"/>
      <c r="E220" s="94"/>
      <c r="G220" s="2"/>
      <c r="H220" s="2"/>
      <c r="I220" s="2"/>
      <c r="J220" s="2"/>
    </row>
    <row r="221" spans="2:10" ht="15.75">
      <c r="B221" s="93"/>
      <c r="C221" s="94"/>
      <c r="D221" s="94"/>
      <c r="E221" s="94"/>
      <c r="G221" s="2"/>
      <c r="H221" s="2"/>
      <c r="I221" s="2"/>
      <c r="J221" s="2"/>
    </row>
    <row r="222" spans="2:10" ht="15.75" hidden="1">
      <c r="B222" s="93"/>
      <c r="C222" s="94"/>
      <c r="D222" s="94"/>
      <c r="E222" s="94"/>
      <c r="G222" s="2"/>
      <c r="H222" s="2"/>
      <c r="I222" s="2"/>
      <c r="J222" s="2"/>
    </row>
    <row r="223" spans="2:10" ht="15.75" hidden="1">
      <c r="B223" s="93"/>
      <c r="C223" s="94"/>
      <c r="D223" s="94"/>
      <c r="E223" s="94"/>
      <c r="G223" s="2"/>
      <c r="H223" s="2"/>
      <c r="I223" s="2"/>
      <c r="J223" s="2"/>
    </row>
    <row r="224" spans="2:10" ht="15.75" hidden="1">
      <c r="B224" s="93"/>
      <c r="C224" s="94"/>
      <c r="D224" s="94"/>
      <c r="E224" s="94"/>
      <c r="G224" s="2"/>
      <c r="H224" s="2"/>
      <c r="I224" s="2"/>
      <c r="J224" s="2"/>
    </row>
    <row r="225" spans="2:10" ht="15.75">
      <c r="B225" s="93"/>
      <c r="C225" s="94"/>
      <c r="D225" s="94"/>
      <c r="E225" s="94"/>
      <c r="G225" s="2"/>
      <c r="H225" s="2"/>
      <c r="I225" s="2"/>
      <c r="J225" s="2"/>
    </row>
    <row r="226" spans="2:10" ht="15.75">
      <c r="B226" s="93"/>
      <c r="C226" s="94"/>
      <c r="D226" s="94"/>
      <c r="E226" s="94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2021-06-10T11:55:24Z</cp:lastPrinted>
  <dcterms:created xsi:type="dcterms:W3CDTF">2007-06-25T06:06:27Z</dcterms:created>
  <dcterms:modified xsi:type="dcterms:W3CDTF">2021-08-20T11:17:35Z</dcterms:modified>
  <cp:category/>
  <cp:version/>
  <cp:contentType/>
  <cp:contentStatus/>
</cp:coreProperties>
</file>