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 dec 2021" sheetId="1" r:id="rId1"/>
  </sheets>
  <definedNames/>
  <calcPr fullCalcOnLoad="1"/>
</workbook>
</file>

<file path=xl/sharedStrings.xml><?xml version="1.0" encoding="utf-8"?>
<sst xmlns="http://schemas.openxmlformats.org/spreadsheetml/2006/main" count="242" uniqueCount="180">
  <si>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</si>
  <si>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</si>
  <si>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</si>
  <si>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</si>
  <si>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</si>
  <si>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</si>
  <si>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</si>
  <si>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</si>
  <si>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</si>
  <si>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</si>
  <si>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</si>
  <si>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</si>
  <si>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</si>
  <si>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</si>
  <si>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</si>
  <si>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</si>
  <si>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</si>
  <si>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</si>
  <si>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</si>
  <si>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</si>
  <si>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</si>
  <si>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</si>
  <si>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</si>
  <si>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</si>
  <si>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</si>
  <si>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</si>
  <si>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</si>
  <si>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</si>
  <si>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</si>
  <si>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</si>
  <si>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</si>
  <si>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</si>
  <si>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</si>
  <si>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</si>
  <si>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</si>
  <si>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</si>
  <si>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</si>
  <si>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</si>
  <si>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</si>
  <si>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</si>
  <si>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</si>
  <si>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</si>
  <si>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</si>
  <si>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</si>
  <si>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</si>
  <si>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</si>
  <si>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</si>
  <si>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</si>
  <si>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</si>
  <si>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</si>
  <si>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</si>
  <si>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</si>
  <si>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</si>
  <si>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</si>
  <si>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</si>
  <si>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</si>
  <si>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</si>
  <si>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</si>
  <si>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</si>
  <si>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</si>
  <si>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</si>
  <si>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</si>
  <si>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</si>
  <si>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</si>
  <si>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</si>
  <si>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</si>
  <si>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</si>
  <si>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</si>
  <si>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</si>
  <si>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</si>
  <si>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</si>
  <si>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</si>
  <si>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</si>
  <si>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</si>
  <si>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</si>
  <si>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</si>
  <si>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</si>
  <si>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</si>
  <si>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</si>
  <si>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</si>
  <si>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</si>
  <si>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</si>
  <si>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</si>
  <si>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</si>
  <si>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</si>
  <si>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</si>
  <si>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</si>
  <si>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</si>
  <si>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</si>
  <si>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</si>
  <si>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</si>
  <si>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</si>
  <si>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</si>
  <si>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</si>
  <si>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</si>
  <si>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</si>
  <si>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</si>
  <si>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</si>
  <si>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</si>
  <si>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</si>
  <si>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</si>
  <si>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</si>
  <si>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</si>
  <si>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</si>
  <si>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</si>
  <si>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</si>
  <si>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</si>
  <si>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</si>
  <si>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</si>
  <si>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</si>
  <si>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</si>
  <si>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</si>
  <si>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</si>
  <si>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</si>
  <si>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</si>
  <si>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</si>
  <si>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</si>
  <si>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</si>
  <si>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</si>
  <si>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</si>
  <si>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</si>
  <si>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</si>
  <si>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</si>
  <si>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</si>
  <si>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</si>
  <si>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</si>
  <si>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</si>
  <si>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</si>
  <si>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>transferuri intre unitati ale administratiei 
publice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</si>
  <si>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</si>
  <si>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</si>
  <si>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</si>
  <si>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</si>
  <si>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</si>
  <si>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</si>
  <si>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</si>
  <si>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</si>
  <si>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</si>
  <si>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</si>
  <si>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</si>
  <si>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</si>
  <si>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</si>
  <si>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</si>
  <si>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Cheltuieli fond handicap</t>
  </si>
  <si>
    <t>INFLUENTE 
+/-</t>
  </si>
  <si>
    <t>Sume primite din bugetul consiliului judetean pt invatamant-4323-</t>
  </si>
  <si>
    <t>sume alocate din TVA invatamant privat 11.02.09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</si>
  <si>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</si>
  <si>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</si>
  <si>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</si>
  <si>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</si>
  <si>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</si>
  <si>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</si>
  <si>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</si>
  <si>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</si>
  <si>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 xml:space="preserve">                                                                          SATU MARE PE ANUL 2021- SECŢIUNEA DE FUNCŢIONARE</t>
  </si>
  <si>
    <t>% 2021
 fata de realizat 2020</t>
  </si>
  <si>
    <t>diferente 2021 fata 
de realizat 2020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</si>
  <si>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</si>
  <si>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</si>
  <si>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</si>
  <si>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</si>
  <si>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</si>
  <si>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</si>
  <si>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alocate pentru cheltuieli aferente izolarii la locul de munca 4341</t>
  </si>
  <si>
    <t>Subventii pentru activitatea sportiva 4281</t>
  </si>
  <si>
    <t>Sume defalcate din TVA 1106</t>
  </si>
  <si>
    <t>Cheltuieli centre vaccinare, din care</t>
  </si>
  <si>
    <t>Cheltuieli cu bunuri si servicii</t>
  </si>
  <si>
    <t>Cheltuieli de personal- cabinete scolare</t>
  </si>
  <si>
    <t>Sume fond handicap- cabinete scolare</t>
  </si>
  <si>
    <t xml:space="preserve">                          DAS</t>
  </si>
  <si>
    <t xml:space="preserve">                        DAS</t>
  </si>
  <si>
    <t>Alte cheltuieli transferuri DAS</t>
  </si>
  <si>
    <t>BUGET INITIAL</t>
  </si>
  <si>
    <t>BUGET RECTIFICAT</t>
  </si>
  <si>
    <t>Sume finantare cultura</t>
  </si>
  <si>
    <t>Sume repartizate pentru finantarea institutiilor de spectacole si concerte 0406</t>
  </si>
  <si>
    <t>ANEXA NR 1</t>
  </si>
  <si>
    <t>REALIZARI  LA 13.12.2021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</si>
</sst>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0" fontId="5" fillId="35" borderId="17" xfId="57" applyFont="1" applyFill="1" applyBorder="1" applyAlignment="1">
      <alignment horizontal="center"/>
      <protection/>
    </xf>
    <xf numFmtId="0" fontId="4" fillId="35" borderId="14" xfId="57" applyFont="1" applyFill="1" applyBorder="1" applyAlignment="1">
      <alignment horizontal="center"/>
      <protection/>
    </xf>
    <xf numFmtId="3" fontId="4" fillId="33" borderId="17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3" borderId="18" xfId="0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7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40" borderId="11" xfId="57" applyFont="1" applyFill="1" applyBorder="1">
      <alignment/>
      <protection/>
    </xf>
    <xf numFmtId="3" fontId="4" fillId="35" borderId="21" xfId="0" applyNumberFormat="1" applyFont="1" applyFill="1" applyBorder="1" applyAlignment="1">
      <alignment horizontal="center" wrapText="1"/>
    </xf>
    <xf numFmtId="3" fontId="4" fillId="35" borderId="17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0" fontId="6" fillId="0" borderId="11" xfId="57" applyFont="1" applyFill="1" applyBorder="1">
      <alignment/>
      <protection/>
    </xf>
    <xf numFmtId="3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10" fillId="39" borderId="0" xfId="0" applyFont="1" applyFill="1" applyBorder="1" applyAlignment="1">
      <alignment horizontal="center" wrapText="1"/>
    </xf>
    <xf numFmtId="3" fontId="4" fillId="39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4" fontId="4" fillId="40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4" xfId="0" applyNumberFormat="1" applyFont="1" applyFill="1" applyBorder="1" applyAlignment="1">
      <alignment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3" fontId="47" fillId="0" borderId="11" xfId="0" applyNumberFormat="1" applyFont="1" applyBorder="1" applyAlignment="1">
      <alignment/>
    </xf>
    <xf numFmtId="3" fontId="48" fillId="0" borderId="0" xfId="0" applyNumberFormat="1" applyFont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33"/>
  <sheetViews>
    <sheetView tabSelected="1" zoomScalePageLayoutView="0" workbookViewId="0" topLeftCell="A1">
      <selection activeCell="W223" sqref="W223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3.421875" style="0" customWidth="1"/>
    <col min="13" max="13" width="20.8515625" style="0" customWidth="1"/>
    <col min="14" max="14" width="13.8515625" style="0" customWidth="1"/>
    <col min="15" max="15" width="18.00390625" style="0" bestFit="1" customWidth="1"/>
    <col min="16" max="16" width="0.2890625" style="0" hidden="1" customWidth="1"/>
    <col min="17" max="17" width="16.140625" style="0" hidden="1" customWidth="1"/>
    <col min="18" max="18" width="18.57421875" style="0" customWidth="1"/>
    <col min="19" max="19" width="1.28515625" style="0" hidden="1" customWidth="1"/>
    <col min="20" max="20" width="0.13671875" style="0" hidden="1" customWidth="1"/>
    <col min="21" max="23" width="10.140625" style="0" bestFit="1" customWidth="1"/>
    <col min="24" max="24" width="10.57421875" style="0" bestFit="1" customWidth="1"/>
  </cols>
  <sheetData>
    <row r="3" spans="1:18" ht="15.75">
      <c r="A3" s="1" t="s">
        <v>72</v>
      </c>
      <c r="B3" s="67"/>
      <c r="C3" s="2"/>
      <c r="D3" s="2"/>
      <c r="E3" s="67"/>
      <c r="F3" s="67"/>
      <c r="G3" s="67"/>
      <c r="H3" s="68"/>
      <c r="I3" s="68"/>
      <c r="J3" s="68"/>
      <c r="K3" s="68"/>
      <c r="L3" s="67"/>
      <c r="M3" s="67"/>
      <c r="N3" s="67"/>
      <c r="O3" s="67"/>
      <c r="P3" s="67"/>
      <c r="Q3" s="67"/>
      <c r="R3" s="2"/>
    </row>
    <row r="4" spans="1:18" ht="15.75">
      <c r="A4" s="1" t="s">
        <v>155</v>
      </c>
      <c r="B4" s="67"/>
      <c r="C4" s="2"/>
      <c r="D4" s="2"/>
      <c r="E4" s="67"/>
      <c r="F4" s="67"/>
      <c r="G4" s="67"/>
      <c r="H4" s="68"/>
      <c r="I4" s="68"/>
      <c r="J4" s="68"/>
      <c r="K4" s="68"/>
      <c r="L4" s="67"/>
      <c r="M4" s="67"/>
      <c r="N4" s="67"/>
      <c r="O4" s="67"/>
      <c r="P4" s="67"/>
      <c r="Q4" s="67"/>
      <c r="R4" s="2"/>
    </row>
    <row r="5" spans="1:18" ht="15.75">
      <c r="A5" s="1"/>
      <c r="B5" s="67"/>
      <c r="C5" s="2"/>
      <c r="D5" s="2"/>
      <c r="E5" s="67"/>
      <c r="F5" s="67"/>
      <c r="G5" s="67"/>
      <c r="H5" s="68"/>
      <c r="I5" s="68"/>
      <c r="J5" s="68"/>
      <c r="K5" s="68"/>
      <c r="L5" s="67"/>
      <c r="M5" s="67"/>
      <c r="N5" s="67"/>
      <c r="O5" s="67"/>
      <c r="P5" s="67"/>
      <c r="Q5" s="67"/>
      <c r="R5" s="2"/>
    </row>
    <row r="6" spans="1:18" ht="15.75">
      <c r="A6" s="1"/>
      <c r="B6" s="67"/>
      <c r="C6" s="2"/>
      <c r="D6" s="2"/>
      <c r="E6" s="67"/>
      <c r="F6" s="67"/>
      <c r="G6" s="67"/>
      <c r="H6" s="68"/>
      <c r="I6" s="68"/>
      <c r="J6" s="68"/>
      <c r="K6" s="68"/>
      <c r="L6" s="67"/>
      <c r="M6" s="67"/>
      <c r="N6" s="67"/>
      <c r="O6" s="67"/>
      <c r="P6" s="67"/>
      <c r="Q6" s="67"/>
      <c r="R6" s="2"/>
    </row>
    <row r="7" spans="1:22" ht="16.5" thickBot="1">
      <c r="A7" s="1"/>
      <c r="B7" s="76"/>
      <c r="C7" s="2"/>
      <c r="D7" s="2"/>
      <c r="E7" s="76"/>
      <c r="F7" s="76"/>
      <c r="G7" s="76"/>
      <c r="H7" s="74"/>
      <c r="I7" s="74"/>
      <c r="J7" s="74"/>
      <c r="K7" s="74"/>
      <c r="L7" s="76"/>
      <c r="M7" s="76"/>
      <c r="N7" s="76"/>
      <c r="O7" s="76"/>
      <c r="P7" s="76"/>
      <c r="Q7" s="76"/>
      <c r="R7" s="113" t="s">
        <v>178</v>
      </c>
      <c r="S7" s="74"/>
      <c r="T7" s="2" t="s">
        <v>123</v>
      </c>
      <c r="U7" s="74"/>
      <c r="V7" s="74"/>
    </row>
    <row r="8" spans="1:22" ht="93" customHeight="1" thickBot="1">
      <c r="A8" s="57" t="s">
        <v>140</v>
      </c>
      <c r="B8" s="56" t="s">
        <v>129</v>
      </c>
      <c r="C8" s="52" t="s">
        <v>133</v>
      </c>
      <c r="D8" s="53" t="s">
        <v>81</v>
      </c>
      <c r="E8" s="54" t="s">
        <v>119</v>
      </c>
      <c r="F8" s="54" t="s">
        <v>81</v>
      </c>
      <c r="G8" s="54"/>
      <c r="H8" s="55" t="s">
        <v>135</v>
      </c>
      <c r="I8" s="55" t="s">
        <v>138</v>
      </c>
      <c r="J8" s="55" t="s">
        <v>81</v>
      </c>
      <c r="K8" s="58" t="s">
        <v>136</v>
      </c>
      <c r="L8" s="59" t="s">
        <v>174</v>
      </c>
      <c r="M8" s="59" t="s">
        <v>179</v>
      </c>
      <c r="N8" s="59" t="s">
        <v>81</v>
      </c>
      <c r="O8" s="59" t="s">
        <v>136</v>
      </c>
      <c r="P8" s="61" t="s">
        <v>144</v>
      </c>
      <c r="Q8" s="60"/>
      <c r="R8" s="59" t="s">
        <v>175</v>
      </c>
      <c r="S8" s="61" t="s">
        <v>156</v>
      </c>
      <c r="T8" s="59" t="s">
        <v>157</v>
      </c>
      <c r="U8" s="74"/>
      <c r="V8" s="74"/>
    </row>
    <row r="9" spans="1:22" ht="15.75">
      <c r="A9" s="131" t="s">
        <v>50</v>
      </c>
      <c r="B9" s="4"/>
      <c r="C9" s="4"/>
      <c r="D9" s="51"/>
      <c r="E9" s="4"/>
      <c r="F9" s="4"/>
      <c r="G9" s="4"/>
      <c r="H9" s="4"/>
      <c r="I9" s="4"/>
      <c r="J9" s="4"/>
      <c r="K9" s="4"/>
      <c r="L9" s="4">
        <v>1930000</v>
      </c>
      <c r="M9" s="4">
        <v>1929091</v>
      </c>
      <c r="N9" s="51">
        <f>M9/L9</f>
        <v>0.9995290155440415</v>
      </c>
      <c r="O9" s="4"/>
      <c r="P9" s="4"/>
      <c r="Q9" s="70"/>
      <c r="R9" s="4">
        <f>L9+O9</f>
        <v>1930000</v>
      </c>
      <c r="S9" s="51">
        <f>R9/M9</f>
        <v>1.0004712063868424</v>
      </c>
      <c r="T9" s="4">
        <f>R9-M9</f>
        <v>909</v>
      </c>
      <c r="U9" s="74"/>
      <c r="V9" s="74"/>
    </row>
    <row r="10" spans="1:22" ht="26.25">
      <c r="A10" s="132" t="s">
        <v>88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4">
        <v>472000</v>
      </c>
      <c r="M10" s="5">
        <v>503493</v>
      </c>
      <c r="N10" s="51">
        <f aca="true" t="shared" si="2" ref="N10:N74">M10/L10</f>
        <v>1.0667224576271186</v>
      </c>
      <c r="O10" s="4">
        <v>33000</v>
      </c>
      <c r="P10" s="5"/>
      <c r="Q10" s="5">
        <f aca="true" t="shared" si="3" ref="Q10:Q74">M10-L10</f>
        <v>31493</v>
      </c>
      <c r="R10" s="4">
        <f aca="true" t="shared" si="4" ref="R10:R74">L10+O10</f>
        <v>505000</v>
      </c>
      <c r="S10" s="51">
        <f aca="true" t="shared" si="5" ref="S10:S76">R10/M10</f>
        <v>1.0029930902713642</v>
      </c>
      <c r="T10" s="4">
        <f aca="true" t="shared" si="6" ref="T10:T76">R10-M10</f>
        <v>1507</v>
      </c>
      <c r="U10" s="74"/>
      <c r="V10" s="74"/>
    </row>
    <row r="11" spans="1:22" ht="15.75">
      <c r="A11" s="37" t="s">
        <v>159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81">
        <v>4700000</v>
      </c>
      <c r="M11" s="5">
        <v>4700000</v>
      </c>
      <c r="N11" s="51">
        <f t="shared" si="2"/>
        <v>1</v>
      </c>
      <c r="O11" s="4">
        <v>22000</v>
      </c>
      <c r="P11" s="5"/>
      <c r="Q11" s="5">
        <f t="shared" si="3"/>
        <v>0</v>
      </c>
      <c r="R11" s="4">
        <f t="shared" si="4"/>
        <v>4722000</v>
      </c>
      <c r="S11" s="51">
        <f t="shared" si="5"/>
        <v>1.0046808510638299</v>
      </c>
      <c r="T11" s="4">
        <f t="shared" si="6"/>
        <v>22000</v>
      </c>
      <c r="U11" s="74"/>
      <c r="V11" s="74"/>
    </row>
    <row r="12" spans="1:22" ht="15.75" hidden="1">
      <c r="A12" s="38" t="s">
        <v>55</v>
      </c>
      <c r="B12" s="5">
        <v>641000</v>
      </c>
      <c r="C12" s="5">
        <v>641000</v>
      </c>
      <c r="D12" s="6">
        <f aca="true" t="shared" si="7" ref="D12:D26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81">
        <v>0</v>
      </c>
      <c r="M12" s="5"/>
      <c r="N12" s="51" t="e">
        <f t="shared" si="2"/>
        <v>#DIV/0!</v>
      </c>
      <c r="O12" s="4"/>
      <c r="P12" s="5"/>
      <c r="Q12" s="5">
        <f t="shared" si="3"/>
        <v>0</v>
      </c>
      <c r="R12" s="4">
        <f t="shared" si="4"/>
        <v>0</v>
      </c>
      <c r="S12" s="51" t="e">
        <f t="shared" si="5"/>
        <v>#DIV/0!</v>
      </c>
      <c r="T12" s="4">
        <f t="shared" si="6"/>
        <v>0</v>
      </c>
      <c r="U12" s="74"/>
      <c r="V12" s="74"/>
    </row>
    <row r="13" spans="1:22" ht="15.75">
      <c r="A13" s="133" t="s">
        <v>89</v>
      </c>
      <c r="B13" s="5">
        <v>78373723</v>
      </c>
      <c r="C13" s="5">
        <v>78880727</v>
      </c>
      <c r="D13" s="6">
        <f t="shared" si="7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125682000</v>
      </c>
      <c r="M13" s="5">
        <v>123321088</v>
      </c>
      <c r="N13" s="51">
        <f t="shared" si="2"/>
        <v>0.9812151939020703</v>
      </c>
      <c r="O13" s="4"/>
      <c r="P13" s="5"/>
      <c r="Q13" s="5">
        <f t="shared" si="3"/>
        <v>-2360912</v>
      </c>
      <c r="R13" s="4">
        <f t="shared" si="4"/>
        <v>125682000</v>
      </c>
      <c r="S13" s="51">
        <f t="shared" si="5"/>
        <v>1.019144430512971</v>
      </c>
      <c r="T13" s="4">
        <f t="shared" si="6"/>
        <v>2360912</v>
      </c>
      <c r="U13" s="74"/>
      <c r="V13" s="74"/>
    </row>
    <row r="14" spans="1:22" ht="26.25">
      <c r="A14" s="137" t="s">
        <v>177</v>
      </c>
      <c r="B14" s="5"/>
      <c r="C14" s="5"/>
      <c r="D14" s="6"/>
      <c r="E14" s="5"/>
      <c r="F14" s="40"/>
      <c r="G14" s="5"/>
      <c r="H14" s="5"/>
      <c r="I14" s="5"/>
      <c r="J14" s="6"/>
      <c r="K14" s="5"/>
      <c r="L14" s="5">
        <v>1889000</v>
      </c>
      <c r="M14" s="5">
        <v>1889000</v>
      </c>
      <c r="N14" s="51">
        <f t="shared" si="2"/>
        <v>1</v>
      </c>
      <c r="O14" s="4">
        <v>4875000</v>
      </c>
      <c r="P14" s="5"/>
      <c r="Q14" s="5">
        <f t="shared" si="3"/>
        <v>0</v>
      </c>
      <c r="R14" s="4">
        <f t="shared" si="4"/>
        <v>6764000</v>
      </c>
      <c r="S14" s="51"/>
      <c r="T14" s="4"/>
      <c r="U14" s="74"/>
      <c r="V14" s="74"/>
    </row>
    <row r="15" spans="1:22" ht="26.25">
      <c r="A15" s="132" t="s">
        <v>90</v>
      </c>
      <c r="B15" s="5">
        <v>2275000</v>
      </c>
      <c r="C15" s="5">
        <v>2331621</v>
      </c>
      <c r="D15" s="6">
        <f t="shared" si="7"/>
        <v>1.0248883516483516</v>
      </c>
      <c r="E15" s="5"/>
      <c r="F15" s="40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2108090</v>
      </c>
      <c r="M15" s="5">
        <v>2569009</v>
      </c>
      <c r="N15" s="51">
        <f t="shared" si="2"/>
        <v>1.2186429421893752</v>
      </c>
      <c r="O15" s="4">
        <v>491910</v>
      </c>
      <c r="P15" s="5"/>
      <c r="Q15" s="5">
        <f t="shared" si="3"/>
        <v>460919</v>
      </c>
      <c r="R15" s="4">
        <f t="shared" si="4"/>
        <v>2600000</v>
      </c>
      <c r="S15" s="51">
        <f t="shared" si="5"/>
        <v>1.0120634065509306</v>
      </c>
      <c r="T15" s="4">
        <f t="shared" si="6"/>
        <v>30991</v>
      </c>
      <c r="U15" s="74"/>
      <c r="V15" s="74"/>
    </row>
    <row r="16" spans="1:22" ht="26.25">
      <c r="A16" s="132" t="s">
        <v>93</v>
      </c>
      <c r="B16" s="5">
        <v>3027000</v>
      </c>
      <c r="C16" s="5">
        <v>3211708</v>
      </c>
      <c r="D16" s="6">
        <f t="shared" si="7"/>
        <v>1.0610201519656426</v>
      </c>
      <c r="E16" s="5"/>
      <c r="F16" s="40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3300000</v>
      </c>
      <c r="M16" s="5">
        <v>3361380</v>
      </c>
      <c r="N16" s="51">
        <f t="shared" si="2"/>
        <v>1.0186</v>
      </c>
      <c r="O16" s="4">
        <v>70000</v>
      </c>
      <c r="P16" s="5"/>
      <c r="Q16" s="5">
        <f>M16-L16</f>
        <v>61380</v>
      </c>
      <c r="R16" s="4">
        <f t="shared" si="4"/>
        <v>3370000</v>
      </c>
      <c r="S16" s="51">
        <f t="shared" si="5"/>
        <v>1.0025644229453379</v>
      </c>
      <c r="T16" s="4">
        <f t="shared" si="6"/>
        <v>8620</v>
      </c>
      <c r="U16" s="74"/>
      <c r="V16" s="74"/>
    </row>
    <row r="17" spans="1:22" ht="26.25">
      <c r="A17" s="132" t="s">
        <v>94</v>
      </c>
      <c r="B17" s="5">
        <v>2100000</v>
      </c>
      <c r="C17" s="5">
        <v>2152291</v>
      </c>
      <c r="D17" s="6">
        <f t="shared" si="7"/>
        <v>1.024900476190476</v>
      </c>
      <c r="E17" s="5"/>
      <c r="F17" s="40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2370000</v>
      </c>
      <c r="M17" s="5">
        <v>2371642</v>
      </c>
      <c r="N17" s="51">
        <f t="shared" si="2"/>
        <v>1.0006928270042195</v>
      </c>
      <c r="O17" s="4">
        <v>5000</v>
      </c>
      <c r="P17" s="5"/>
      <c r="Q17" s="5">
        <f>M17-L17</f>
        <v>1642</v>
      </c>
      <c r="R17" s="4">
        <f t="shared" si="4"/>
        <v>2375000</v>
      </c>
      <c r="S17" s="51">
        <f t="shared" si="5"/>
        <v>1.0014158966656856</v>
      </c>
      <c r="T17" s="4">
        <f t="shared" si="6"/>
        <v>3358</v>
      </c>
      <c r="U17" s="74"/>
      <c r="V17" s="74"/>
    </row>
    <row r="18" spans="1:22" ht="15.75">
      <c r="A18" s="133" t="s">
        <v>95</v>
      </c>
      <c r="B18" s="5">
        <v>900000</v>
      </c>
      <c r="C18" s="5">
        <v>929192</v>
      </c>
      <c r="D18" s="6">
        <f t="shared" si="7"/>
        <v>1.0324355555555556</v>
      </c>
      <c r="E18" s="5"/>
      <c r="F18" s="40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1014000</v>
      </c>
      <c r="M18" s="5">
        <v>1046444</v>
      </c>
      <c r="N18" s="51">
        <f t="shared" si="2"/>
        <v>1.0319960552268244</v>
      </c>
      <c r="O18" s="4">
        <v>36000</v>
      </c>
      <c r="P18" s="5"/>
      <c r="Q18" s="5">
        <f t="shared" si="3"/>
        <v>32444</v>
      </c>
      <c r="R18" s="4">
        <f t="shared" si="4"/>
        <v>1050000</v>
      </c>
      <c r="S18" s="51">
        <f t="shared" si="5"/>
        <v>1.0033981751531855</v>
      </c>
      <c r="T18" s="4">
        <f t="shared" si="6"/>
        <v>3556</v>
      </c>
      <c r="U18" s="74"/>
      <c r="V18" s="74"/>
    </row>
    <row r="19" spans="1:22" ht="26.25">
      <c r="A19" s="132" t="s">
        <v>91</v>
      </c>
      <c r="B19" s="5">
        <v>10030000</v>
      </c>
      <c r="C19" s="5">
        <v>10627920</v>
      </c>
      <c r="D19" s="6">
        <f t="shared" si="7"/>
        <v>1.0596131605184447</v>
      </c>
      <c r="E19" s="5"/>
      <c r="F19" s="40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12620000</v>
      </c>
      <c r="M19" s="5">
        <v>13244198</v>
      </c>
      <c r="N19" s="51">
        <f t="shared" si="2"/>
        <v>1.0494610142630745</v>
      </c>
      <c r="O19" s="4">
        <v>680000</v>
      </c>
      <c r="P19" s="5"/>
      <c r="Q19" s="5">
        <f>M19-L19</f>
        <v>624198</v>
      </c>
      <c r="R19" s="4">
        <f t="shared" si="4"/>
        <v>13300000</v>
      </c>
      <c r="S19" s="51">
        <f t="shared" si="5"/>
        <v>1.0042133166538283</v>
      </c>
      <c r="T19" s="4">
        <f t="shared" si="6"/>
        <v>55802</v>
      </c>
      <c r="U19" s="74"/>
      <c r="V19" s="74"/>
    </row>
    <row r="20" spans="1:22" ht="26.25">
      <c r="A20" s="132" t="s">
        <v>92</v>
      </c>
      <c r="B20" s="5">
        <v>13950000</v>
      </c>
      <c r="C20" s="5">
        <v>14192795</v>
      </c>
      <c r="D20" s="6">
        <f t="shared" si="7"/>
        <v>1.0174046594982078</v>
      </c>
      <c r="E20" s="5"/>
      <c r="F20" s="40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23670000</v>
      </c>
      <c r="M20" s="5">
        <v>23866054</v>
      </c>
      <c r="N20" s="51">
        <f t="shared" si="2"/>
        <v>1.0082828052386987</v>
      </c>
      <c r="O20" s="4">
        <v>230000</v>
      </c>
      <c r="P20" s="5"/>
      <c r="Q20" s="5">
        <f>M20-L20</f>
        <v>196054</v>
      </c>
      <c r="R20" s="4">
        <f t="shared" si="4"/>
        <v>23900000</v>
      </c>
      <c r="S20" s="51">
        <f t="shared" si="5"/>
        <v>1.001422354948162</v>
      </c>
      <c r="T20" s="4">
        <f t="shared" si="6"/>
        <v>33946</v>
      </c>
      <c r="U20" s="74"/>
      <c r="V20" s="74"/>
    </row>
    <row r="21" spans="1:22" ht="15.75">
      <c r="A21" s="133" t="s">
        <v>96</v>
      </c>
      <c r="B21" s="5">
        <v>880000</v>
      </c>
      <c r="C21" s="5">
        <v>928547</v>
      </c>
      <c r="D21" s="6">
        <f t="shared" si="7"/>
        <v>1.0551670454545454</v>
      </c>
      <c r="E21" s="5"/>
      <c r="F21" s="40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1850000</v>
      </c>
      <c r="M21" s="5">
        <v>1972237</v>
      </c>
      <c r="N21" s="51">
        <f t="shared" si="2"/>
        <v>1.066074054054054</v>
      </c>
      <c r="O21" s="4">
        <v>130000</v>
      </c>
      <c r="P21" s="5"/>
      <c r="Q21" s="5">
        <f t="shared" si="3"/>
        <v>122237</v>
      </c>
      <c r="R21" s="4">
        <f t="shared" si="4"/>
        <v>1980000</v>
      </c>
      <c r="S21" s="51">
        <f t="shared" si="5"/>
        <v>1.0039361395207573</v>
      </c>
      <c r="T21" s="4">
        <f t="shared" si="6"/>
        <v>7763</v>
      </c>
      <c r="U21" s="74"/>
      <c r="V21" s="74"/>
    </row>
    <row r="22" spans="1:22" ht="15.75">
      <c r="A22" s="134" t="s">
        <v>98</v>
      </c>
      <c r="B22" s="5">
        <v>20000</v>
      </c>
      <c r="C22" s="5">
        <v>25457</v>
      </c>
      <c r="D22" s="6">
        <f t="shared" si="7"/>
        <v>1.27285</v>
      </c>
      <c r="E22" s="5"/>
      <c r="F22" s="40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35000</v>
      </c>
      <c r="M22" s="5">
        <v>26850</v>
      </c>
      <c r="N22" s="51">
        <f t="shared" si="2"/>
        <v>0.7671428571428571</v>
      </c>
      <c r="O22" s="4">
        <v>-5000</v>
      </c>
      <c r="P22" s="5"/>
      <c r="Q22" s="5">
        <f t="shared" si="3"/>
        <v>-8150</v>
      </c>
      <c r="R22" s="4">
        <f t="shared" si="4"/>
        <v>30000</v>
      </c>
      <c r="S22" s="51">
        <f t="shared" si="5"/>
        <v>1.1173184357541899</v>
      </c>
      <c r="T22" s="4">
        <f t="shared" si="6"/>
        <v>3150</v>
      </c>
      <c r="U22" s="74"/>
      <c r="V22" s="74"/>
    </row>
    <row r="23" spans="1:22" ht="15.75" hidden="1">
      <c r="A23" s="134" t="s">
        <v>151</v>
      </c>
      <c r="B23" s="5">
        <v>15200</v>
      </c>
      <c r="C23" s="5">
        <v>13224</v>
      </c>
      <c r="D23" s="6">
        <f t="shared" si="7"/>
        <v>0.87</v>
      </c>
      <c r="E23" s="5"/>
      <c r="F23" s="40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>
        <v>0</v>
      </c>
      <c r="M23" s="5"/>
      <c r="N23" s="51" t="e">
        <f t="shared" si="2"/>
        <v>#DIV/0!</v>
      </c>
      <c r="O23" s="4"/>
      <c r="P23" s="5"/>
      <c r="Q23" s="5">
        <f t="shared" si="3"/>
        <v>0</v>
      </c>
      <c r="R23" s="4">
        <f t="shared" si="4"/>
        <v>0</v>
      </c>
      <c r="S23" s="51" t="e">
        <f t="shared" si="5"/>
        <v>#DIV/0!</v>
      </c>
      <c r="T23" s="4">
        <f t="shared" si="6"/>
        <v>0</v>
      </c>
      <c r="U23" s="74"/>
      <c r="V23" s="74"/>
    </row>
    <row r="24" spans="1:22" ht="26.25">
      <c r="A24" s="114" t="s">
        <v>99</v>
      </c>
      <c r="B24" s="5">
        <v>4460000</v>
      </c>
      <c r="C24" s="5">
        <v>4854206</v>
      </c>
      <c r="D24" s="6">
        <f t="shared" si="7"/>
        <v>1.088386995515695</v>
      </c>
      <c r="E24" s="5"/>
      <c r="F24" s="40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8730000</v>
      </c>
      <c r="M24" s="5">
        <v>9141059</v>
      </c>
      <c r="N24" s="51">
        <f t="shared" si="2"/>
        <v>1.0470857961053837</v>
      </c>
      <c r="O24" s="4">
        <v>420000</v>
      </c>
      <c r="P24" s="5"/>
      <c r="Q24" s="5">
        <f t="shared" si="3"/>
        <v>411059</v>
      </c>
      <c r="R24" s="4">
        <f t="shared" si="4"/>
        <v>9150000</v>
      </c>
      <c r="S24" s="51">
        <f t="shared" si="5"/>
        <v>1.000978114242562</v>
      </c>
      <c r="T24" s="4">
        <f t="shared" si="6"/>
        <v>8941</v>
      </c>
      <c r="U24" s="74"/>
      <c r="V24" s="74"/>
    </row>
    <row r="25" spans="1:22" ht="26.25">
      <c r="A25" s="114" t="s">
        <v>116</v>
      </c>
      <c r="B25" s="5">
        <v>3080000</v>
      </c>
      <c r="C25" s="5">
        <v>3187350</v>
      </c>
      <c r="D25" s="6">
        <f t="shared" si="7"/>
        <v>1.034853896103896</v>
      </c>
      <c r="E25" s="5"/>
      <c r="F25" s="40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4620000</v>
      </c>
      <c r="M25" s="5">
        <v>4771106</v>
      </c>
      <c r="N25" s="51">
        <f t="shared" si="2"/>
        <v>1.0327069264069264</v>
      </c>
      <c r="O25" s="4">
        <v>160000</v>
      </c>
      <c r="P25" s="5"/>
      <c r="Q25" s="5">
        <f t="shared" si="3"/>
        <v>151106</v>
      </c>
      <c r="R25" s="4">
        <f t="shared" si="4"/>
        <v>4780000</v>
      </c>
      <c r="S25" s="51">
        <f t="shared" si="5"/>
        <v>1.0018641380007067</v>
      </c>
      <c r="T25" s="4">
        <f t="shared" si="6"/>
        <v>8894</v>
      </c>
      <c r="U25" s="74"/>
      <c r="V25" s="74"/>
    </row>
    <row r="26" spans="1:22" ht="15.75" hidden="1">
      <c r="A26" s="134" t="s">
        <v>36</v>
      </c>
      <c r="B26" s="5">
        <v>0</v>
      </c>
      <c r="C26" s="5"/>
      <c r="D26" s="6" t="e">
        <f t="shared" si="7"/>
        <v>#DIV/0!</v>
      </c>
      <c r="E26" s="5"/>
      <c r="F26" s="40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>
        <v>0</v>
      </c>
      <c r="M26" s="5"/>
      <c r="N26" s="51" t="e">
        <f t="shared" si="2"/>
        <v>#DIV/0!</v>
      </c>
      <c r="O26" s="4"/>
      <c r="P26" s="5"/>
      <c r="Q26" s="5">
        <f t="shared" si="3"/>
        <v>0</v>
      </c>
      <c r="R26" s="4">
        <f t="shared" si="4"/>
        <v>0</v>
      </c>
      <c r="S26" s="51" t="e">
        <f t="shared" si="5"/>
        <v>#DIV/0!</v>
      </c>
      <c r="T26" s="4">
        <f t="shared" si="6"/>
        <v>0</v>
      </c>
      <c r="U26" s="74"/>
      <c r="V26" s="74"/>
    </row>
    <row r="27" spans="1:22" ht="18.75" customHeight="1">
      <c r="A27" s="134" t="s">
        <v>150</v>
      </c>
      <c r="B27" s="5">
        <v>800</v>
      </c>
      <c r="C27" s="5">
        <v>0</v>
      </c>
      <c r="D27" s="6"/>
      <c r="E27" s="5"/>
      <c r="F27" s="40">
        <f t="shared" si="0"/>
        <v>0</v>
      </c>
      <c r="G27" s="5"/>
      <c r="H27" s="5">
        <v>0</v>
      </c>
      <c r="I27" s="5">
        <v>0</v>
      </c>
      <c r="J27" s="6"/>
      <c r="K27" s="5"/>
      <c r="L27" s="5">
        <v>6170000</v>
      </c>
      <c r="M27" s="5">
        <v>3224199</v>
      </c>
      <c r="N27" s="51">
        <f t="shared" si="2"/>
        <v>0.5225606158833063</v>
      </c>
      <c r="O27" s="4"/>
      <c r="P27" s="5"/>
      <c r="Q27" s="5">
        <f t="shared" si="3"/>
        <v>-2945801</v>
      </c>
      <c r="R27" s="4">
        <f t="shared" si="4"/>
        <v>6170000</v>
      </c>
      <c r="S27" s="51">
        <f t="shared" si="5"/>
        <v>1.9136535927217893</v>
      </c>
      <c r="T27" s="4">
        <f t="shared" si="6"/>
        <v>2945801</v>
      </c>
      <c r="U27" s="74"/>
      <c r="V27" s="74"/>
    </row>
    <row r="28" spans="1:22" ht="17.25" customHeight="1">
      <c r="A28" s="134" t="s">
        <v>101</v>
      </c>
      <c r="B28" s="5">
        <v>2124765</v>
      </c>
      <c r="C28" s="5">
        <v>2332241</v>
      </c>
      <c r="D28" s="6">
        <f>C28/B28</f>
        <v>1.0976465632669965</v>
      </c>
      <c r="E28" s="5"/>
      <c r="F28" s="40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5950000</v>
      </c>
      <c r="M28" s="5">
        <v>6053047</v>
      </c>
      <c r="N28" s="51">
        <f t="shared" si="2"/>
        <v>1.0173188235294117</v>
      </c>
      <c r="O28" s="4">
        <v>130000</v>
      </c>
      <c r="P28" s="5"/>
      <c r="Q28" s="5">
        <f t="shared" si="3"/>
        <v>103047</v>
      </c>
      <c r="R28" s="4">
        <f t="shared" si="4"/>
        <v>6080000</v>
      </c>
      <c r="S28" s="51">
        <f t="shared" si="5"/>
        <v>1.0044527987309533</v>
      </c>
      <c r="T28" s="4">
        <f t="shared" si="6"/>
        <v>26953</v>
      </c>
      <c r="U28" s="74"/>
      <c r="V28" s="74"/>
    </row>
    <row r="29" spans="1:22" ht="15.75" hidden="1">
      <c r="A29" s="134" t="s">
        <v>85</v>
      </c>
      <c r="B29" s="5">
        <v>0</v>
      </c>
      <c r="C29" s="5">
        <v>0</v>
      </c>
      <c r="D29" s="6" t="e">
        <f>C29/B29</f>
        <v>#DIV/0!</v>
      </c>
      <c r="E29" s="5"/>
      <c r="F29" s="40"/>
      <c r="G29" s="5"/>
      <c r="H29" s="5">
        <v>0</v>
      </c>
      <c r="I29" s="5">
        <v>0</v>
      </c>
      <c r="J29" s="6"/>
      <c r="K29" s="5"/>
      <c r="L29" s="81">
        <v>0</v>
      </c>
      <c r="M29" s="5"/>
      <c r="N29" s="51" t="e">
        <f t="shared" si="2"/>
        <v>#DIV/0!</v>
      </c>
      <c r="O29" s="4"/>
      <c r="P29" s="5"/>
      <c r="Q29" s="5">
        <f t="shared" si="3"/>
        <v>0</v>
      </c>
      <c r="R29" s="4">
        <f t="shared" si="4"/>
        <v>0</v>
      </c>
      <c r="S29" s="51" t="e">
        <f t="shared" si="5"/>
        <v>#DIV/0!</v>
      </c>
      <c r="T29" s="4">
        <f t="shared" si="6"/>
        <v>0</v>
      </c>
      <c r="U29" s="74"/>
      <c r="V29" s="74"/>
    </row>
    <row r="30" spans="1:22" ht="15" customHeight="1">
      <c r="A30" s="134" t="s">
        <v>103</v>
      </c>
      <c r="B30" s="5">
        <v>90000</v>
      </c>
      <c r="C30" s="5">
        <v>92216</v>
      </c>
      <c r="D30" s="6">
        <f>C30/B30</f>
        <v>1.0246222222222223</v>
      </c>
      <c r="E30" s="5"/>
      <c r="F30" s="40">
        <f aca="true" t="shared" si="8" ref="F30:F52">C30/B30</f>
        <v>1.0246222222222223</v>
      </c>
      <c r="G30" s="5"/>
      <c r="H30" s="5">
        <v>100000</v>
      </c>
      <c r="I30" s="5">
        <v>99497</v>
      </c>
      <c r="J30" s="6">
        <f aca="true" t="shared" si="9" ref="J30:J44">I30/H30</f>
        <v>0.99497</v>
      </c>
      <c r="K30" s="5"/>
      <c r="L30" s="81">
        <v>250000</v>
      </c>
      <c r="M30" s="5">
        <v>234837</v>
      </c>
      <c r="N30" s="51">
        <f t="shared" si="2"/>
        <v>0.939348</v>
      </c>
      <c r="O30" s="4"/>
      <c r="P30" s="5"/>
      <c r="Q30" s="5">
        <f t="shared" si="3"/>
        <v>-15163</v>
      </c>
      <c r="R30" s="4">
        <f t="shared" si="4"/>
        <v>250000</v>
      </c>
      <c r="S30" s="51">
        <f t="shared" si="5"/>
        <v>1.0645681898508328</v>
      </c>
      <c r="T30" s="4">
        <f t="shared" si="6"/>
        <v>15163</v>
      </c>
      <c r="U30" s="74"/>
      <c r="V30" s="74"/>
    </row>
    <row r="31" spans="1:22" ht="2.25" customHeight="1" hidden="1">
      <c r="A31" s="114" t="s">
        <v>82</v>
      </c>
      <c r="B31" s="5">
        <v>0</v>
      </c>
      <c r="C31" s="5"/>
      <c r="D31" s="6"/>
      <c r="E31" s="5"/>
      <c r="F31" s="40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81">
        <v>0</v>
      </c>
      <c r="M31" s="5"/>
      <c r="N31" s="51" t="e">
        <f t="shared" si="2"/>
        <v>#DIV/0!</v>
      </c>
      <c r="O31" s="4"/>
      <c r="P31" s="5"/>
      <c r="Q31" s="5">
        <f t="shared" si="3"/>
        <v>0</v>
      </c>
      <c r="R31" s="4">
        <f t="shared" si="4"/>
        <v>0</v>
      </c>
      <c r="S31" s="51" t="e">
        <f t="shared" si="5"/>
        <v>#DIV/0!</v>
      </c>
      <c r="T31" s="4">
        <f t="shared" si="6"/>
        <v>0</v>
      </c>
      <c r="U31" s="74"/>
      <c r="V31" s="74"/>
    </row>
    <row r="32" spans="1:22" ht="15.75" hidden="1">
      <c r="A32" s="134" t="s">
        <v>75</v>
      </c>
      <c r="B32" s="5">
        <v>0</v>
      </c>
      <c r="C32" s="5"/>
      <c r="D32" s="6" t="e">
        <f aca="true" t="shared" si="10" ref="D32:D48">C32/B32</f>
        <v>#DIV/0!</v>
      </c>
      <c r="E32" s="5"/>
      <c r="F32" s="40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81">
        <v>0</v>
      </c>
      <c r="M32" s="5"/>
      <c r="N32" s="51" t="e">
        <f t="shared" si="2"/>
        <v>#DIV/0!</v>
      </c>
      <c r="O32" s="4"/>
      <c r="P32" s="5"/>
      <c r="Q32" s="5">
        <f t="shared" si="3"/>
        <v>0</v>
      </c>
      <c r="R32" s="4">
        <f t="shared" si="4"/>
        <v>0</v>
      </c>
      <c r="S32" s="51" t="e">
        <f t="shared" si="5"/>
        <v>#DIV/0!</v>
      </c>
      <c r="T32" s="4">
        <f t="shared" si="6"/>
        <v>0</v>
      </c>
      <c r="U32" s="74"/>
      <c r="V32" s="74"/>
    </row>
    <row r="33" spans="1:22" ht="15.75" hidden="1">
      <c r="A33" s="71" t="s">
        <v>51</v>
      </c>
      <c r="B33" s="5">
        <v>0</v>
      </c>
      <c r="C33" s="5"/>
      <c r="D33" s="6" t="e">
        <f t="shared" si="10"/>
        <v>#DIV/0!</v>
      </c>
      <c r="E33" s="5"/>
      <c r="F33" s="40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81">
        <v>0</v>
      </c>
      <c r="M33" s="5"/>
      <c r="N33" s="51" t="e">
        <f t="shared" si="2"/>
        <v>#DIV/0!</v>
      </c>
      <c r="O33" s="4"/>
      <c r="P33" s="5"/>
      <c r="Q33" s="5">
        <f t="shared" si="3"/>
        <v>0</v>
      </c>
      <c r="R33" s="4">
        <f t="shared" si="4"/>
        <v>0</v>
      </c>
      <c r="S33" s="51" t="e">
        <f t="shared" si="5"/>
        <v>#DIV/0!</v>
      </c>
      <c r="T33" s="4">
        <f t="shared" si="6"/>
        <v>0</v>
      </c>
      <c r="U33" s="74"/>
      <c r="V33" s="74"/>
    </row>
    <row r="34" spans="1:22" ht="15.75" hidden="1">
      <c r="A34" s="71" t="s">
        <v>73</v>
      </c>
      <c r="B34" s="5">
        <v>0</v>
      </c>
      <c r="C34" s="5"/>
      <c r="D34" s="6" t="e">
        <f t="shared" si="10"/>
        <v>#DIV/0!</v>
      </c>
      <c r="E34" s="5"/>
      <c r="F34" s="40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81">
        <v>0</v>
      </c>
      <c r="M34" s="5"/>
      <c r="N34" s="51" t="e">
        <f t="shared" si="2"/>
        <v>#DIV/0!</v>
      </c>
      <c r="O34" s="4"/>
      <c r="P34" s="5"/>
      <c r="Q34" s="5">
        <f t="shared" si="3"/>
        <v>0</v>
      </c>
      <c r="R34" s="4">
        <f t="shared" si="4"/>
        <v>0</v>
      </c>
      <c r="S34" s="51" t="e">
        <f t="shared" si="5"/>
        <v>#DIV/0!</v>
      </c>
      <c r="T34" s="4">
        <f t="shared" si="6"/>
        <v>0</v>
      </c>
      <c r="U34" s="74"/>
      <c r="V34" s="74"/>
    </row>
    <row r="35" spans="1:22" ht="15.75" hidden="1">
      <c r="A35" s="71" t="s">
        <v>33</v>
      </c>
      <c r="B35" s="5">
        <v>0</v>
      </c>
      <c r="C35" s="5"/>
      <c r="D35" s="6" t="e">
        <f t="shared" si="10"/>
        <v>#DIV/0!</v>
      </c>
      <c r="E35" s="5"/>
      <c r="F35" s="40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81">
        <v>0</v>
      </c>
      <c r="M35" s="5"/>
      <c r="N35" s="51" t="e">
        <f t="shared" si="2"/>
        <v>#DIV/0!</v>
      </c>
      <c r="O35" s="4"/>
      <c r="P35" s="5"/>
      <c r="Q35" s="5">
        <f t="shared" si="3"/>
        <v>0</v>
      </c>
      <c r="R35" s="4">
        <f t="shared" si="4"/>
        <v>0</v>
      </c>
      <c r="S35" s="51" t="e">
        <f t="shared" si="5"/>
        <v>#DIV/0!</v>
      </c>
      <c r="T35" s="4">
        <f t="shared" si="6"/>
        <v>0</v>
      </c>
      <c r="U35" s="74"/>
      <c r="V35" s="74"/>
    </row>
    <row r="36" spans="1:22" ht="15.75">
      <c r="A36" s="71" t="s">
        <v>85</v>
      </c>
      <c r="B36" s="5">
        <v>0</v>
      </c>
      <c r="C36" s="5"/>
      <c r="D36" s="6" t="e">
        <f t="shared" si="10"/>
        <v>#DIV/0!</v>
      </c>
      <c r="E36" s="5"/>
      <c r="F36" s="40" t="e">
        <f t="shared" si="8"/>
        <v>#DIV/0!</v>
      </c>
      <c r="G36" s="5"/>
      <c r="H36" s="5">
        <v>0</v>
      </c>
      <c r="I36" s="5"/>
      <c r="J36" s="6" t="e">
        <f t="shared" si="9"/>
        <v>#DIV/0!</v>
      </c>
      <c r="K36" s="5"/>
      <c r="L36" s="81">
        <v>0</v>
      </c>
      <c r="M36" s="5"/>
      <c r="N36" s="51"/>
      <c r="O36" s="4"/>
      <c r="P36" s="5"/>
      <c r="Q36" s="5">
        <f t="shared" si="3"/>
        <v>0</v>
      </c>
      <c r="R36" s="4">
        <f t="shared" si="4"/>
        <v>0</v>
      </c>
      <c r="S36" s="51"/>
      <c r="T36" s="4">
        <f t="shared" si="6"/>
        <v>0</v>
      </c>
      <c r="U36" s="74"/>
      <c r="V36" s="74"/>
    </row>
    <row r="37" spans="1:22" ht="15.75">
      <c r="A37" s="71" t="s">
        <v>105</v>
      </c>
      <c r="B37" s="5">
        <v>44203</v>
      </c>
      <c r="C37" s="5">
        <v>51985</v>
      </c>
      <c r="D37" s="6">
        <f t="shared" si="10"/>
        <v>1.1760513992262969</v>
      </c>
      <c r="E37" s="5"/>
      <c r="F37" s="40">
        <f t="shared" si="8"/>
        <v>1.1760513992262969</v>
      </c>
      <c r="G37" s="5"/>
      <c r="H37" s="5">
        <v>74000</v>
      </c>
      <c r="I37" s="5">
        <v>74195</v>
      </c>
      <c r="J37" s="6">
        <f t="shared" si="9"/>
        <v>1.002635135135135</v>
      </c>
      <c r="K37" s="5"/>
      <c r="L37" s="81">
        <v>8000</v>
      </c>
      <c r="M37" s="5">
        <v>7239</v>
      </c>
      <c r="N37" s="51">
        <f t="shared" si="2"/>
        <v>0.904875</v>
      </c>
      <c r="O37" s="4"/>
      <c r="P37" s="5"/>
      <c r="Q37" s="5">
        <f t="shared" si="3"/>
        <v>-761</v>
      </c>
      <c r="R37" s="4">
        <f t="shared" si="4"/>
        <v>8000</v>
      </c>
      <c r="S37" s="51">
        <f t="shared" si="5"/>
        <v>1.1051250172675784</v>
      </c>
      <c r="T37" s="4">
        <f t="shared" si="6"/>
        <v>761</v>
      </c>
      <c r="U37" s="74"/>
      <c r="V37" s="74"/>
    </row>
    <row r="38" spans="1:22" ht="15.75">
      <c r="A38" s="71" t="s">
        <v>102</v>
      </c>
      <c r="B38" s="5">
        <v>514</v>
      </c>
      <c r="C38" s="5">
        <v>406</v>
      </c>
      <c r="D38" s="6">
        <f t="shared" si="10"/>
        <v>0.7898832684824902</v>
      </c>
      <c r="E38" s="5"/>
      <c r="F38" s="40">
        <f t="shared" si="8"/>
        <v>0.7898832684824902</v>
      </c>
      <c r="G38" s="5"/>
      <c r="H38" s="5">
        <v>35000</v>
      </c>
      <c r="I38" s="5">
        <v>34394</v>
      </c>
      <c r="J38" s="6">
        <f t="shared" si="9"/>
        <v>0.9826857142857143</v>
      </c>
      <c r="K38" s="5"/>
      <c r="L38" s="81">
        <v>0</v>
      </c>
      <c r="M38" s="5"/>
      <c r="N38" s="51"/>
      <c r="O38" s="5"/>
      <c r="P38" s="5"/>
      <c r="Q38" s="5">
        <f t="shared" si="3"/>
        <v>0</v>
      </c>
      <c r="R38" s="4">
        <f t="shared" si="4"/>
        <v>0</v>
      </c>
      <c r="S38" s="51"/>
      <c r="T38" s="4">
        <f t="shared" si="6"/>
        <v>0</v>
      </c>
      <c r="U38" s="74"/>
      <c r="V38" s="74"/>
    </row>
    <row r="39" spans="1:22" ht="15.75">
      <c r="A39" s="134" t="s">
        <v>100</v>
      </c>
      <c r="B39" s="5">
        <v>480187</v>
      </c>
      <c r="C39" s="5">
        <v>473498</v>
      </c>
      <c r="D39" s="6">
        <f t="shared" si="10"/>
        <v>0.9860700102251831</v>
      </c>
      <c r="E39" s="5"/>
      <c r="F39" s="40">
        <f t="shared" si="8"/>
        <v>0.9860700102251831</v>
      </c>
      <c r="G39" s="5"/>
      <c r="H39" s="5">
        <v>473498</v>
      </c>
      <c r="I39" s="5">
        <v>413376</v>
      </c>
      <c r="J39" s="6">
        <f t="shared" si="9"/>
        <v>0.8730258628336339</v>
      </c>
      <c r="K39" s="5">
        <v>-50000</v>
      </c>
      <c r="L39" s="81">
        <v>613000</v>
      </c>
      <c r="M39" s="5">
        <v>648588</v>
      </c>
      <c r="N39" s="51">
        <f t="shared" si="2"/>
        <v>1.0580554649265905</v>
      </c>
      <c r="O39" s="5">
        <v>37000</v>
      </c>
      <c r="P39" s="5"/>
      <c r="Q39" s="5">
        <f t="shared" si="3"/>
        <v>35588</v>
      </c>
      <c r="R39" s="4">
        <f t="shared" si="4"/>
        <v>650000</v>
      </c>
      <c r="S39" s="51">
        <f t="shared" si="5"/>
        <v>1.0021770368862821</v>
      </c>
      <c r="T39" s="4">
        <f t="shared" si="6"/>
        <v>1412</v>
      </c>
      <c r="U39" s="74"/>
      <c r="V39" s="74"/>
    </row>
    <row r="40" spans="1:22" ht="15.75">
      <c r="A40" s="134" t="s">
        <v>160</v>
      </c>
      <c r="B40" s="5">
        <v>0</v>
      </c>
      <c r="C40" s="5"/>
      <c r="D40" s="6" t="e">
        <f t="shared" si="10"/>
        <v>#DIV/0!</v>
      </c>
      <c r="E40" s="5"/>
      <c r="F40" s="40" t="e">
        <f t="shared" si="8"/>
        <v>#DIV/0!</v>
      </c>
      <c r="G40" s="5"/>
      <c r="H40" s="5">
        <v>0</v>
      </c>
      <c r="I40" s="5"/>
      <c r="J40" s="6" t="e">
        <f t="shared" si="9"/>
        <v>#DIV/0!</v>
      </c>
      <c r="K40" s="5"/>
      <c r="L40" s="5">
        <v>1400</v>
      </c>
      <c r="M40" s="5">
        <v>1358</v>
      </c>
      <c r="N40" s="51">
        <f t="shared" si="2"/>
        <v>0.97</v>
      </c>
      <c r="O40" s="5"/>
      <c r="P40" s="5"/>
      <c r="Q40" s="5">
        <f t="shared" si="3"/>
        <v>-42</v>
      </c>
      <c r="R40" s="4">
        <f t="shared" si="4"/>
        <v>1400</v>
      </c>
      <c r="S40" s="6">
        <f t="shared" si="5"/>
        <v>1.0309278350515463</v>
      </c>
      <c r="T40" s="5">
        <f t="shared" si="6"/>
        <v>42</v>
      </c>
      <c r="U40" s="74"/>
      <c r="V40" s="74"/>
    </row>
    <row r="41" spans="1:22" ht="15.75">
      <c r="A41" s="134" t="s">
        <v>106</v>
      </c>
      <c r="B41" s="5">
        <v>630000</v>
      </c>
      <c r="C41" s="5">
        <v>632151</v>
      </c>
      <c r="D41" s="6">
        <f t="shared" si="10"/>
        <v>1.0034142857142858</v>
      </c>
      <c r="E41" s="5"/>
      <c r="F41" s="40">
        <f t="shared" si="8"/>
        <v>1.0034142857142858</v>
      </c>
      <c r="G41" s="5"/>
      <c r="H41" s="5">
        <v>42000</v>
      </c>
      <c r="I41" s="5">
        <v>41976</v>
      </c>
      <c r="J41" s="6">
        <f t="shared" si="9"/>
        <v>0.9994285714285714</v>
      </c>
      <c r="K41" s="5"/>
      <c r="L41" s="5">
        <v>4000</v>
      </c>
      <c r="M41" s="5">
        <v>3306</v>
      </c>
      <c r="N41" s="6">
        <f t="shared" si="2"/>
        <v>0.8265</v>
      </c>
      <c r="O41" s="5"/>
      <c r="P41" s="5"/>
      <c r="Q41" s="5">
        <f t="shared" si="3"/>
        <v>-694</v>
      </c>
      <c r="R41" s="5">
        <f t="shared" si="4"/>
        <v>4000</v>
      </c>
      <c r="S41" s="6">
        <f t="shared" si="5"/>
        <v>1.2099213551119177</v>
      </c>
      <c r="T41" s="5">
        <f t="shared" si="6"/>
        <v>694</v>
      </c>
      <c r="U41" s="74"/>
      <c r="V41" s="74"/>
    </row>
    <row r="42" spans="1:22" ht="15.75">
      <c r="A42" s="134" t="s">
        <v>107</v>
      </c>
      <c r="B42" s="5">
        <v>120000</v>
      </c>
      <c r="C42" s="5">
        <v>119950</v>
      </c>
      <c r="D42" s="6">
        <f t="shared" si="10"/>
        <v>0.9995833333333334</v>
      </c>
      <c r="E42" s="5"/>
      <c r="F42" s="40">
        <f t="shared" si="8"/>
        <v>0.9995833333333334</v>
      </c>
      <c r="G42" s="5"/>
      <c r="H42" s="5">
        <v>113000</v>
      </c>
      <c r="I42" s="5">
        <v>116556</v>
      </c>
      <c r="J42" s="6">
        <f t="shared" si="9"/>
        <v>1.0314690265486726</v>
      </c>
      <c r="K42" s="5">
        <v>4000</v>
      </c>
      <c r="L42" s="5">
        <v>103000</v>
      </c>
      <c r="M42" s="5">
        <v>107205</v>
      </c>
      <c r="N42" s="6">
        <f t="shared" si="2"/>
        <v>1.0408252427184466</v>
      </c>
      <c r="O42" s="5">
        <v>5000</v>
      </c>
      <c r="P42" s="5"/>
      <c r="Q42" s="5">
        <f t="shared" si="3"/>
        <v>4205</v>
      </c>
      <c r="R42" s="5">
        <f t="shared" si="4"/>
        <v>108000</v>
      </c>
      <c r="S42" s="6">
        <f t="shared" si="5"/>
        <v>1.007415698894641</v>
      </c>
      <c r="T42" s="5">
        <f t="shared" si="6"/>
        <v>795</v>
      </c>
      <c r="U42" s="74"/>
      <c r="V42" s="74"/>
    </row>
    <row r="43" spans="1:22" ht="15.75">
      <c r="A43" s="134" t="s">
        <v>108</v>
      </c>
      <c r="B43" s="5">
        <v>3790000</v>
      </c>
      <c r="C43" s="5">
        <v>4070075</v>
      </c>
      <c r="D43" s="6">
        <f t="shared" si="10"/>
        <v>1.0738984168865435</v>
      </c>
      <c r="E43" s="5"/>
      <c r="F43" s="40">
        <f t="shared" si="8"/>
        <v>1.0738984168865435</v>
      </c>
      <c r="G43" s="5"/>
      <c r="H43" s="5">
        <v>3900000</v>
      </c>
      <c r="I43" s="5">
        <v>4099971</v>
      </c>
      <c r="J43" s="6">
        <f t="shared" si="9"/>
        <v>1.0512746153846153</v>
      </c>
      <c r="K43" s="5">
        <v>200000</v>
      </c>
      <c r="L43" s="5">
        <v>4590635</v>
      </c>
      <c r="M43" s="5">
        <v>4959933</v>
      </c>
      <c r="N43" s="6">
        <f t="shared" si="2"/>
        <v>1.080445951377097</v>
      </c>
      <c r="O43" s="5">
        <v>379365</v>
      </c>
      <c r="P43" s="5"/>
      <c r="Q43" s="5">
        <f t="shared" si="3"/>
        <v>369298</v>
      </c>
      <c r="R43" s="5">
        <f t="shared" si="4"/>
        <v>4970000</v>
      </c>
      <c r="S43" s="6">
        <f t="shared" si="5"/>
        <v>1.0020296645136133</v>
      </c>
      <c r="T43" s="5">
        <f t="shared" si="6"/>
        <v>10067</v>
      </c>
      <c r="U43" s="74"/>
      <c r="V43" s="74"/>
    </row>
    <row r="44" spans="1:22" ht="26.25">
      <c r="A44" s="114" t="s">
        <v>104</v>
      </c>
      <c r="B44" s="5">
        <v>20334</v>
      </c>
      <c r="C44" s="5">
        <v>20044</v>
      </c>
      <c r="D44" s="6">
        <f t="shared" si="10"/>
        <v>0.9857381725189338</v>
      </c>
      <c r="E44" s="5"/>
      <c r="F44" s="40">
        <f t="shared" si="8"/>
        <v>0.9857381725189338</v>
      </c>
      <c r="G44" s="5"/>
      <c r="H44" s="5">
        <v>20044</v>
      </c>
      <c r="I44" s="5">
        <v>18408</v>
      </c>
      <c r="J44" s="6">
        <f t="shared" si="9"/>
        <v>0.9183795649570944</v>
      </c>
      <c r="K44" s="5"/>
      <c r="L44" s="5">
        <v>35000</v>
      </c>
      <c r="M44" s="5">
        <v>30746</v>
      </c>
      <c r="N44" s="6">
        <f t="shared" si="2"/>
        <v>0.8784571428571428</v>
      </c>
      <c r="O44" s="5">
        <v>-3000</v>
      </c>
      <c r="P44" s="5"/>
      <c r="Q44" s="5">
        <f t="shared" si="3"/>
        <v>-4254</v>
      </c>
      <c r="R44" s="5">
        <f t="shared" si="4"/>
        <v>32000</v>
      </c>
      <c r="S44" s="6">
        <f t="shared" si="5"/>
        <v>1.0407857932739217</v>
      </c>
      <c r="T44" s="5">
        <f t="shared" si="6"/>
        <v>1254</v>
      </c>
      <c r="U44" s="74"/>
      <c r="V44" s="74"/>
    </row>
    <row r="45" spans="1:22" ht="26.25" hidden="1">
      <c r="A45" s="114" t="s">
        <v>109</v>
      </c>
      <c r="B45" s="5">
        <v>779</v>
      </c>
      <c r="C45" s="5">
        <v>0</v>
      </c>
      <c r="D45" s="6">
        <f t="shared" si="10"/>
        <v>0</v>
      </c>
      <c r="E45" s="5"/>
      <c r="F45" s="40">
        <f t="shared" si="8"/>
        <v>0</v>
      </c>
      <c r="G45" s="5"/>
      <c r="H45" s="5">
        <v>0</v>
      </c>
      <c r="I45" s="5">
        <v>0</v>
      </c>
      <c r="J45" s="6"/>
      <c r="K45" s="5"/>
      <c r="L45" s="5">
        <v>0</v>
      </c>
      <c r="M45" s="5"/>
      <c r="N45" s="51" t="e">
        <f t="shared" si="2"/>
        <v>#DIV/0!</v>
      </c>
      <c r="O45" s="5"/>
      <c r="P45" s="5"/>
      <c r="Q45" s="5">
        <f t="shared" si="3"/>
        <v>0</v>
      </c>
      <c r="R45" s="4">
        <f t="shared" si="4"/>
        <v>0</v>
      </c>
      <c r="S45" s="6" t="e">
        <f t="shared" si="5"/>
        <v>#DIV/0!</v>
      </c>
      <c r="T45" s="5">
        <f t="shared" si="6"/>
        <v>0</v>
      </c>
      <c r="U45" s="74"/>
      <c r="V45" s="74"/>
    </row>
    <row r="46" spans="1:22" ht="15.75">
      <c r="A46" s="134" t="s">
        <v>110</v>
      </c>
      <c r="B46" s="5">
        <v>71000</v>
      </c>
      <c r="C46" s="5">
        <v>107975</v>
      </c>
      <c r="D46" s="6">
        <f t="shared" si="10"/>
        <v>1.5207746478873239</v>
      </c>
      <c r="E46" s="5"/>
      <c r="F46" s="40">
        <f t="shared" si="8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9900</v>
      </c>
      <c r="M46" s="5">
        <v>9094</v>
      </c>
      <c r="N46" s="51">
        <f t="shared" si="2"/>
        <v>0.9185858585858586</v>
      </c>
      <c r="O46" s="5"/>
      <c r="P46" s="5"/>
      <c r="Q46" s="5">
        <f t="shared" si="3"/>
        <v>-806</v>
      </c>
      <c r="R46" s="4">
        <f t="shared" si="4"/>
        <v>9900</v>
      </c>
      <c r="S46" s="6">
        <f t="shared" si="5"/>
        <v>1.0886298658456124</v>
      </c>
      <c r="T46" s="5">
        <f t="shared" si="6"/>
        <v>806</v>
      </c>
      <c r="U46" s="74"/>
      <c r="V46" s="74"/>
    </row>
    <row r="47" spans="1:22" ht="32.25" customHeight="1">
      <c r="A47" s="114" t="s">
        <v>112</v>
      </c>
      <c r="B47" s="5">
        <v>3999151</v>
      </c>
      <c r="C47" s="5">
        <v>4158225</v>
      </c>
      <c r="D47" s="6">
        <f t="shared" si="10"/>
        <v>1.0397769426560788</v>
      </c>
      <c r="E47" s="5"/>
      <c r="F47" s="40">
        <f t="shared" si="8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6011852</v>
      </c>
      <c r="M47" s="5">
        <v>5489837</v>
      </c>
      <c r="N47" s="51">
        <f t="shared" si="2"/>
        <v>0.9131690201289053</v>
      </c>
      <c r="O47" s="5">
        <v>-500852</v>
      </c>
      <c r="P47" s="5"/>
      <c r="Q47" s="5">
        <f t="shared" si="3"/>
        <v>-522015</v>
      </c>
      <c r="R47" s="4">
        <f t="shared" si="4"/>
        <v>5511000</v>
      </c>
      <c r="S47" s="6">
        <f t="shared" si="5"/>
        <v>1.0038549414126503</v>
      </c>
      <c r="T47" s="5">
        <f t="shared" si="6"/>
        <v>21163</v>
      </c>
      <c r="U47" s="74"/>
      <c r="V47" s="74"/>
    </row>
    <row r="48" spans="1:22" ht="15.75" hidden="1">
      <c r="A48" s="38" t="s">
        <v>34</v>
      </c>
      <c r="B48" s="5">
        <v>28000</v>
      </c>
      <c r="C48" s="5">
        <v>28800</v>
      </c>
      <c r="D48" s="6">
        <f t="shared" si="10"/>
        <v>1.0285714285714285</v>
      </c>
      <c r="E48" s="5"/>
      <c r="F48" s="40">
        <f t="shared" si="8"/>
        <v>1.0285714285714285</v>
      </c>
      <c r="G48" s="5"/>
      <c r="H48" s="5">
        <v>0</v>
      </c>
      <c r="I48" s="5">
        <v>1000</v>
      </c>
      <c r="J48" s="6"/>
      <c r="K48" s="5"/>
      <c r="L48" s="5">
        <v>0</v>
      </c>
      <c r="M48" s="5"/>
      <c r="N48" s="51" t="e">
        <f t="shared" si="2"/>
        <v>#DIV/0!</v>
      </c>
      <c r="O48" s="5"/>
      <c r="P48" s="5"/>
      <c r="Q48" s="5">
        <f t="shared" si="3"/>
        <v>0</v>
      </c>
      <c r="R48" s="4">
        <f t="shared" si="4"/>
        <v>0</v>
      </c>
      <c r="S48" s="6" t="e">
        <f t="shared" si="5"/>
        <v>#DIV/0!</v>
      </c>
      <c r="T48" s="5">
        <f t="shared" si="6"/>
        <v>0</v>
      </c>
      <c r="U48" s="74"/>
      <c r="V48" s="74"/>
    </row>
    <row r="49" spans="1:22" ht="0.75" customHeight="1" hidden="1">
      <c r="A49" s="7"/>
      <c r="B49" s="5">
        <v>0</v>
      </c>
      <c r="C49" s="5"/>
      <c r="D49" s="6"/>
      <c r="E49" s="5"/>
      <c r="F49" s="40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>
        <v>0</v>
      </c>
      <c r="M49" s="5"/>
      <c r="N49" s="51" t="e">
        <f t="shared" si="2"/>
        <v>#DIV/0!</v>
      </c>
      <c r="O49" s="5"/>
      <c r="P49" s="5"/>
      <c r="Q49" s="5">
        <f t="shared" si="3"/>
        <v>0</v>
      </c>
      <c r="R49" s="4">
        <f t="shared" si="4"/>
        <v>0</v>
      </c>
      <c r="S49" s="6" t="e">
        <f t="shared" si="5"/>
        <v>#DIV/0!</v>
      </c>
      <c r="T49" s="5">
        <f t="shared" si="6"/>
        <v>0</v>
      </c>
      <c r="U49" s="74"/>
      <c r="V49" s="74"/>
    </row>
    <row r="50" spans="1:22" ht="15.75" hidden="1">
      <c r="A50" s="7"/>
      <c r="B50" s="5">
        <v>0</v>
      </c>
      <c r="C50" s="5"/>
      <c r="D50" s="6"/>
      <c r="E50" s="5"/>
      <c r="F50" s="40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>
        <v>0</v>
      </c>
      <c r="M50" s="5"/>
      <c r="N50" s="51" t="e">
        <f t="shared" si="2"/>
        <v>#DIV/0!</v>
      </c>
      <c r="O50" s="5"/>
      <c r="P50" s="5"/>
      <c r="Q50" s="5">
        <f t="shared" si="3"/>
        <v>0</v>
      </c>
      <c r="R50" s="4">
        <f t="shared" si="4"/>
        <v>0</v>
      </c>
      <c r="S50" s="6" t="e">
        <f t="shared" si="5"/>
        <v>#DIV/0!</v>
      </c>
      <c r="T50" s="5">
        <f t="shared" si="6"/>
        <v>0</v>
      </c>
      <c r="U50" s="74"/>
      <c r="V50" s="74"/>
    </row>
    <row r="51" spans="1:22" ht="15.75" hidden="1">
      <c r="A51" s="7" t="s">
        <v>120</v>
      </c>
      <c r="B51" s="5">
        <v>0</v>
      </c>
      <c r="C51" s="5"/>
      <c r="D51" s="6"/>
      <c r="E51" s="5"/>
      <c r="F51" s="40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>
        <v>0</v>
      </c>
      <c r="M51" s="5"/>
      <c r="N51" s="51" t="e">
        <f t="shared" si="2"/>
        <v>#DIV/0!</v>
      </c>
      <c r="O51" s="5"/>
      <c r="P51" s="5"/>
      <c r="Q51" s="5">
        <f t="shared" si="3"/>
        <v>0</v>
      </c>
      <c r="R51" s="4">
        <f t="shared" si="4"/>
        <v>0</v>
      </c>
      <c r="S51" s="6" t="e">
        <f t="shared" si="5"/>
        <v>#DIV/0!</v>
      </c>
      <c r="T51" s="5">
        <f t="shared" si="6"/>
        <v>0</v>
      </c>
      <c r="U51" s="74"/>
      <c r="V51" s="74"/>
    </row>
    <row r="52" spans="1:22" ht="15.75" hidden="1">
      <c r="A52" s="114" t="s">
        <v>76</v>
      </c>
      <c r="B52" s="5">
        <v>0</v>
      </c>
      <c r="C52" s="5"/>
      <c r="D52" s="6"/>
      <c r="E52" s="5"/>
      <c r="F52" s="40" t="e">
        <f t="shared" si="8"/>
        <v>#DIV/0!</v>
      </c>
      <c r="G52" s="5"/>
      <c r="H52" s="5">
        <v>0</v>
      </c>
      <c r="I52" s="5"/>
      <c r="J52" s="6" t="e">
        <f>I52/H52</f>
        <v>#DIV/0!</v>
      </c>
      <c r="K52" s="5"/>
      <c r="L52" s="5">
        <v>0</v>
      </c>
      <c r="M52" s="5"/>
      <c r="N52" s="51" t="e">
        <f t="shared" si="2"/>
        <v>#DIV/0!</v>
      </c>
      <c r="O52" s="5"/>
      <c r="P52" s="5"/>
      <c r="Q52" s="5">
        <f t="shared" si="3"/>
        <v>0</v>
      </c>
      <c r="R52" s="4">
        <f t="shared" si="4"/>
        <v>0</v>
      </c>
      <c r="S52" s="6" t="e">
        <f t="shared" si="5"/>
        <v>#DIV/0!</v>
      </c>
      <c r="T52" s="5">
        <f t="shared" si="6"/>
        <v>0</v>
      </c>
      <c r="U52" s="74"/>
      <c r="V52" s="74"/>
    </row>
    <row r="53" spans="1:22" ht="0.75" customHeight="1">
      <c r="A53" s="39" t="s">
        <v>154</v>
      </c>
      <c r="B53" s="5">
        <v>0</v>
      </c>
      <c r="C53" s="5">
        <v>0</v>
      </c>
      <c r="D53" s="6" t="e">
        <f aca="true" t="shared" si="11" ref="D53:D58">C53/B53</f>
        <v>#DIV/0!</v>
      </c>
      <c r="E53" s="5"/>
      <c r="F53" s="40"/>
      <c r="G53" s="5"/>
      <c r="H53" s="5">
        <v>0</v>
      </c>
      <c r="I53" s="5">
        <v>0</v>
      </c>
      <c r="J53" s="6"/>
      <c r="K53" s="5"/>
      <c r="L53" s="5">
        <v>0</v>
      </c>
      <c r="M53" s="5"/>
      <c r="N53" s="51" t="e">
        <f t="shared" si="2"/>
        <v>#DIV/0!</v>
      </c>
      <c r="O53" s="5"/>
      <c r="P53" s="5"/>
      <c r="Q53" s="5">
        <f t="shared" si="3"/>
        <v>0</v>
      </c>
      <c r="R53" s="4">
        <f t="shared" si="4"/>
        <v>0</v>
      </c>
      <c r="S53" s="6"/>
      <c r="T53" s="5">
        <f t="shared" si="6"/>
        <v>0</v>
      </c>
      <c r="U53" s="74"/>
      <c r="V53" s="74"/>
    </row>
    <row r="54" spans="1:22" ht="15.75">
      <c r="A54" s="39" t="s">
        <v>114</v>
      </c>
      <c r="B54" s="5">
        <v>20000</v>
      </c>
      <c r="C54" s="5">
        <v>3788</v>
      </c>
      <c r="D54" s="6">
        <f t="shared" si="11"/>
        <v>0.1894</v>
      </c>
      <c r="E54" s="5"/>
      <c r="F54" s="40">
        <f aca="true" t="shared" si="12" ref="F54:F61">C54/B54</f>
        <v>0.1894</v>
      </c>
      <c r="G54" s="5"/>
      <c r="H54" s="5">
        <v>10000</v>
      </c>
      <c r="I54" s="5">
        <v>312</v>
      </c>
      <c r="J54" s="6">
        <f aca="true" t="shared" si="13" ref="J54:J62">I54/H54</f>
        <v>0.0312</v>
      </c>
      <c r="K54" s="5"/>
      <c r="L54" s="5">
        <v>9000</v>
      </c>
      <c r="M54" s="5">
        <v>192</v>
      </c>
      <c r="N54" s="51">
        <f t="shared" si="2"/>
        <v>0.021333333333333333</v>
      </c>
      <c r="O54" s="135"/>
      <c r="P54" s="5"/>
      <c r="Q54" s="5">
        <f t="shared" si="3"/>
        <v>-8808</v>
      </c>
      <c r="R54" s="4">
        <f t="shared" si="4"/>
        <v>9000</v>
      </c>
      <c r="S54" s="6">
        <f t="shared" si="5"/>
        <v>46.875</v>
      </c>
      <c r="T54" s="5">
        <f t="shared" si="6"/>
        <v>8808</v>
      </c>
      <c r="U54" s="74"/>
      <c r="V54" s="74"/>
    </row>
    <row r="55" spans="1:22" ht="15.75" hidden="1">
      <c r="A55" s="114" t="s">
        <v>52</v>
      </c>
      <c r="B55" s="34">
        <v>0</v>
      </c>
      <c r="C55" s="5"/>
      <c r="D55" s="6" t="e">
        <f t="shared" si="11"/>
        <v>#DIV/0!</v>
      </c>
      <c r="E55" s="5"/>
      <c r="F55" s="40" t="e">
        <f t="shared" si="12"/>
        <v>#DIV/0!</v>
      </c>
      <c r="G55" s="5"/>
      <c r="H55" s="5">
        <v>0</v>
      </c>
      <c r="I55" s="5"/>
      <c r="J55" s="6" t="e">
        <f t="shared" si="13"/>
        <v>#DIV/0!</v>
      </c>
      <c r="K55" s="5"/>
      <c r="L55" s="5">
        <v>0</v>
      </c>
      <c r="M55" s="5"/>
      <c r="N55" s="51" t="e">
        <f t="shared" si="2"/>
        <v>#DIV/0!</v>
      </c>
      <c r="O55" s="5"/>
      <c r="P55" s="5"/>
      <c r="Q55" s="5">
        <f t="shared" si="3"/>
        <v>0</v>
      </c>
      <c r="R55" s="4">
        <f t="shared" si="4"/>
        <v>0</v>
      </c>
      <c r="S55" s="6" t="e">
        <f t="shared" si="5"/>
        <v>#DIV/0!</v>
      </c>
      <c r="T55" s="5">
        <f t="shared" si="6"/>
        <v>0</v>
      </c>
      <c r="U55" s="74"/>
      <c r="V55" s="74"/>
    </row>
    <row r="56" spans="1:22" ht="15.75">
      <c r="A56" s="7" t="s">
        <v>115</v>
      </c>
      <c r="B56" s="5">
        <v>2303000</v>
      </c>
      <c r="C56" s="5">
        <v>2124052</v>
      </c>
      <c r="D56" s="6">
        <f t="shared" si="11"/>
        <v>0.9222978723404255</v>
      </c>
      <c r="E56" s="5"/>
      <c r="F56" s="40">
        <f t="shared" si="12"/>
        <v>0.9222978723404255</v>
      </c>
      <c r="G56" s="5"/>
      <c r="H56" s="5">
        <v>2615000</v>
      </c>
      <c r="I56" s="5">
        <v>2387000</v>
      </c>
      <c r="J56" s="6">
        <f t="shared" si="13"/>
        <v>0.912810707456979</v>
      </c>
      <c r="K56" s="5"/>
      <c r="L56" s="5">
        <v>8444000</v>
      </c>
      <c r="M56" s="5">
        <v>7175400</v>
      </c>
      <c r="N56" s="51">
        <f t="shared" si="2"/>
        <v>0.8497631454287068</v>
      </c>
      <c r="O56" s="5"/>
      <c r="P56" s="5"/>
      <c r="Q56" s="5">
        <f t="shared" si="3"/>
        <v>-1268600</v>
      </c>
      <c r="R56" s="4">
        <f t="shared" si="4"/>
        <v>8444000</v>
      </c>
      <c r="S56" s="6">
        <f t="shared" si="5"/>
        <v>1.1767985060066337</v>
      </c>
      <c r="T56" s="5">
        <f t="shared" si="6"/>
        <v>1268600</v>
      </c>
      <c r="U56" s="74"/>
      <c r="V56" s="75"/>
    </row>
    <row r="57" spans="1:22" ht="21" customHeight="1">
      <c r="A57" s="7" t="s">
        <v>161</v>
      </c>
      <c r="B57" s="5">
        <v>0</v>
      </c>
      <c r="C57" s="5"/>
      <c r="D57" s="6" t="e">
        <f t="shared" si="11"/>
        <v>#DIV/0!</v>
      </c>
      <c r="E57" s="5"/>
      <c r="F57" s="40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>
        <v>0</v>
      </c>
      <c r="M57" s="5"/>
      <c r="N57" s="51"/>
      <c r="O57" s="5"/>
      <c r="P57" s="5"/>
      <c r="Q57" s="5">
        <f t="shared" si="3"/>
        <v>0</v>
      </c>
      <c r="R57" s="4">
        <f t="shared" si="4"/>
        <v>0</v>
      </c>
      <c r="S57" s="6" t="e">
        <f t="shared" si="5"/>
        <v>#DIV/0!</v>
      </c>
      <c r="T57" s="5">
        <f t="shared" si="6"/>
        <v>0</v>
      </c>
      <c r="U57" s="74"/>
      <c r="V57" s="74"/>
    </row>
    <row r="58" spans="1:22" ht="15.75">
      <c r="A58" s="38" t="s">
        <v>162</v>
      </c>
      <c r="B58" s="5">
        <v>0</v>
      </c>
      <c r="C58" s="5"/>
      <c r="D58" s="6" t="e">
        <f t="shared" si="11"/>
        <v>#DIV/0!</v>
      </c>
      <c r="E58" s="5"/>
      <c r="F58" s="40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>
        <v>0</v>
      </c>
      <c r="M58" s="5"/>
      <c r="N58" s="51"/>
      <c r="O58" s="5"/>
      <c r="P58" s="5"/>
      <c r="Q58" s="5">
        <f t="shared" si="3"/>
        <v>0</v>
      </c>
      <c r="R58" s="4">
        <f t="shared" si="4"/>
        <v>0</v>
      </c>
      <c r="S58" s="6" t="e">
        <f t="shared" si="5"/>
        <v>#DIV/0!</v>
      </c>
      <c r="T58" s="5">
        <f t="shared" si="6"/>
        <v>0</v>
      </c>
      <c r="U58" s="74"/>
      <c r="V58" s="74"/>
    </row>
    <row r="59" spans="1:22" ht="0.75" customHeight="1">
      <c r="A59" s="7" t="s">
        <v>70</v>
      </c>
      <c r="B59" s="5">
        <v>0</v>
      </c>
      <c r="C59" s="5"/>
      <c r="D59" s="6"/>
      <c r="E59" s="5"/>
      <c r="F59" s="40" t="e">
        <f t="shared" si="12"/>
        <v>#DIV/0!</v>
      </c>
      <c r="G59" s="5"/>
      <c r="H59" s="5">
        <v>0</v>
      </c>
      <c r="I59" s="5"/>
      <c r="J59" s="6" t="e">
        <f t="shared" si="13"/>
        <v>#DIV/0!</v>
      </c>
      <c r="K59" s="5"/>
      <c r="L59" s="5">
        <v>0</v>
      </c>
      <c r="M59" s="5"/>
      <c r="N59" s="51" t="e">
        <f t="shared" si="2"/>
        <v>#DIV/0!</v>
      </c>
      <c r="O59" s="5"/>
      <c r="P59" s="5"/>
      <c r="Q59" s="5">
        <f t="shared" si="3"/>
        <v>0</v>
      </c>
      <c r="R59" s="4">
        <f t="shared" si="4"/>
        <v>0</v>
      </c>
      <c r="S59" s="6" t="e">
        <f t="shared" si="5"/>
        <v>#DIV/0!</v>
      </c>
      <c r="T59" s="5">
        <f t="shared" si="6"/>
        <v>0</v>
      </c>
      <c r="U59" s="74"/>
      <c r="V59" s="74"/>
    </row>
    <row r="60" spans="1:22" ht="16.5" customHeight="1">
      <c r="A60" s="134" t="s">
        <v>111</v>
      </c>
      <c r="B60" s="5">
        <v>506000</v>
      </c>
      <c r="C60" s="5">
        <v>540920</v>
      </c>
      <c r="D60" s="6">
        <f>C60/B60</f>
        <v>1.0690118577075098</v>
      </c>
      <c r="E60" s="5"/>
      <c r="F60" s="40">
        <f t="shared" si="12"/>
        <v>1.0690118577075098</v>
      </c>
      <c r="G60" s="5"/>
      <c r="H60" s="5">
        <v>560000</v>
      </c>
      <c r="I60" s="5">
        <v>578741</v>
      </c>
      <c r="J60" s="6">
        <f t="shared" si="13"/>
        <v>1.0334660714285715</v>
      </c>
      <c r="K60" s="5">
        <v>20000</v>
      </c>
      <c r="L60" s="5">
        <v>465000</v>
      </c>
      <c r="M60" s="5">
        <v>481707</v>
      </c>
      <c r="N60" s="51">
        <f t="shared" si="2"/>
        <v>1.0359290322580645</v>
      </c>
      <c r="O60" s="5">
        <v>20000</v>
      </c>
      <c r="P60" s="5"/>
      <c r="Q60" s="5">
        <f t="shared" si="3"/>
        <v>16707</v>
      </c>
      <c r="R60" s="4">
        <f t="shared" si="4"/>
        <v>485000</v>
      </c>
      <c r="S60" s="6">
        <f t="shared" si="5"/>
        <v>1.006836105765538</v>
      </c>
      <c r="T60" s="5">
        <f t="shared" si="6"/>
        <v>3293</v>
      </c>
      <c r="U60" s="74"/>
      <c r="V60" s="74"/>
    </row>
    <row r="61" spans="1:22" ht="15.75" hidden="1">
      <c r="A61" s="38" t="s">
        <v>59</v>
      </c>
      <c r="B61" s="5">
        <v>0</v>
      </c>
      <c r="C61" s="5"/>
      <c r="D61" s="6" t="e">
        <f>C61/B61</f>
        <v>#DIV/0!</v>
      </c>
      <c r="E61" s="5"/>
      <c r="F61" s="40" t="e">
        <f t="shared" si="12"/>
        <v>#DIV/0!</v>
      </c>
      <c r="G61" s="5"/>
      <c r="H61" s="5">
        <v>0</v>
      </c>
      <c r="I61" s="5"/>
      <c r="J61" s="6" t="e">
        <f t="shared" si="13"/>
        <v>#DIV/0!</v>
      </c>
      <c r="K61" s="5"/>
      <c r="L61" s="5">
        <v>0</v>
      </c>
      <c r="M61" s="5"/>
      <c r="N61" s="51" t="e">
        <f t="shared" si="2"/>
        <v>#DIV/0!</v>
      </c>
      <c r="O61" s="5"/>
      <c r="P61" s="5"/>
      <c r="Q61" s="5">
        <f t="shared" si="3"/>
        <v>0</v>
      </c>
      <c r="R61" s="4">
        <f t="shared" si="4"/>
        <v>0</v>
      </c>
      <c r="S61" s="6" t="e">
        <f t="shared" si="5"/>
        <v>#DIV/0!</v>
      </c>
      <c r="T61" s="5">
        <f t="shared" si="6"/>
        <v>0</v>
      </c>
      <c r="U61" s="74"/>
      <c r="V61" s="74"/>
    </row>
    <row r="62" spans="1:22" ht="15.75" hidden="1">
      <c r="A62" s="38" t="s">
        <v>127</v>
      </c>
      <c r="B62" s="5">
        <v>0</v>
      </c>
      <c r="C62" s="5"/>
      <c r="D62" s="6"/>
      <c r="E62" s="5"/>
      <c r="F62" s="40"/>
      <c r="G62" s="5"/>
      <c r="H62" s="5">
        <v>0</v>
      </c>
      <c r="I62" s="5"/>
      <c r="J62" s="6" t="e">
        <f t="shared" si="13"/>
        <v>#DIV/0!</v>
      </c>
      <c r="K62" s="5"/>
      <c r="L62" s="5">
        <v>0</v>
      </c>
      <c r="M62" s="5"/>
      <c r="N62" s="51" t="e">
        <f t="shared" si="2"/>
        <v>#DIV/0!</v>
      </c>
      <c r="O62" s="5"/>
      <c r="P62" s="5"/>
      <c r="Q62" s="5">
        <f t="shared" si="3"/>
        <v>0</v>
      </c>
      <c r="R62" s="4">
        <f t="shared" si="4"/>
        <v>0</v>
      </c>
      <c r="S62" s="6" t="e">
        <f t="shared" si="5"/>
        <v>#DIV/0!</v>
      </c>
      <c r="T62" s="5">
        <f t="shared" si="6"/>
        <v>0</v>
      </c>
      <c r="U62" s="74"/>
      <c r="V62" s="74"/>
    </row>
    <row r="63" spans="1:22" ht="26.25" hidden="1">
      <c r="A63" s="114" t="s">
        <v>125</v>
      </c>
      <c r="B63" s="5">
        <v>126000</v>
      </c>
      <c r="C63" s="5">
        <v>125907</v>
      </c>
      <c r="D63" s="6">
        <f aca="true" t="shared" si="14" ref="D63:D73">C63/B63</f>
        <v>0.9992619047619048</v>
      </c>
      <c r="E63" s="5"/>
      <c r="F63" s="40">
        <f aca="true" t="shared" si="15" ref="F63:F70">C63/B63</f>
        <v>0.9992619047619048</v>
      </c>
      <c r="G63" s="5"/>
      <c r="H63" s="5">
        <v>0</v>
      </c>
      <c r="I63" s="5">
        <v>0</v>
      </c>
      <c r="J63" s="6"/>
      <c r="K63" s="5"/>
      <c r="L63" s="5">
        <v>0</v>
      </c>
      <c r="M63" s="5"/>
      <c r="N63" s="51" t="e">
        <f t="shared" si="2"/>
        <v>#DIV/0!</v>
      </c>
      <c r="O63" s="5"/>
      <c r="P63" s="5"/>
      <c r="Q63" s="5">
        <f t="shared" si="3"/>
        <v>0</v>
      </c>
      <c r="R63" s="4">
        <f t="shared" si="4"/>
        <v>0</v>
      </c>
      <c r="S63" s="6" t="e">
        <f t="shared" si="5"/>
        <v>#DIV/0!</v>
      </c>
      <c r="T63" s="5">
        <f t="shared" si="6"/>
        <v>0</v>
      </c>
      <c r="U63" s="74"/>
      <c r="V63" s="74"/>
    </row>
    <row r="64" spans="1:22" ht="15.75" hidden="1">
      <c r="A64" s="7" t="s">
        <v>113</v>
      </c>
      <c r="B64" s="5">
        <v>275000</v>
      </c>
      <c r="C64" s="5">
        <v>275000</v>
      </c>
      <c r="D64" s="6">
        <f t="shared" si="14"/>
        <v>1</v>
      </c>
      <c r="E64" s="5"/>
      <c r="F64" s="40">
        <f t="shared" si="15"/>
        <v>1</v>
      </c>
      <c r="G64" s="5"/>
      <c r="H64" s="5">
        <v>0</v>
      </c>
      <c r="I64" s="5">
        <v>0</v>
      </c>
      <c r="J64" s="6"/>
      <c r="K64" s="5"/>
      <c r="L64" s="5">
        <v>0</v>
      </c>
      <c r="M64" s="5"/>
      <c r="N64" s="51" t="e">
        <f t="shared" si="2"/>
        <v>#DIV/0!</v>
      </c>
      <c r="O64" s="5"/>
      <c r="P64" s="5"/>
      <c r="Q64" s="5">
        <f t="shared" si="3"/>
        <v>0</v>
      </c>
      <c r="R64" s="4">
        <f t="shared" si="4"/>
        <v>0</v>
      </c>
      <c r="S64" s="6" t="e">
        <f t="shared" si="5"/>
        <v>#DIV/0!</v>
      </c>
      <c r="T64" s="5">
        <f t="shared" si="6"/>
        <v>0</v>
      </c>
      <c r="U64" s="74"/>
      <c r="V64" s="74"/>
    </row>
    <row r="65" spans="1:22" ht="0.75" customHeight="1">
      <c r="A65" s="7" t="s">
        <v>176</v>
      </c>
      <c r="B65" s="5">
        <v>0</v>
      </c>
      <c r="C65" s="5"/>
      <c r="D65" s="6" t="e">
        <f t="shared" si="14"/>
        <v>#DIV/0!</v>
      </c>
      <c r="E65" s="5"/>
      <c r="F65" s="40" t="e">
        <f t="shared" si="15"/>
        <v>#DIV/0!</v>
      </c>
      <c r="G65" s="5"/>
      <c r="H65" s="5">
        <v>0</v>
      </c>
      <c r="I65" s="5"/>
      <c r="J65" s="6" t="e">
        <f>I65/H65</f>
        <v>#DIV/0!</v>
      </c>
      <c r="K65" s="5"/>
      <c r="L65" s="5">
        <v>0</v>
      </c>
      <c r="M65" s="5"/>
      <c r="N65" s="51"/>
      <c r="O65" s="5"/>
      <c r="P65" s="5"/>
      <c r="Q65" s="5">
        <f t="shared" si="3"/>
        <v>0</v>
      </c>
      <c r="R65" s="4">
        <f t="shared" si="4"/>
        <v>0</v>
      </c>
      <c r="S65" s="6" t="e">
        <f t="shared" si="5"/>
        <v>#DIV/0!</v>
      </c>
      <c r="T65" s="5">
        <f t="shared" si="6"/>
        <v>0</v>
      </c>
      <c r="U65" s="74"/>
      <c r="V65" s="74"/>
    </row>
    <row r="66" spans="1:22" ht="15.75">
      <c r="A66" s="114" t="s">
        <v>163</v>
      </c>
      <c r="B66" s="115">
        <v>505000</v>
      </c>
      <c r="C66" s="115">
        <v>443182</v>
      </c>
      <c r="D66" s="116">
        <f t="shared" si="14"/>
        <v>0.8775881188118811</v>
      </c>
      <c r="E66" s="115"/>
      <c r="F66" s="117">
        <f t="shared" si="15"/>
        <v>0.8775881188118811</v>
      </c>
      <c r="G66" s="115"/>
      <c r="H66" s="115">
        <v>0</v>
      </c>
      <c r="I66" s="115">
        <v>0</v>
      </c>
      <c r="J66" s="116"/>
      <c r="K66" s="115"/>
      <c r="L66" s="5">
        <v>0</v>
      </c>
      <c r="M66" s="5"/>
      <c r="N66" s="51"/>
      <c r="O66" s="5"/>
      <c r="P66" s="5"/>
      <c r="Q66" s="5">
        <f t="shared" si="3"/>
        <v>0</v>
      </c>
      <c r="R66" s="4">
        <f t="shared" si="4"/>
        <v>0</v>
      </c>
      <c r="S66" s="6" t="e">
        <f t="shared" si="5"/>
        <v>#DIV/0!</v>
      </c>
      <c r="T66" s="5">
        <f t="shared" si="6"/>
        <v>0</v>
      </c>
      <c r="U66" s="74"/>
      <c r="V66" s="74"/>
    </row>
    <row r="67" spans="1:22" ht="26.25">
      <c r="A67" s="7" t="s">
        <v>164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>
        <v>0</v>
      </c>
      <c r="M67" s="5"/>
      <c r="N67" s="51"/>
      <c r="O67" s="5"/>
      <c r="P67" s="5"/>
      <c r="Q67" s="5"/>
      <c r="R67" s="4">
        <f t="shared" si="4"/>
        <v>0</v>
      </c>
      <c r="S67" s="6" t="e">
        <f t="shared" si="5"/>
        <v>#DIV/0!</v>
      </c>
      <c r="T67" s="5">
        <f t="shared" si="6"/>
        <v>0</v>
      </c>
      <c r="U67" s="74"/>
      <c r="V67" s="74"/>
    </row>
    <row r="68" spans="1:22" ht="15.75">
      <c r="A68" s="7" t="s">
        <v>165</v>
      </c>
      <c r="B68" s="5"/>
      <c r="C68" s="5"/>
      <c r="D68" s="6"/>
      <c r="E68" s="5"/>
      <c r="F68" s="40"/>
      <c r="G68" s="5"/>
      <c r="H68" s="5"/>
      <c r="I68" s="5"/>
      <c r="J68" s="6"/>
      <c r="K68" s="5"/>
      <c r="L68" s="5">
        <v>0</v>
      </c>
      <c r="M68" s="5"/>
      <c r="N68" s="51"/>
      <c r="O68" s="5"/>
      <c r="P68" s="5"/>
      <c r="Q68" s="5"/>
      <c r="R68" s="4">
        <f t="shared" si="4"/>
        <v>0</v>
      </c>
      <c r="S68" s="6" t="e">
        <f t="shared" si="5"/>
        <v>#DIV/0!</v>
      </c>
      <c r="T68" s="5">
        <f t="shared" si="6"/>
        <v>0</v>
      </c>
      <c r="U68" s="74"/>
      <c r="V68" s="74"/>
    </row>
    <row r="69" spans="1:22" ht="26.25">
      <c r="A69" s="7" t="s">
        <v>145</v>
      </c>
      <c r="B69" s="5">
        <v>250000</v>
      </c>
      <c r="C69" s="5">
        <v>0</v>
      </c>
      <c r="D69" s="6">
        <f t="shared" si="14"/>
        <v>0</v>
      </c>
      <c r="E69" s="5"/>
      <c r="F69" s="40">
        <f t="shared" si="15"/>
        <v>0</v>
      </c>
      <c r="G69" s="5"/>
      <c r="H69" s="5">
        <v>0</v>
      </c>
      <c r="I69" s="5">
        <v>0</v>
      </c>
      <c r="J69" s="6"/>
      <c r="K69" s="5"/>
      <c r="L69" s="5">
        <v>0</v>
      </c>
      <c r="M69" s="5">
        <v>94000</v>
      </c>
      <c r="N69" s="51"/>
      <c r="O69" s="5">
        <v>94000</v>
      </c>
      <c r="P69" s="5"/>
      <c r="Q69" s="5">
        <f t="shared" si="3"/>
        <v>94000</v>
      </c>
      <c r="R69" s="4">
        <f t="shared" si="4"/>
        <v>94000</v>
      </c>
      <c r="S69" s="6">
        <f t="shared" si="5"/>
        <v>1</v>
      </c>
      <c r="T69" s="5">
        <f t="shared" si="6"/>
        <v>0</v>
      </c>
      <c r="U69" s="74"/>
      <c r="V69" s="74"/>
    </row>
    <row r="70" spans="1:22" ht="15.75">
      <c r="A70" s="38" t="s">
        <v>97</v>
      </c>
      <c r="B70" s="5">
        <v>104666930</v>
      </c>
      <c r="C70" s="5">
        <v>104151194</v>
      </c>
      <c r="D70" s="6">
        <f t="shared" si="14"/>
        <v>0.995072598384227</v>
      </c>
      <c r="E70" s="5"/>
      <c r="F70" s="40">
        <f t="shared" si="15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81">
        <v>41036000</v>
      </c>
      <c r="M70" s="5">
        <v>37393120</v>
      </c>
      <c r="N70" s="51">
        <f t="shared" si="2"/>
        <v>0.9112272151281802</v>
      </c>
      <c r="O70" s="4">
        <v>2099000</v>
      </c>
      <c r="P70" s="5"/>
      <c r="Q70" s="5">
        <f t="shared" si="3"/>
        <v>-3642880</v>
      </c>
      <c r="R70" s="4">
        <f t="shared" si="4"/>
        <v>43135000</v>
      </c>
      <c r="S70" s="51">
        <f t="shared" si="5"/>
        <v>1.1535544506583029</v>
      </c>
      <c r="T70" s="4">
        <f t="shared" si="6"/>
        <v>5741880</v>
      </c>
      <c r="U70" s="74"/>
      <c r="V70" s="74"/>
    </row>
    <row r="71" spans="1:22" ht="15.75">
      <c r="A71" s="38" t="s">
        <v>166</v>
      </c>
      <c r="B71" s="5"/>
      <c r="C71" s="5"/>
      <c r="D71" s="6"/>
      <c r="E71" s="5"/>
      <c r="F71" s="40"/>
      <c r="G71" s="5"/>
      <c r="H71" s="5"/>
      <c r="I71" s="5"/>
      <c r="J71" s="6"/>
      <c r="K71" s="5"/>
      <c r="L71" s="81">
        <v>5000000</v>
      </c>
      <c r="M71" s="5">
        <v>5000000</v>
      </c>
      <c r="N71" s="51">
        <f t="shared" si="2"/>
        <v>1</v>
      </c>
      <c r="O71" s="4">
        <v>5000000</v>
      </c>
      <c r="P71" s="5"/>
      <c r="Q71" s="5"/>
      <c r="R71" s="4">
        <f t="shared" si="4"/>
        <v>10000000</v>
      </c>
      <c r="S71" s="51"/>
      <c r="T71" s="4">
        <f t="shared" si="6"/>
        <v>5000000</v>
      </c>
      <c r="U71" s="74"/>
      <c r="V71" s="74"/>
    </row>
    <row r="72" spans="1:22" ht="24.75" customHeight="1">
      <c r="A72" s="38" t="s">
        <v>146</v>
      </c>
      <c r="B72" s="5">
        <v>135000</v>
      </c>
      <c r="C72" s="42">
        <v>0</v>
      </c>
      <c r="D72" s="6">
        <f t="shared" si="14"/>
        <v>0</v>
      </c>
      <c r="E72" s="5"/>
      <c r="F72" s="40"/>
      <c r="G72" s="5"/>
      <c r="H72" s="5">
        <v>135000</v>
      </c>
      <c r="I72" s="5">
        <v>0</v>
      </c>
      <c r="J72" s="6">
        <f>I72/H72</f>
        <v>0</v>
      </c>
      <c r="K72" s="5"/>
      <c r="L72" s="81">
        <v>432000</v>
      </c>
      <c r="M72" s="5">
        <v>432000</v>
      </c>
      <c r="N72" s="51">
        <f t="shared" si="2"/>
        <v>1</v>
      </c>
      <c r="O72" s="4"/>
      <c r="P72" s="5"/>
      <c r="Q72" s="5">
        <f t="shared" si="3"/>
        <v>0</v>
      </c>
      <c r="R72" s="4">
        <f t="shared" si="4"/>
        <v>432000</v>
      </c>
      <c r="S72" s="51">
        <f t="shared" si="5"/>
        <v>1</v>
      </c>
      <c r="T72" s="4">
        <f t="shared" si="6"/>
        <v>0</v>
      </c>
      <c r="U72" s="74"/>
      <c r="V72" s="74"/>
    </row>
    <row r="73" spans="1:22" ht="26.25">
      <c r="A73" s="46" t="s">
        <v>126</v>
      </c>
      <c r="B73" s="8">
        <v>-16652955</v>
      </c>
      <c r="C73" s="8">
        <v>-16611762</v>
      </c>
      <c r="D73" s="43">
        <f t="shared" si="14"/>
        <v>0.997526384956904</v>
      </c>
      <c r="E73" s="8"/>
      <c r="F73" s="47">
        <f>C73/B73</f>
        <v>0.997526384956904</v>
      </c>
      <c r="G73" s="8"/>
      <c r="H73" s="8">
        <v>0</v>
      </c>
      <c r="I73" s="8"/>
      <c r="J73" s="43"/>
      <c r="K73" s="8"/>
      <c r="L73" s="83">
        <v>-33074249</v>
      </c>
      <c r="M73" s="8">
        <v>-13179512</v>
      </c>
      <c r="N73" s="92">
        <f t="shared" si="2"/>
        <v>0.39848257779035284</v>
      </c>
      <c r="O73" s="8">
        <f>-9226423-22000-4875000+94000</f>
        <v>-14029423</v>
      </c>
      <c r="P73" s="8"/>
      <c r="Q73" s="8">
        <f t="shared" si="3"/>
        <v>19894737</v>
      </c>
      <c r="R73" s="93">
        <f t="shared" si="4"/>
        <v>-47103672</v>
      </c>
      <c r="S73" s="92">
        <f t="shared" si="5"/>
        <v>3.574007292531013</v>
      </c>
      <c r="T73" s="93">
        <f t="shared" si="6"/>
        <v>-33924160</v>
      </c>
      <c r="U73" s="74"/>
      <c r="V73" s="74"/>
    </row>
    <row r="74" spans="1:22" ht="0.75" customHeight="1" thickBot="1">
      <c r="A74" s="134" t="s">
        <v>61</v>
      </c>
      <c r="B74" s="5">
        <v>0</v>
      </c>
      <c r="C74" s="5"/>
      <c r="D74" s="6"/>
      <c r="E74" s="5"/>
      <c r="F74" s="40" t="e">
        <f>C74/B74</f>
        <v>#DIV/0!</v>
      </c>
      <c r="G74" s="5"/>
      <c r="H74" s="5">
        <f>B74+E74</f>
        <v>0</v>
      </c>
      <c r="I74" s="5"/>
      <c r="J74" s="6"/>
      <c r="K74" s="5"/>
      <c r="L74" s="6"/>
      <c r="M74" s="6"/>
      <c r="N74" s="127" t="e">
        <f t="shared" si="2"/>
        <v>#DIV/0!</v>
      </c>
      <c r="O74" s="6"/>
      <c r="P74" s="6"/>
      <c r="Q74" s="5">
        <f t="shared" si="3"/>
        <v>0</v>
      </c>
      <c r="R74" s="4">
        <f t="shared" si="4"/>
        <v>0</v>
      </c>
      <c r="S74" s="90" t="e">
        <f t="shared" si="5"/>
        <v>#DIV/0!</v>
      </c>
      <c r="T74" s="91">
        <f t="shared" si="6"/>
        <v>0</v>
      </c>
      <c r="U74" s="74"/>
      <c r="V74" s="74"/>
    </row>
    <row r="75" spans="1:22" ht="20.25">
      <c r="A75" s="45" t="s">
        <v>78</v>
      </c>
      <c r="B75" s="44">
        <f>B76-B12-B54-B56-B59-B61-B65-B70-B64-B73-B48-B69-B11-B51-B66</f>
        <v>133249656</v>
      </c>
      <c r="C75" s="44">
        <f>C76-C12-C54-C56-C59-C61-C65-C70-C64-C73-C48-C69-C11-C51-C66</f>
        <v>136194581</v>
      </c>
      <c r="D75" s="48">
        <f>C75/B75</f>
        <v>1.0221008075247864</v>
      </c>
      <c r="E75" s="44">
        <f>E76-E12-E54-E56-E59-E61-E65-E70-E64-E48-E73-E69-E11-E51-E66</f>
        <v>0</v>
      </c>
      <c r="F75" s="49">
        <f>C75/B75</f>
        <v>1.0221008075247864</v>
      </c>
      <c r="G75" s="44">
        <f>G76-G12-G54-G56-G59-G61-G65-G70-G64-G73-G51-G69-G11-G66-G48-G62</f>
        <v>0</v>
      </c>
      <c r="H75" s="44">
        <f>H10+H13+H15+H16+H17+H21+H22+H23+H24+H25+H27+H28+H29+H30+H37+H38+H39+H41+H42+H43+H44+H45+H46+H47+H53+H60+H63+H18+H19+H20+H73</f>
        <v>142546876</v>
      </c>
      <c r="I75" s="44">
        <f>I10+I13+I15+I16+I17+I21+I22+I23+I24+I25+I27+I28+I29+I30+I37+I38+I39+I41+I42+I43+I44+I45+I46+I47+I53+I60+I63+I18+I19+I20+I73</f>
        <v>138158714</v>
      </c>
      <c r="J75" s="48">
        <f>I75/H75</f>
        <v>0.9692160072311932</v>
      </c>
      <c r="K75" s="44">
        <f>K10+K13+K15+K16+K17+K21+K22+K23+K24+K25+K27+K28+K29+K30+K37+K38+K39+K41+K42+K43+K44+K45+K46+K47+K53+K60+K63+K18+K19+K20+K73</f>
        <v>150000</v>
      </c>
      <c r="L75" s="44">
        <f>L10+L13+L15+L16+L17+L21+L22+L23+L24+L25+L27+L28+L29+L30+L37+L38+L39+L41+L42+L43+L44+L45+L46+L47+L53+L60+L63+L18+L19+L20+L73+L9+L66</f>
        <v>179537228</v>
      </c>
      <c r="M75" s="79">
        <f>M10+M13+M15+M16+M17+M21+M22+M23+M24+M25+M27+M28+M29+M30+M37+M38+M39+M41+M42+M43+M44+M45+M46+M47+M53+M60+M63+M18+M19+M20+M73+M9+M66</f>
        <v>196193877</v>
      </c>
      <c r="N75" s="129">
        <f>M75/L75</f>
        <v>1.0927754604744149</v>
      </c>
      <c r="O75" s="44">
        <f>O10+O13+O15+O16+O17+O21+O22+O23+O24+O25+O27+O28+O29+O30+O37+O38+O39+O41+O42+O43+O44+O45+O46+O47+O53+O60+O63+O18+O19+O20+O9+O73+O66</f>
        <v>-11711000</v>
      </c>
      <c r="P75" s="44">
        <f>P10+P13+P15+P16+P17+P21+P22+P23+P24+P25+P27+P28+P29+P30+P37+P38+P39+P41+P42+P43+P44+P45+P46+P47+P53+P60+P63+P18+P19+P20+P9+P73+P66</f>
        <v>0</v>
      </c>
      <c r="Q75" s="44">
        <f>Q10+Q13+Q15+Q16+Q17+Q21+Q22+Q23+Q24+Q25+Q27+Q28+Q29+Q30+Q37+Q38+Q39+Q41+Q42+Q43+Q44+Q45+Q46+Q47+Q53+Q60+Q63+Q18+Q19+Q20+Q9+Q73+Q66</f>
        <v>16657558</v>
      </c>
      <c r="R75" s="44">
        <f>R10+R13+R15+R16+R17+R21+R22+R23+R24+R25+R27+R28+R29+R30+R37+R38+R39+R41+R42+R43+R44+R45+R46+R47+R53+R60+R63+R18+R19+R20+R9+R73+R66</f>
        <v>167826228</v>
      </c>
      <c r="S75" s="84">
        <f t="shared" si="5"/>
        <v>0.8554101206736436</v>
      </c>
      <c r="T75" s="85">
        <f t="shared" si="6"/>
        <v>-28367649</v>
      </c>
      <c r="U75" s="74"/>
      <c r="V75" s="74"/>
    </row>
    <row r="76" spans="1:22" ht="19.5" customHeight="1" thickBot="1">
      <c r="A76" s="45" t="s">
        <v>0</v>
      </c>
      <c r="B76" s="50">
        <f>SUM(B9:B74)</f>
        <v>226113631</v>
      </c>
      <c r="C76" s="50">
        <f>SUM(C9:C74)</f>
        <v>228067537</v>
      </c>
      <c r="D76" s="48">
        <f>C76/B76</f>
        <v>1.0086412570147087</v>
      </c>
      <c r="E76" s="44">
        <f>SUM(E9:E74)</f>
        <v>0</v>
      </c>
      <c r="F76" s="49">
        <f>C76/B76</f>
        <v>1.0086412570147087</v>
      </c>
      <c r="G76" s="44">
        <f>SUM(G9:G74)</f>
        <v>0</v>
      </c>
      <c r="H76" s="44">
        <f>SUM(H9:H74)</f>
        <v>275745376</v>
      </c>
      <c r="I76" s="44">
        <f>SUM(I9:I74)</f>
        <v>255259534</v>
      </c>
      <c r="J76" s="48">
        <f>I76/H76</f>
        <v>0.9257073960870336</v>
      </c>
      <c r="K76" s="44">
        <f>SUM(K9:K74)</f>
        <v>150000</v>
      </c>
      <c r="L76" s="44">
        <f>SUM(L9:L74)</f>
        <v>241048628</v>
      </c>
      <c r="M76" s="79">
        <f>SUM(M9:M74)</f>
        <v>252878947</v>
      </c>
      <c r="N76" s="130">
        <f>M76/L76</f>
        <v>1.0490785577091108</v>
      </c>
      <c r="O76" s="44">
        <f>SUM(O9:O74)</f>
        <v>379000</v>
      </c>
      <c r="P76" s="44">
        <f>SUM(P9:P74)</f>
        <v>0</v>
      </c>
      <c r="Q76" s="44">
        <f>SUM(Q9:Q74)</f>
        <v>11831228</v>
      </c>
      <c r="R76" s="44">
        <f>SUM(R9:R74)</f>
        <v>241427628</v>
      </c>
      <c r="S76" s="84">
        <f t="shared" si="5"/>
        <v>0.9547162026105717</v>
      </c>
      <c r="T76" s="85">
        <f t="shared" si="6"/>
        <v>-11451319</v>
      </c>
      <c r="U76" s="74"/>
      <c r="V76" s="74"/>
    </row>
    <row r="77" spans="1:22" ht="21" hidden="1" thickBot="1">
      <c r="A77" s="45" t="s">
        <v>64</v>
      </c>
      <c r="B77" s="50"/>
      <c r="C77" s="44"/>
      <c r="D77" s="72"/>
      <c r="E77" s="73"/>
      <c r="F77" s="73"/>
      <c r="G77" s="73"/>
      <c r="H77" s="71"/>
      <c r="I77" s="71"/>
      <c r="J77" s="71"/>
      <c r="K77" s="71"/>
      <c r="L77" s="66" t="e">
        <f>H77/B77</f>
        <v>#DIV/0!</v>
      </c>
      <c r="M77" s="66"/>
      <c r="N77" s="128"/>
      <c r="O77" s="66"/>
      <c r="P77" s="66"/>
      <c r="Q77" s="66"/>
      <c r="R77" s="82"/>
      <c r="S77" s="39"/>
      <c r="T77" s="39"/>
      <c r="U77" s="74"/>
      <c r="V77" s="74"/>
    </row>
    <row r="78" spans="1:22" ht="21" hidden="1" thickBot="1">
      <c r="A78" s="45" t="s">
        <v>62</v>
      </c>
      <c r="B78" s="50"/>
      <c r="C78" s="44"/>
      <c r="D78" s="72"/>
      <c r="E78" s="73"/>
      <c r="F78" s="73"/>
      <c r="G78" s="73"/>
      <c r="H78" s="71"/>
      <c r="I78" s="71"/>
      <c r="J78" s="71"/>
      <c r="K78" s="71"/>
      <c r="L78" s="66" t="e">
        <f>H78/B78</f>
        <v>#DIV/0!</v>
      </c>
      <c r="M78" s="66"/>
      <c r="N78" s="66"/>
      <c r="O78" s="66"/>
      <c r="P78" s="66"/>
      <c r="Q78" s="66"/>
      <c r="R78" s="82"/>
      <c r="S78" s="39"/>
      <c r="T78" s="39"/>
      <c r="U78" s="74"/>
      <c r="V78" s="74"/>
    </row>
    <row r="79" spans="1:22" ht="21" hidden="1" thickBot="1">
      <c r="A79" s="63" t="s">
        <v>63</v>
      </c>
      <c r="B79" s="50"/>
      <c r="C79" s="44"/>
      <c r="D79" s="72"/>
      <c r="E79" s="73"/>
      <c r="F79" s="73"/>
      <c r="G79" s="73"/>
      <c r="H79" s="71"/>
      <c r="I79" s="71"/>
      <c r="J79" s="71"/>
      <c r="K79" s="71"/>
      <c r="L79" s="66" t="e">
        <f>H79/B79</f>
        <v>#DIV/0!</v>
      </c>
      <c r="M79" s="66"/>
      <c r="N79" s="66"/>
      <c r="O79" s="66"/>
      <c r="P79" s="66"/>
      <c r="Q79" s="66"/>
      <c r="R79" s="82"/>
      <c r="S79" s="39"/>
      <c r="T79" s="39"/>
      <c r="U79" s="74"/>
      <c r="V79" s="74"/>
    </row>
    <row r="80" spans="1:22" ht="63.75" customHeight="1" thickBot="1">
      <c r="A80" s="64" t="s">
        <v>37</v>
      </c>
      <c r="B80" s="108" t="s">
        <v>129</v>
      </c>
      <c r="C80" s="109" t="s">
        <v>134</v>
      </c>
      <c r="D80" s="110" t="s">
        <v>81</v>
      </c>
      <c r="E80" s="111" t="s">
        <v>119</v>
      </c>
      <c r="F80" s="111" t="s">
        <v>81</v>
      </c>
      <c r="G80" s="111" t="s">
        <v>130</v>
      </c>
      <c r="H80" s="112" t="s">
        <v>135</v>
      </c>
      <c r="I80" s="112" t="s">
        <v>138</v>
      </c>
      <c r="J80" s="112" t="s">
        <v>81</v>
      </c>
      <c r="K80" s="112" t="s">
        <v>136</v>
      </c>
      <c r="L80" s="59" t="s">
        <v>174</v>
      </c>
      <c r="M80" s="59" t="s">
        <v>179</v>
      </c>
      <c r="N80" s="59" t="s">
        <v>81</v>
      </c>
      <c r="O80" s="59" t="s">
        <v>136</v>
      </c>
      <c r="P80" s="61" t="s">
        <v>144</v>
      </c>
      <c r="Q80" s="60"/>
      <c r="R80" s="59" t="s">
        <v>175</v>
      </c>
      <c r="S80" s="61" t="s">
        <v>156</v>
      </c>
      <c r="T80" s="59" t="s">
        <v>157</v>
      </c>
      <c r="U80" s="121"/>
      <c r="V80" s="138"/>
    </row>
    <row r="81" spans="1:22" ht="15.75">
      <c r="A81" s="9" t="s">
        <v>5</v>
      </c>
      <c r="B81" s="12">
        <f>B82+B83+B86</f>
        <v>16896000</v>
      </c>
      <c r="C81" s="12">
        <f>C82+C83+C86</f>
        <v>16567349</v>
      </c>
      <c r="D81" s="14">
        <f>C81/B81</f>
        <v>0.9805485913825758</v>
      </c>
      <c r="E81" s="12">
        <f>E82+E83</f>
        <v>0</v>
      </c>
      <c r="F81" s="14">
        <f>C81/B81</f>
        <v>0.9805485913825758</v>
      </c>
      <c r="G81" s="12">
        <f>G82+G83+G86</f>
        <v>0</v>
      </c>
      <c r="H81" s="12">
        <f>H82+H83+H86+H84</f>
        <v>19373000</v>
      </c>
      <c r="I81" s="12">
        <f>I82+I83+I86+I84</f>
        <v>15869073</v>
      </c>
      <c r="J81" s="14">
        <f>I81/H81</f>
        <v>0.8191334847468126</v>
      </c>
      <c r="K81" s="12">
        <f>K82+K83+K84+K86</f>
        <v>0</v>
      </c>
      <c r="L81" s="95">
        <f>L82+L83+L84+L85+L86</f>
        <v>29179500</v>
      </c>
      <c r="M81" s="95">
        <f>M82+M83+M84+M85+M86</f>
        <v>28006018</v>
      </c>
      <c r="N81" s="94">
        <f>M81/L81</f>
        <v>0.9597840264569304</v>
      </c>
      <c r="O81" s="95">
        <f>O82+O83+O84+O85+O86</f>
        <v>0</v>
      </c>
      <c r="P81" s="12">
        <f>P82+P83+P84+P85+P86</f>
        <v>0</v>
      </c>
      <c r="Q81" s="12">
        <f>Q82+Q83+Q84+Q85+Q86</f>
        <v>0</v>
      </c>
      <c r="R81" s="95">
        <f>L81+O81</f>
        <v>29179500</v>
      </c>
      <c r="S81" s="94">
        <f>R81/M81</f>
        <v>1.0419010656923808</v>
      </c>
      <c r="T81" s="95">
        <f>R81-M81</f>
        <v>1173482</v>
      </c>
      <c r="U81" s="74"/>
      <c r="V81" s="74"/>
    </row>
    <row r="82" spans="1:22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25765000</v>
      </c>
      <c r="M82" s="5">
        <v>25343009</v>
      </c>
      <c r="N82" s="124">
        <f aca="true" t="shared" si="16" ref="N82:N145">M82/L82</f>
        <v>0.9836215408499903</v>
      </c>
      <c r="O82" s="5"/>
      <c r="P82" s="5"/>
      <c r="Q82" s="5"/>
      <c r="R82" s="122">
        <f aca="true" t="shared" si="17" ref="R82:R145">L82+O82</f>
        <v>25765000</v>
      </c>
      <c r="S82" s="96">
        <f aca="true" t="shared" si="18" ref="S82:S144">R82/M82</f>
        <v>1.0166511798184659</v>
      </c>
      <c r="T82" s="97">
        <f aca="true" t="shared" si="19" ref="T82:T145">R82-M82</f>
        <v>421991</v>
      </c>
      <c r="U82" s="74"/>
      <c r="V82" s="74"/>
    </row>
    <row r="83" spans="1:22" ht="15" customHeight="1">
      <c r="A83" s="10" t="s">
        <v>3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3322000</v>
      </c>
      <c r="M83" s="5">
        <v>2775280</v>
      </c>
      <c r="N83" s="124">
        <f t="shared" si="16"/>
        <v>0.8354244431065623</v>
      </c>
      <c r="O83" s="5"/>
      <c r="P83" s="5"/>
      <c r="Q83" s="5"/>
      <c r="R83" s="122">
        <f t="shared" si="17"/>
        <v>3322000</v>
      </c>
      <c r="S83" s="96">
        <f t="shared" si="18"/>
        <v>1.196996339108126</v>
      </c>
      <c r="T83" s="97">
        <f t="shared" si="19"/>
        <v>546720</v>
      </c>
      <c r="U83" s="74"/>
      <c r="V83" s="74"/>
    </row>
    <row r="84" spans="1:22" ht="15.75" hidden="1">
      <c r="A84" s="10" t="s">
        <v>137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/>
      <c r="M84" s="5"/>
      <c r="N84" s="124" t="e">
        <f t="shared" si="16"/>
        <v>#DIV/0!</v>
      </c>
      <c r="O84" s="5"/>
      <c r="P84" s="5"/>
      <c r="Q84" s="5"/>
      <c r="R84" s="122">
        <f t="shared" si="17"/>
        <v>0</v>
      </c>
      <c r="S84" s="96"/>
      <c r="T84" s="97">
        <f t="shared" si="19"/>
        <v>0</v>
      </c>
      <c r="U84" s="74"/>
      <c r="V84" s="74"/>
    </row>
    <row r="85" spans="1:22" ht="15.75">
      <c r="A85" s="10" t="s">
        <v>139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92500</v>
      </c>
      <c r="M85" s="5">
        <v>83843</v>
      </c>
      <c r="N85" s="124">
        <f t="shared" si="16"/>
        <v>0.9064108108108108</v>
      </c>
      <c r="O85" s="5"/>
      <c r="P85" s="5"/>
      <c r="Q85" s="5"/>
      <c r="R85" s="122">
        <f t="shared" si="17"/>
        <v>92500</v>
      </c>
      <c r="S85" s="96">
        <f t="shared" si="18"/>
        <v>1.1032525076631323</v>
      </c>
      <c r="T85" s="97">
        <f t="shared" si="19"/>
        <v>8657</v>
      </c>
      <c r="U85" s="74"/>
      <c r="V85" s="74"/>
    </row>
    <row r="86" spans="1:22" ht="15.75">
      <c r="A86" s="107" t="s">
        <v>32</v>
      </c>
      <c r="B86" s="101">
        <v>0</v>
      </c>
      <c r="C86" s="101"/>
      <c r="D86" s="100"/>
      <c r="E86" s="101"/>
      <c r="F86" s="100"/>
      <c r="G86" s="101"/>
      <c r="H86" s="101">
        <v>0</v>
      </c>
      <c r="I86" s="101">
        <v>-9133</v>
      </c>
      <c r="J86" s="100"/>
      <c r="K86" s="101"/>
      <c r="L86" s="101"/>
      <c r="M86" s="101">
        <v>-196114</v>
      </c>
      <c r="N86" s="125"/>
      <c r="O86" s="101"/>
      <c r="P86" s="101"/>
      <c r="Q86" s="101"/>
      <c r="R86" s="123">
        <f t="shared" si="17"/>
        <v>0</v>
      </c>
      <c r="S86" s="100">
        <f t="shared" si="18"/>
        <v>0</v>
      </c>
      <c r="T86" s="101">
        <f t="shared" si="19"/>
        <v>196114</v>
      </c>
      <c r="U86" s="74"/>
      <c r="V86" s="74"/>
    </row>
    <row r="87" spans="1:22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>L88+L89+L93+L94</f>
        <v>2130000</v>
      </c>
      <c r="M87" s="12">
        <f>M88+M89+M93+M94</f>
        <v>2063191</v>
      </c>
      <c r="N87" s="94">
        <f t="shared" si="16"/>
        <v>0.9686342723004695</v>
      </c>
      <c r="O87" s="12">
        <f>O88+O89+O93+O94</f>
        <v>0</v>
      </c>
      <c r="P87" s="12">
        <f>P88+P89+P93+P94</f>
        <v>0</v>
      </c>
      <c r="Q87" s="12">
        <f>Q88+Q89+Q93+Q94</f>
        <v>0</v>
      </c>
      <c r="R87" s="95">
        <f t="shared" si="17"/>
        <v>2130000</v>
      </c>
      <c r="S87" s="98">
        <f t="shared" si="18"/>
        <v>1.0323813936761066</v>
      </c>
      <c r="T87" s="99">
        <f t="shared" si="19"/>
        <v>66809</v>
      </c>
      <c r="U87" s="74"/>
      <c r="V87" s="74"/>
    </row>
    <row r="88" spans="1:22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2050000</v>
      </c>
      <c r="M88" s="5">
        <v>2004430</v>
      </c>
      <c r="N88" s="124">
        <f t="shared" si="16"/>
        <v>0.9777707317073171</v>
      </c>
      <c r="O88" s="5"/>
      <c r="P88" s="5"/>
      <c r="Q88" s="5"/>
      <c r="R88" s="122">
        <f t="shared" si="17"/>
        <v>2050000</v>
      </c>
      <c r="S88" s="96">
        <f t="shared" si="18"/>
        <v>1.0227346427662727</v>
      </c>
      <c r="T88" s="97">
        <f t="shared" si="19"/>
        <v>45570</v>
      </c>
      <c r="U88" s="74"/>
      <c r="V88" s="74"/>
    </row>
    <row r="89" spans="1:22" ht="15" customHeight="1">
      <c r="A89" s="10" t="s">
        <v>3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58000</v>
      </c>
      <c r="M89" s="5">
        <v>51457</v>
      </c>
      <c r="N89" s="124">
        <f t="shared" si="16"/>
        <v>0.8871896551724138</v>
      </c>
      <c r="O89" s="5"/>
      <c r="P89" s="5"/>
      <c r="Q89" s="5"/>
      <c r="R89" s="122">
        <f t="shared" si="17"/>
        <v>58000</v>
      </c>
      <c r="S89" s="96">
        <f t="shared" si="18"/>
        <v>1.1271547117010319</v>
      </c>
      <c r="T89" s="97">
        <f t="shared" si="19"/>
        <v>6543</v>
      </c>
      <c r="U89" s="74"/>
      <c r="V89" s="74"/>
    </row>
    <row r="90" spans="1:22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124" t="e">
        <f t="shared" si="16"/>
        <v>#DIV/0!</v>
      </c>
      <c r="O90" s="5"/>
      <c r="P90" s="5"/>
      <c r="Q90" s="5"/>
      <c r="R90" s="122">
        <f t="shared" si="17"/>
        <v>0</v>
      </c>
      <c r="S90" s="96" t="e">
        <f t="shared" si="18"/>
        <v>#DIV/0!</v>
      </c>
      <c r="T90" s="97">
        <f t="shared" si="19"/>
        <v>0</v>
      </c>
      <c r="U90" s="74"/>
      <c r="V90" s="74"/>
    </row>
    <row r="91" spans="1:22" ht="15.75" hidden="1">
      <c r="A91" s="10" t="s">
        <v>122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124" t="e">
        <f t="shared" si="16"/>
        <v>#DIV/0!</v>
      </c>
      <c r="O91" s="5"/>
      <c r="P91" s="5"/>
      <c r="Q91" s="5"/>
      <c r="R91" s="122">
        <f t="shared" si="17"/>
        <v>0</v>
      </c>
      <c r="S91" s="96" t="e">
        <f t="shared" si="18"/>
        <v>#DIV/0!</v>
      </c>
      <c r="T91" s="97">
        <f t="shared" si="19"/>
        <v>0</v>
      </c>
      <c r="U91" s="74"/>
      <c r="V91" s="74"/>
    </row>
    <row r="92" spans="1:22" ht="15.75" hidden="1">
      <c r="A92" s="10" t="s">
        <v>124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124" t="e">
        <f t="shared" si="16"/>
        <v>#DIV/0!</v>
      </c>
      <c r="O92" s="5"/>
      <c r="P92" s="5"/>
      <c r="Q92" s="5"/>
      <c r="R92" s="122">
        <f t="shared" si="17"/>
        <v>0</v>
      </c>
      <c r="S92" s="96" t="e">
        <f t="shared" si="18"/>
        <v>#DIV/0!</v>
      </c>
      <c r="T92" s="97">
        <f t="shared" si="19"/>
        <v>0</v>
      </c>
      <c r="U92" s="74"/>
      <c r="V92" s="74"/>
    </row>
    <row r="93" spans="1:22" ht="15.75">
      <c r="A93" s="10" t="s">
        <v>139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12000</v>
      </c>
      <c r="M93" s="5">
        <v>7304</v>
      </c>
      <c r="N93" s="124">
        <f t="shared" si="16"/>
        <v>0.6086666666666667</v>
      </c>
      <c r="O93" s="5"/>
      <c r="P93" s="5"/>
      <c r="Q93" s="5"/>
      <c r="R93" s="122">
        <f t="shared" si="17"/>
        <v>12000</v>
      </c>
      <c r="S93" s="96">
        <f t="shared" si="18"/>
        <v>1.642935377875137</v>
      </c>
      <c r="T93" s="97">
        <f t="shared" si="19"/>
        <v>4696</v>
      </c>
      <c r="U93" s="74"/>
      <c r="V93" s="74"/>
    </row>
    <row r="94" spans="1:22" ht="15.75">
      <c r="A94" s="10" t="s">
        <v>152</v>
      </c>
      <c r="B94" s="5">
        <v>0</v>
      </c>
      <c r="C94" s="5"/>
      <c r="D94" s="6"/>
      <c r="E94" s="5"/>
      <c r="F94" s="6" t="e">
        <f aca="true" t="shared" si="20" ref="F94:F110">C94/B94</f>
        <v>#DIV/0!</v>
      </c>
      <c r="G94" s="5"/>
      <c r="H94" s="5">
        <f>B94+G94</f>
        <v>0</v>
      </c>
      <c r="I94" s="5"/>
      <c r="J94" s="14" t="e">
        <f aca="true" t="shared" si="21" ref="J94:J107">I94/H94</f>
        <v>#DIV/0!</v>
      </c>
      <c r="K94" s="5"/>
      <c r="L94" s="5">
        <v>10000</v>
      </c>
      <c r="M94" s="5"/>
      <c r="N94" s="124">
        <f t="shared" si="16"/>
        <v>0</v>
      </c>
      <c r="O94" s="5"/>
      <c r="P94" s="5"/>
      <c r="Q94" s="5"/>
      <c r="R94" s="122">
        <f t="shared" si="17"/>
        <v>10000</v>
      </c>
      <c r="S94" s="96"/>
      <c r="T94" s="97">
        <f t="shared" si="19"/>
        <v>10000</v>
      </c>
      <c r="U94" s="74"/>
      <c r="V94" s="74"/>
    </row>
    <row r="95" spans="1:22" ht="31.5">
      <c r="A95" s="13" t="s">
        <v>26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20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21"/>
        <v>0.9199466407955372</v>
      </c>
      <c r="K95" s="12">
        <f aca="true" t="shared" si="22" ref="K95:Q95">K96+K97</f>
        <v>0</v>
      </c>
      <c r="L95" s="12">
        <f t="shared" si="22"/>
        <v>2079000</v>
      </c>
      <c r="M95" s="12">
        <f t="shared" si="22"/>
        <v>2007527</v>
      </c>
      <c r="N95" s="98">
        <f t="shared" si="16"/>
        <v>0.9656214526214526</v>
      </c>
      <c r="O95" s="12">
        <f t="shared" si="22"/>
        <v>0</v>
      </c>
      <c r="P95" s="12">
        <f t="shared" si="22"/>
        <v>0</v>
      </c>
      <c r="Q95" s="12">
        <f t="shared" si="22"/>
        <v>0</v>
      </c>
      <c r="R95" s="99">
        <f t="shared" si="17"/>
        <v>2079000</v>
      </c>
      <c r="S95" s="98">
        <f t="shared" si="18"/>
        <v>1.0356025099537889</v>
      </c>
      <c r="T95" s="99">
        <f t="shared" si="19"/>
        <v>71473</v>
      </c>
      <c r="U95" s="74"/>
      <c r="V95" s="75"/>
    </row>
    <row r="96" spans="1:22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20"/>
        <v>0.7101388888888889</v>
      </c>
      <c r="G96" s="5"/>
      <c r="H96" s="5">
        <v>113000</v>
      </c>
      <c r="I96" s="5">
        <v>113000</v>
      </c>
      <c r="J96" s="6">
        <f t="shared" si="21"/>
        <v>1</v>
      </c>
      <c r="K96" s="5"/>
      <c r="L96" s="5">
        <v>53000</v>
      </c>
      <c r="M96" s="5"/>
      <c r="N96" s="96">
        <f t="shared" si="16"/>
        <v>0</v>
      </c>
      <c r="O96" s="97"/>
      <c r="P96" s="5"/>
      <c r="Q96" s="5"/>
      <c r="R96" s="97">
        <f t="shared" si="17"/>
        <v>53000</v>
      </c>
      <c r="S96" s="96" t="e">
        <f t="shared" si="18"/>
        <v>#DIV/0!</v>
      </c>
      <c r="T96" s="97">
        <f t="shared" si="19"/>
        <v>53000</v>
      </c>
      <c r="U96" s="74"/>
      <c r="V96" s="74"/>
    </row>
    <row r="97" spans="1:22" ht="15.75">
      <c r="A97" s="10" t="s">
        <v>49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20"/>
        <v>0.9700654244306418</v>
      </c>
      <c r="G97" s="5"/>
      <c r="H97" s="5">
        <v>4010000</v>
      </c>
      <c r="I97" s="5">
        <v>3679940</v>
      </c>
      <c r="J97" s="6">
        <f t="shared" si="21"/>
        <v>0.9176907730673317</v>
      </c>
      <c r="K97" s="5"/>
      <c r="L97" s="5">
        <v>2026000</v>
      </c>
      <c r="M97" s="5">
        <v>2007527</v>
      </c>
      <c r="N97" s="96">
        <f t="shared" si="16"/>
        <v>0.9908820335636722</v>
      </c>
      <c r="O97" s="97"/>
      <c r="P97" s="5"/>
      <c r="Q97" s="5"/>
      <c r="R97" s="97">
        <f t="shared" si="17"/>
        <v>2026000</v>
      </c>
      <c r="S97" s="96">
        <f t="shared" si="18"/>
        <v>1.0092018687668958</v>
      </c>
      <c r="T97" s="97">
        <f t="shared" si="19"/>
        <v>18473</v>
      </c>
      <c r="U97" s="74"/>
      <c r="V97" s="74"/>
    </row>
    <row r="98" spans="1:22" ht="15.75" hidden="1">
      <c r="A98" s="10" t="s">
        <v>32</v>
      </c>
      <c r="B98" s="5">
        <v>0</v>
      </c>
      <c r="C98" s="5"/>
      <c r="D98" s="6"/>
      <c r="E98" s="5"/>
      <c r="F98" s="6" t="e">
        <f t="shared" si="20"/>
        <v>#DIV/0!</v>
      </c>
      <c r="G98" s="5"/>
      <c r="H98" s="5">
        <f>B98+G98</f>
        <v>0</v>
      </c>
      <c r="I98" s="5"/>
      <c r="J98" s="14" t="e">
        <f t="shared" si="21"/>
        <v>#DIV/0!</v>
      </c>
      <c r="K98" s="5"/>
      <c r="L98" s="12">
        <f>H98+K98</f>
        <v>0</v>
      </c>
      <c r="M98" s="12"/>
      <c r="N98" s="98" t="e">
        <f t="shared" si="16"/>
        <v>#DIV/0!</v>
      </c>
      <c r="O98" s="12"/>
      <c r="P98" s="12"/>
      <c r="Q98" s="12"/>
      <c r="R98" s="99">
        <f t="shared" si="17"/>
        <v>0</v>
      </c>
      <c r="S98" s="98" t="e">
        <f t="shared" si="18"/>
        <v>#DIV/0!</v>
      </c>
      <c r="T98" s="99">
        <f t="shared" si="19"/>
        <v>0</v>
      </c>
      <c r="U98" s="74"/>
      <c r="V98" s="74"/>
    </row>
    <row r="99" spans="1:22" ht="15.75" hidden="1">
      <c r="A99" s="11" t="s">
        <v>27</v>
      </c>
      <c r="B99" s="12" t="e">
        <f>#REF!+A99</f>
        <v>#REF!</v>
      </c>
      <c r="C99" s="12"/>
      <c r="D99" s="14" t="e">
        <f aca="true" t="shared" si="23" ref="D99:D107">C99/B99</f>
        <v>#REF!</v>
      </c>
      <c r="E99" s="5"/>
      <c r="F99" s="14" t="e">
        <f t="shared" si="20"/>
        <v>#REF!</v>
      </c>
      <c r="G99" s="5"/>
      <c r="H99" s="5" t="e">
        <f>B99+E99</f>
        <v>#REF!</v>
      </c>
      <c r="I99" s="5"/>
      <c r="J99" s="14" t="e">
        <f t="shared" si="21"/>
        <v>#REF!</v>
      </c>
      <c r="K99" s="5"/>
      <c r="L99" s="12" t="e">
        <f>H99+K99</f>
        <v>#REF!</v>
      </c>
      <c r="M99" s="12"/>
      <c r="N99" s="98" t="e">
        <f t="shared" si="16"/>
        <v>#REF!</v>
      </c>
      <c r="O99" s="12"/>
      <c r="P99" s="12"/>
      <c r="Q99" s="12"/>
      <c r="R99" s="99" t="e">
        <f t="shared" si="17"/>
        <v>#REF!</v>
      </c>
      <c r="S99" s="98" t="e">
        <f t="shared" si="18"/>
        <v>#REF!</v>
      </c>
      <c r="T99" s="99" t="e">
        <f t="shared" si="19"/>
        <v>#REF!</v>
      </c>
      <c r="U99" s="74"/>
      <c r="V99" s="74"/>
    </row>
    <row r="100" spans="1:22" ht="15.75" hidden="1">
      <c r="A100" s="10" t="s">
        <v>28</v>
      </c>
      <c r="B100" s="5" t="e">
        <f>#REF!+A100</f>
        <v>#REF!</v>
      </c>
      <c r="C100" s="5"/>
      <c r="D100" s="14" t="e">
        <f t="shared" si="23"/>
        <v>#REF!</v>
      </c>
      <c r="E100" s="5"/>
      <c r="F100" s="14" t="e">
        <f t="shared" si="20"/>
        <v>#REF!</v>
      </c>
      <c r="G100" s="5"/>
      <c r="H100" s="5" t="e">
        <f>B100+E100</f>
        <v>#REF!</v>
      </c>
      <c r="I100" s="5"/>
      <c r="J100" s="14" t="e">
        <f t="shared" si="21"/>
        <v>#REF!</v>
      </c>
      <c r="K100" s="5"/>
      <c r="L100" s="12" t="e">
        <f>H100+K100</f>
        <v>#REF!</v>
      </c>
      <c r="M100" s="12"/>
      <c r="N100" s="98" t="e">
        <f t="shared" si="16"/>
        <v>#REF!</v>
      </c>
      <c r="O100" s="12"/>
      <c r="P100" s="12"/>
      <c r="Q100" s="12"/>
      <c r="R100" s="99" t="e">
        <f t="shared" si="17"/>
        <v>#REF!</v>
      </c>
      <c r="S100" s="98" t="e">
        <f t="shared" si="18"/>
        <v>#REF!</v>
      </c>
      <c r="T100" s="99" t="e">
        <f t="shared" si="19"/>
        <v>#REF!</v>
      </c>
      <c r="U100" s="74"/>
      <c r="V100" s="74"/>
    </row>
    <row r="101" spans="1:22" ht="15.75" hidden="1">
      <c r="A101" s="10" t="s">
        <v>32</v>
      </c>
      <c r="B101" s="5" t="e">
        <f>#REF!+A101</f>
        <v>#REF!</v>
      </c>
      <c r="C101" s="5"/>
      <c r="D101" s="14" t="e">
        <f t="shared" si="23"/>
        <v>#REF!</v>
      </c>
      <c r="E101" s="5"/>
      <c r="F101" s="14" t="e">
        <f t="shared" si="20"/>
        <v>#REF!</v>
      </c>
      <c r="G101" s="5"/>
      <c r="H101" s="5" t="e">
        <f>B101+E101</f>
        <v>#REF!</v>
      </c>
      <c r="I101" s="5"/>
      <c r="J101" s="14" t="e">
        <f t="shared" si="21"/>
        <v>#REF!</v>
      </c>
      <c r="K101" s="5"/>
      <c r="L101" s="12" t="e">
        <f>H101+K101</f>
        <v>#REF!</v>
      </c>
      <c r="M101" s="12"/>
      <c r="N101" s="98" t="e">
        <f t="shared" si="16"/>
        <v>#REF!</v>
      </c>
      <c r="O101" s="12"/>
      <c r="P101" s="12"/>
      <c r="Q101" s="12"/>
      <c r="R101" s="99" t="e">
        <f t="shared" si="17"/>
        <v>#REF!</v>
      </c>
      <c r="S101" s="98" t="e">
        <f t="shared" si="18"/>
        <v>#REF!</v>
      </c>
      <c r="T101" s="99" t="e">
        <f t="shared" si="19"/>
        <v>#REF!</v>
      </c>
      <c r="U101" s="74"/>
      <c r="V101" s="74"/>
    </row>
    <row r="102" spans="1:22" ht="31.5">
      <c r="A102" s="13" t="s">
        <v>45</v>
      </c>
      <c r="B102" s="12">
        <f>B103+B104+B108</f>
        <v>5930000</v>
      </c>
      <c r="C102" s="12">
        <f>C103+C104+C108</f>
        <v>5894380</v>
      </c>
      <c r="D102" s="14">
        <f t="shared" si="23"/>
        <v>0.9939932546374367</v>
      </c>
      <c r="E102" s="12">
        <f>E103+E104</f>
        <v>0</v>
      </c>
      <c r="F102" s="14">
        <f t="shared" si="20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21"/>
        <v>0.8711623672230653</v>
      </c>
      <c r="K102" s="12">
        <f aca="true" t="shared" si="24" ref="K102:Q102">K103+K104+K108</f>
        <v>0</v>
      </c>
      <c r="L102" s="12">
        <f t="shared" si="24"/>
        <v>9432700</v>
      </c>
      <c r="M102" s="12">
        <f t="shared" si="24"/>
        <v>9104694</v>
      </c>
      <c r="N102" s="98">
        <f t="shared" si="16"/>
        <v>0.9652267113339765</v>
      </c>
      <c r="O102" s="12">
        <f t="shared" si="24"/>
        <v>0</v>
      </c>
      <c r="P102" s="12">
        <f t="shared" si="24"/>
        <v>0</v>
      </c>
      <c r="Q102" s="12">
        <f t="shared" si="24"/>
        <v>0</v>
      </c>
      <c r="R102" s="99">
        <f t="shared" si="17"/>
        <v>9432700</v>
      </c>
      <c r="S102" s="98">
        <f t="shared" si="18"/>
        <v>1.0360260322862032</v>
      </c>
      <c r="T102" s="99">
        <f t="shared" si="19"/>
        <v>328006</v>
      </c>
      <c r="U102" s="74"/>
      <c r="V102" s="74"/>
    </row>
    <row r="103" spans="1:22" ht="15.75">
      <c r="A103" s="10" t="s">
        <v>86</v>
      </c>
      <c r="B103" s="5">
        <v>4490000</v>
      </c>
      <c r="C103" s="5">
        <v>4477152</v>
      </c>
      <c r="D103" s="6">
        <f t="shared" si="23"/>
        <v>0.9971385300668152</v>
      </c>
      <c r="E103" s="5"/>
      <c r="F103" s="6">
        <f t="shared" si="20"/>
        <v>0.9971385300668152</v>
      </c>
      <c r="G103" s="5"/>
      <c r="H103" s="5">
        <v>5920000</v>
      </c>
      <c r="I103" s="5">
        <v>5218115</v>
      </c>
      <c r="J103" s="6">
        <f t="shared" si="21"/>
        <v>0.8814383445945946</v>
      </c>
      <c r="K103" s="5"/>
      <c r="L103" s="5">
        <v>8640700</v>
      </c>
      <c r="M103" s="5">
        <v>8597173</v>
      </c>
      <c r="N103" s="96">
        <f t="shared" si="16"/>
        <v>0.9949625609036304</v>
      </c>
      <c r="O103" s="5"/>
      <c r="P103" s="5"/>
      <c r="Q103" s="5"/>
      <c r="R103" s="97">
        <f t="shared" si="17"/>
        <v>8640700</v>
      </c>
      <c r="S103" s="96">
        <f t="shared" si="18"/>
        <v>1.00506294336522</v>
      </c>
      <c r="T103" s="97">
        <f t="shared" si="19"/>
        <v>43527</v>
      </c>
      <c r="U103" s="113"/>
      <c r="V103" s="74"/>
    </row>
    <row r="104" spans="1:22" ht="15.75">
      <c r="A104" s="15" t="s">
        <v>43</v>
      </c>
      <c r="B104" s="16">
        <f>B105+B106</f>
        <v>1440000</v>
      </c>
      <c r="C104" s="16">
        <f>C105+C106</f>
        <v>1417228</v>
      </c>
      <c r="D104" s="21">
        <f t="shared" si="23"/>
        <v>0.9841861111111111</v>
      </c>
      <c r="E104" s="16">
        <f>E105+E106</f>
        <v>0</v>
      </c>
      <c r="F104" s="21">
        <f t="shared" si="20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21"/>
        <v>0.7875358208955224</v>
      </c>
      <c r="K104" s="16">
        <f aca="true" t="shared" si="25" ref="K104:Q104">K105+K106</f>
        <v>0</v>
      </c>
      <c r="L104" s="16">
        <f t="shared" si="25"/>
        <v>792000</v>
      </c>
      <c r="M104" s="16">
        <v>574254</v>
      </c>
      <c r="N104" s="125">
        <f t="shared" si="16"/>
        <v>0.7250681818181818</v>
      </c>
      <c r="O104" s="16">
        <f t="shared" si="25"/>
        <v>0</v>
      </c>
      <c r="P104" s="16">
        <f t="shared" si="25"/>
        <v>0</v>
      </c>
      <c r="Q104" s="16">
        <f t="shared" si="25"/>
        <v>0</v>
      </c>
      <c r="R104" s="123">
        <f t="shared" si="17"/>
        <v>792000</v>
      </c>
      <c r="S104" s="100">
        <f t="shared" si="18"/>
        <v>1.3791806413189982</v>
      </c>
      <c r="T104" s="101">
        <f t="shared" si="19"/>
        <v>217746</v>
      </c>
      <c r="U104" s="74"/>
      <c r="V104" s="74"/>
    </row>
    <row r="105" spans="1:22" ht="15.75">
      <c r="A105" s="10" t="s">
        <v>87</v>
      </c>
      <c r="B105" s="5">
        <v>1370000</v>
      </c>
      <c r="C105" s="5">
        <v>1359614</v>
      </c>
      <c r="D105" s="6">
        <f t="shared" si="23"/>
        <v>0.9924189781021898</v>
      </c>
      <c r="E105" s="5"/>
      <c r="F105" s="6">
        <f t="shared" si="20"/>
        <v>0.9924189781021898</v>
      </c>
      <c r="G105" s="5"/>
      <c r="H105" s="5">
        <v>600000</v>
      </c>
      <c r="I105" s="5"/>
      <c r="J105" s="6">
        <f t="shared" si="21"/>
        <v>0</v>
      </c>
      <c r="K105" s="5"/>
      <c r="L105" s="5">
        <v>750000</v>
      </c>
      <c r="M105" s="5">
        <v>543345</v>
      </c>
      <c r="N105" s="124">
        <f t="shared" si="16"/>
        <v>0.72446</v>
      </c>
      <c r="O105" s="5"/>
      <c r="P105" s="5"/>
      <c r="Q105" s="5"/>
      <c r="R105" s="122">
        <f t="shared" si="17"/>
        <v>750000</v>
      </c>
      <c r="S105" s="96">
        <f t="shared" si="18"/>
        <v>1.3803384589901444</v>
      </c>
      <c r="T105" s="97">
        <f t="shared" si="19"/>
        <v>206655</v>
      </c>
      <c r="U105" s="113"/>
      <c r="V105" s="74"/>
    </row>
    <row r="106" spans="1:22" ht="15.75">
      <c r="A106" s="10" t="s">
        <v>44</v>
      </c>
      <c r="B106" s="5">
        <v>70000</v>
      </c>
      <c r="C106" s="5">
        <v>57614</v>
      </c>
      <c r="D106" s="6">
        <f t="shared" si="23"/>
        <v>0.8230571428571428</v>
      </c>
      <c r="E106" s="5"/>
      <c r="F106" s="6">
        <f t="shared" si="20"/>
        <v>0.8230571428571428</v>
      </c>
      <c r="G106" s="5"/>
      <c r="H106" s="5">
        <v>70000</v>
      </c>
      <c r="I106" s="5"/>
      <c r="J106" s="6">
        <f t="shared" si="21"/>
        <v>0</v>
      </c>
      <c r="K106" s="5"/>
      <c r="L106" s="5">
        <v>42000</v>
      </c>
      <c r="M106" s="5">
        <v>30909</v>
      </c>
      <c r="N106" s="124">
        <f t="shared" si="16"/>
        <v>0.7359285714285714</v>
      </c>
      <c r="O106" s="5"/>
      <c r="P106" s="5"/>
      <c r="Q106" s="5"/>
      <c r="R106" s="122">
        <f t="shared" si="17"/>
        <v>42000</v>
      </c>
      <c r="S106" s="96">
        <f t="shared" si="18"/>
        <v>1.3588275259633116</v>
      </c>
      <c r="T106" s="97">
        <f t="shared" si="19"/>
        <v>11091</v>
      </c>
      <c r="U106" s="74"/>
      <c r="V106" s="74"/>
    </row>
    <row r="107" spans="1:22" ht="15.75" hidden="1">
      <c r="A107" s="17" t="s">
        <v>4</v>
      </c>
      <c r="B107" s="16" t="e">
        <f>#REF!+A107</f>
        <v>#REF!</v>
      </c>
      <c r="C107" s="16"/>
      <c r="D107" s="6" t="e">
        <f t="shared" si="23"/>
        <v>#REF!</v>
      </c>
      <c r="E107" s="5"/>
      <c r="F107" s="6" t="e">
        <f t="shared" si="20"/>
        <v>#REF!</v>
      </c>
      <c r="G107" s="5"/>
      <c r="H107" s="5" t="e">
        <f>B107+G107</f>
        <v>#REF!</v>
      </c>
      <c r="I107" s="5"/>
      <c r="J107" s="6" t="e">
        <f t="shared" si="21"/>
        <v>#REF!</v>
      </c>
      <c r="K107" s="5"/>
      <c r="L107" s="5" t="e">
        <f>H107+K107</f>
        <v>#REF!</v>
      </c>
      <c r="M107" s="5"/>
      <c r="N107" s="94" t="e">
        <f t="shared" si="16"/>
        <v>#REF!</v>
      </c>
      <c r="O107" s="5"/>
      <c r="P107" s="5"/>
      <c r="Q107" s="5"/>
      <c r="R107" s="95" t="e">
        <f t="shared" si="17"/>
        <v>#REF!</v>
      </c>
      <c r="S107" s="96" t="e">
        <f t="shared" si="18"/>
        <v>#REF!</v>
      </c>
      <c r="T107" s="97" t="e">
        <f t="shared" si="19"/>
        <v>#REF!</v>
      </c>
      <c r="U107" s="74"/>
      <c r="V107" s="74"/>
    </row>
    <row r="108" spans="1:22" ht="15.75">
      <c r="A108" s="107" t="s">
        <v>32</v>
      </c>
      <c r="B108" s="101"/>
      <c r="C108" s="101"/>
      <c r="D108" s="100"/>
      <c r="E108" s="101"/>
      <c r="F108" s="100" t="e">
        <f t="shared" si="20"/>
        <v>#DIV/0!</v>
      </c>
      <c r="G108" s="101"/>
      <c r="H108" s="101">
        <f>B108+G108</f>
        <v>0</v>
      </c>
      <c r="I108" s="101">
        <v>-4804</v>
      </c>
      <c r="J108" s="100"/>
      <c r="K108" s="101"/>
      <c r="L108" s="101">
        <f>H108+K108</f>
        <v>0</v>
      </c>
      <c r="M108" s="101">
        <v>-66733</v>
      </c>
      <c r="N108" s="125"/>
      <c r="O108" s="101"/>
      <c r="P108" s="101"/>
      <c r="Q108" s="101"/>
      <c r="R108" s="123">
        <f t="shared" si="17"/>
        <v>0</v>
      </c>
      <c r="S108" s="100"/>
      <c r="T108" s="101">
        <f t="shared" si="19"/>
        <v>66733</v>
      </c>
      <c r="U108" s="74"/>
      <c r="V108" s="74"/>
    </row>
    <row r="109" spans="1:22" ht="15.75">
      <c r="A109" s="11" t="s">
        <v>7</v>
      </c>
      <c r="B109" s="12">
        <f>B110+B112+B111+B113+B117+B123+B116</f>
        <v>96925014</v>
      </c>
      <c r="C109" s="12">
        <f>C110+C112+C111+C113+C117+C123+C116</f>
        <v>96092373</v>
      </c>
      <c r="D109" s="14">
        <f>C109/B109</f>
        <v>0.9914094312124628</v>
      </c>
      <c r="E109" s="12">
        <f>E110+E111+E112+E113+E117</f>
        <v>0</v>
      </c>
      <c r="F109" s="14">
        <f t="shared" si="20"/>
        <v>0.9914094312124628</v>
      </c>
      <c r="G109" s="12">
        <f>G110+G112+G117+G123+G116</f>
        <v>0</v>
      </c>
      <c r="H109" s="12">
        <f>H110+H112+H117+H123+H116</f>
        <v>114884576</v>
      </c>
      <c r="I109" s="12">
        <f>I110+I112+I117+I123+I116+I122</f>
        <v>98387576</v>
      </c>
      <c r="J109" s="14">
        <f aca="true" t="shared" si="26" ref="J109:J115">I109/H109</f>
        <v>0.856403700353997</v>
      </c>
      <c r="K109" s="12">
        <f>K110+K112+K116+K117+K122+K123</f>
        <v>150000</v>
      </c>
      <c r="L109" s="12">
        <f>L110+L112+L117+L122+L123+L121</f>
        <v>26123800</v>
      </c>
      <c r="M109" s="12">
        <f>M110+M112+M117+M122+M123+M121</f>
        <v>19816597</v>
      </c>
      <c r="N109" s="94">
        <f t="shared" si="16"/>
        <v>0.7585648718792825</v>
      </c>
      <c r="O109" s="12">
        <f>O110+O112+O117+O122+O123+O121</f>
        <v>99000</v>
      </c>
      <c r="P109" s="12">
        <f>P110+P112+P117+P122+P123+P121</f>
        <v>0</v>
      </c>
      <c r="Q109" s="12">
        <f>Q110+Q112+Q117+Q122+Q123+Q121</f>
        <v>0</v>
      </c>
      <c r="R109" s="95">
        <f t="shared" si="17"/>
        <v>26222800</v>
      </c>
      <c r="S109" s="98">
        <f t="shared" si="18"/>
        <v>1.3232746268191253</v>
      </c>
      <c r="T109" s="99">
        <f t="shared" si="19"/>
        <v>6406203</v>
      </c>
      <c r="U109" s="74"/>
      <c r="V109" s="74"/>
    </row>
    <row r="110" spans="1:22" ht="15.75">
      <c r="A110" s="10" t="s">
        <v>2</v>
      </c>
      <c r="B110" s="5">
        <v>80655930</v>
      </c>
      <c r="C110" s="5">
        <v>80283802</v>
      </c>
      <c r="D110" s="6">
        <f>C110/B110</f>
        <v>0.9953862288860844</v>
      </c>
      <c r="E110" s="5"/>
      <c r="F110" s="6">
        <f t="shared" si="20"/>
        <v>0.9953862288860844</v>
      </c>
      <c r="G110" s="5"/>
      <c r="H110" s="5">
        <v>97830200</v>
      </c>
      <c r="I110" s="5">
        <v>85988560</v>
      </c>
      <c r="J110" s="6">
        <f t="shared" si="26"/>
        <v>0.8789572136211518</v>
      </c>
      <c r="K110" s="5"/>
      <c r="L110" s="5">
        <v>0</v>
      </c>
      <c r="M110" s="5"/>
      <c r="N110" s="124"/>
      <c r="O110" s="5"/>
      <c r="P110" s="5"/>
      <c r="Q110" s="5"/>
      <c r="R110" s="122">
        <f t="shared" si="17"/>
        <v>0</v>
      </c>
      <c r="S110" s="96"/>
      <c r="T110" s="97">
        <f t="shared" si="19"/>
        <v>0</v>
      </c>
      <c r="U110" s="74"/>
      <c r="V110" s="74"/>
    </row>
    <row r="111" spans="1:22" ht="15.75" hidden="1">
      <c r="A111" s="10" t="s">
        <v>143</v>
      </c>
      <c r="B111" s="18">
        <v>0</v>
      </c>
      <c r="C111" s="5"/>
      <c r="D111" s="6"/>
      <c r="E111" s="5"/>
      <c r="F111" s="6"/>
      <c r="G111" s="5"/>
      <c r="H111" s="5"/>
      <c r="I111" s="5"/>
      <c r="J111" s="6" t="e">
        <f t="shared" si="26"/>
        <v>#DIV/0!</v>
      </c>
      <c r="K111" s="5"/>
      <c r="L111" s="5"/>
      <c r="M111" s="5"/>
      <c r="N111" s="124" t="e">
        <f t="shared" si="16"/>
        <v>#DIV/0!</v>
      </c>
      <c r="O111" s="5"/>
      <c r="P111" s="5"/>
      <c r="Q111" s="5"/>
      <c r="R111" s="122">
        <f t="shared" si="17"/>
        <v>0</v>
      </c>
      <c r="S111" s="96" t="e">
        <f t="shared" si="18"/>
        <v>#DIV/0!</v>
      </c>
      <c r="T111" s="97">
        <f t="shared" si="19"/>
        <v>0</v>
      </c>
      <c r="U111" s="74"/>
      <c r="V111" s="74"/>
    </row>
    <row r="112" spans="1:22" ht="15.75">
      <c r="A112" s="10" t="s">
        <v>3</v>
      </c>
      <c r="B112" s="18">
        <v>15448084</v>
      </c>
      <c r="C112" s="5">
        <v>15106515</v>
      </c>
      <c r="D112" s="6">
        <f>C112/B112</f>
        <v>0.9778892320885878</v>
      </c>
      <c r="E112" s="5"/>
      <c r="F112" s="6">
        <f>C112/B112</f>
        <v>0.9778892320885878</v>
      </c>
      <c r="G112" s="5"/>
      <c r="H112" s="5">
        <v>15585076</v>
      </c>
      <c r="I112" s="5">
        <v>11749312</v>
      </c>
      <c r="J112" s="6">
        <f t="shared" si="26"/>
        <v>0.7538822396502911</v>
      </c>
      <c r="K112" s="5">
        <v>150000</v>
      </c>
      <c r="L112" s="5">
        <v>21211800</v>
      </c>
      <c r="M112" s="5">
        <v>16489678</v>
      </c>
      <c r="N112" s="124">
        <f t="shared" si="16"/>
        <v>0.7773823060749205</v>
      </c>
      <c r="O112" s="5"/>
      <c r="P112" s="5"/>
      <c r="Q112" s="5"/>
      <c r="R112" s="122">
        <f t="shared" si="17"/>
        <v>21211800</v>
      </c>
      <c r="S112" s="96">
        <f t="shared" si="18"/>
        <v>1.2863683572232278</v>
      </c>
      <c r="T112" s="97">
        <f t="shared" si="19"/>
        <v>4722122</v>
      </c>
      <c r="U112" s="74"/>
      <c r="V112" s="74"/>
    </row>
    <row r="113" spans="1:22" ht="0.75" customHeight="1">
      <c r="A113" s="10" t="s">
        <v>56</v>
      </c>
      <c r="B113" s="5">
        <v>0</v>
      </c>
      <c r="C113" s="5"/>
      <c r="D113" s="6"/>
      <c r="E113" s="5"/>
      <c r="F113" s="6" t="e">
        <f>C113/B113</f>
        <v>#DIV/0!</v>
      </c>
      <c r="G113" s="5"/>
      <c r="H113" s="5"/>
      <c r="I113" s="5"/>
      <c r="J113" s="6" t="e">
        <f t="shared" si="26"/>
        <v>#DIV/0!</v>
      </c>
      <c r="K113" s="5"/>
      <c r="L113" s="5"/>
      <c r="M113" s="5"/>
      <c r="N113" s="124" t="e">
        <f t="shared" si="16"/>
        <v>#DIV/0!</v>
      </c>
      <c r="O113" s="5"/>
      <c r="P113" s="5"/>
      <c r="Q113" s="5"/>
      <c r="R113" s="122">
        <f t="shared" si="17"/>
        <v>0</v>
      </c>
      <c r="S113" s="96" t="e">
        <f t="shared" si="18"/>
        <v>#DIV/0!</v>
      </c>
      <c r="T113" s="97">
        <f t="shared" si="19"/>
        <v>0</v>
      </c>
      <c r="U113" s="74"/>
      <c r="V113" s="74"/>
    </row>
    <row r="114" spans="1:22" ht="15.75" hidden="1">
      <c r="A114" s="10"/>
      <c r="B114" s="5" t="e">
        <v>#REF!</v>
      </c>
      <c r="C114" s="5"/>
      <c r="D114" s="6" t="e">
        <f>C114/B114</f>
        <v>#REF!</v>
      </c>
      <c r="E114" s="5"/>
      <c r="F114" s="6" t="e">
        <f>C114/B114</f>
        <v>#REF!</v>
      </c>
      <c r="G114" s="5"/>
      <c r="H114" s="5"/>
      <c r="I114" s="5"/>
      <c r="J114" s="6" t="e">
        <f t="shared" si="26"/>
        <v>#DIV/0!</v>
      </c>
      <c r="K114" s="5"/>
      <c r="L114" s="5"/>
      <c r="M114" s="5"/>
      <c r="N114" s="124" t="e">
        <f t="shared" si="16"/>
        <v>#DIV/0!</v>
      </c>
      <c r="O114" s="5"/>
      <c r="P114" s="5"/>
      <c r="Q114" s="5"/>
      <c r="R114" s="122">
        <f t="shared" si="17"/>
        <v>0</v>
      </c>
      <c r="S114" s="96" t="e">
        <f t="shared" si="18"/>
        <v>#DIV/0!</v>
      </c>
      <c r="T114" s="97">
        <f t="shared" si="19"/>
        <v>0</v>
      </c>
      <c r="U114" s="74"/>
      <c r="V114" s="74"/>
    </row>
    <row r="115" spans="1:22" ht="15.75" hidden="1">
      <c r="A115" s="10"/>
      <c r="B115" s="5" t="e">
        <v>#REF!</v>
      </c>
      <c r="C115" s="5"/>
      <c r="D115" s="6" t="e">
        <f>C115/B115</f>
        <v>#REF!</v>
      </c>
      <c r="E115" s="5"/>
      <c r="F115" s="6" t="e">
        <f>C115/B115</f>
        <v>#REF!</v>
      </c>
      <c r="G115" s="5"/>
      <c r="H115" s="5"/>
      <c r="I115" s="5"/>
      <c r="J115" s="6" t="e">
        <f t="shared" si="26"/>
        <v>#DIV/0!</v>
      </c>
      <c r="K115" s="5"/>
      <c r="L115" s="5"/>
      <c r="M115" s="5"/>
      <c r="N115" s="124" t="e">
        <f t="shared" si="16"/>
        <v>#DIV/0!</v>
      </c>
      <c r="O115" s="5"/>
      <c r="P115" s="5"/>
      <c r="Q115" s="5"/>
      <c r="R115" s="122">
        <f t="shared" si="17"/>
        <v>0</v>
      </c>
      <c r="S115" s="96" t="e">
        <f t="shared" si="18"/>
        <v>#DIV/0!</v>
      </c>
      <c r="T115" s="97">
        <f t="shared" si="19"/>
        <v>0</v>
      </c>
      <c r="U115" s="74"/>
      <c r="V115" s="74"/>
    </row>
    <row r="116" spans="1:22" ht="30.75" hidden="1">
      <c r="A116" s="41" t="s">
        <v>128</v>
      </c>
      <c r="B116" s="5">
        <v>0</v>
      </c>
      <c r="C116" s="5">
        <v>0</v>
      </c>
      <c r="D116" s="6"/>
      <c r="E116" s="5"/>
      <c r="F116" s="6"/>
      <c r="G116" s="5"/>
      <c r="H116" s="5"/>
      <c r="I116" s="5"/>
      <c r="J116" s="6"/>
      <c r="K116" s="5"/>
      <c r="L116" s="5"/>
      <c r="M116" s="5"/>
      <c r="N116" s="124" t="e">
        <f t="shared" si="16"/>
        <v>#DIV/0!</v>
      </c>
      <c r="O116" s="5"/>
      <c r="P116" s="5"/>
      <c r="Q116" s="5"/>
      <c r="R116" s="122">
        <f t="shared" si="17"/>
        <v>0</v>
      </c>
      <c r="S116" s="96" t="e">
        <f t="shared" si="18"/>
        <v>#DIV/0!</v>
      </c>
      <c r="T116" s="97">
        <f t="shared" si="19"/>
        <v>0</v>
      </c>
      <c r="U116" s="74"/>
      <c r="V116" s="74"/>
    </row>
    <row r="117" spans="1:22" ht="15.75">
      <c r="A117" s="10" t="s">
        <v>15</v>
      </c>
      <c r="B117" s="5">
        <v>300000</v>
      </c>
      <c r="C117" s="5">
        <v>246524</v>
      </c>
      <c r="D117" s="6">
        <f aca="true" t="shared" si="27" ref="D117:D122">C117/B117</f>
        <v>0.8217466666666666</v>
      </c>
      <c r="E117" s="5"/>
      <c r="F117" s="6">
        <f aca="true" t="shared" si="28" ref="F117:F122">C117/B117</f>
        <v>0.8217466666666666</v>
      </c>
      <c r="G117" s="5"/>
      <c r="H117" s="5">
        <v>478000</v>
      </c>
      <c r="I117" s="5">
        <v>284830</v>
      </c>
      <c r="J117" s="6">
        <f>I117/H117</f>
        <v>0.5958786610878661</v>
      </c>
      <c r="K117" s="5"/>
      <c r="L117" s="5">
        <v>3760000</v>
      </c>
      <c r="M117" s="5">
        <v>2345997</v>
      </c>
      <c r="N117" s="124">
        <f t="shared" si="16"/>
        <v>0.6239353723404255</v>
      </c>
      <c r="O117" s="5"/>
      <c r="P117" s="5"/>
      <c r="Q117" s="5"/>
      <c r="R117" s="122">
        <f t="shared" si="17"/>
        <v>3760000</v>
      </c>
      <c r="S117" s="96">
        <f t="shared" si="18"/>
        <v>1.602730097267814</v>
      </c>
      <c r="T117" s="97">
        <f t="shared" si="19"/>
        <v>1414003</v>
      </c>
      <c r="U117" s="74"/>
      <c r="V117" s="74"/>
    </row>
    <row r="118" spans="1:22" ht="0.75" customHeight="1">
      <c r="A118" s="17" t="s">
        <v>4</v>
      </c>
      <c r="B118" s="16" t="e">
        <v>#REF!</v>
      </c>
      <c r="C118" s="16"/>
      <c r="D118" s="6" t="e">
        <f t="shared" si="27"/>
        <v>#REF!</v>
      </c>
      <c r="E118" s="5"/>
      <c r="F118" s="6" t="e">
        <f t="shared" si="28"/>
        <v>#REF!</v>
      </c>
      <c r="G118" s="5"/>
      <c r="H118" s="5"/>
      <c r="I118" s="5"/>
      <c r="J118" s="6" t="e">
        <f>I118/H118</f>
        <v>#DIV/0!</v>
      </c>
      <c r="K118" s="5"/>
      <c r="L118" s="5"/>
      <c r="M118" s="5"/>
      <c r="N118" s="124" t="e">
        <f t="shared" si="16"/>
        <v>#DIV/0!</v>
      </c>
      <c r="O118" s="5"/>
      <c r="P118" s="5"/>
      <c r="Q118" s="5"/>
      <c r="R118" s="122">
        <f t="shared" si="17"/>
        <v>0</v>
      </c>
      <c r="S118" s="96" t="e">
        <f t="shared" si="18"/>
        <v>#DIV/0!</v>
      </c>
      <c r="T118" s="97">
        <f t="shared" si="19"/>
        <v>0</v>
      </c>
      <c r="U118" s="74"/>
      <c r="V118" s="74"/>
    </row>
    <row r="119" spans="1:22" ht="15.75" hidden="1">
      <c r="A119" s="10" t="s">
        <v>66</v>
      </c>
      <c r="B119" s="5" t="e">
        <v>#REF!</v>
      </c>
      <c r="C119" s="5"/>
      <c r="D119" s="6" t="e">
        <f t="shared" si="27"/>
        <v>#REF!</v>
      </c>
      <c r="E119" s="5"/>
      <c r="F119" s="6" t="e">
        <f t="shared" si="28"/>
        <v>#REF!</v>
      </c>
      <c r="G119" s="5"/>
      <c r="H119" s="5"/>
      <c r="I119" s="5"/>
      <c r="J119" s="6" t="e">
        <f>I119/H119</f>
        <v>#DIV/0!</v>
      </c>
      <c r="K119" s="5"/>
      <c r="L119" s="5"/>
      <c r="M119" s="5"/>
      <c r="N119" s="124" t="e">
        <f t="shared" si="16"/>
        <v>#DIV/0!</v>
      </c>
      <c r="O119" s="5"/>
      <c r="P119" s="5"/>
      <c r="Q119" s="5"/>
      <c r="R119" s="122">
        <f t="shared" si="17"/>
        <v>0</v>
      </c>
      <c r="S119" s="96" t="e">
        <f t="shared" si="18"/>
        <v>#DIV/0!</v>
      </c>
      <c r="T119" s="97">
        <f t="shared" si="19"/>
        <v>0</v>
      </c>
      <c r="U119" s="74"/>
      <c r="V119" s="74"/>
    </row>
    <row r="120" spans="1:22" ht="15.75" hidden="1">
      <c r="A120" s="10"/>
      <c r="B120" s="5" t="e">
        <v>#REF!</v>
      </c>
      <c r="C120" s="5"/>
      <c r="D120" s="6" t="e">
        <f t="shared" si="27"/>
        <v>#REF!</v>
      </c>
      <c r="E120" s="5"/>
      <c r="F120" s="6" t="e">
        <f t="shared" si="28"/>
        <v>#REF!</v>
      </c>
      <c r="G120" s="5"/>
      <c r="H120" s="5"/>
      <c r="I120" s="5"/>
      <c r="J120" s="6" t="e">
        <f>I120/H120</f>
        <v>#DIV/0!</v>
      </c>
      <c r="K120" s="5"/>
      <c r="L120" s="5"/>
      <c r="M120" s="5"/>
      <c r="N120" s="124" t="e">
        <f t="shared" si="16"/>
        <v>#DIV/0!</v>
      </c>
      <c r="O120" s="5"/>
      <c r="P120" s="5"/>
      <c r="Q120" s="5"/>
      <c r="R120" s="122">
        <f t="shared" si="17"/>
        <v>0</v>
      </c>
      <c r="S120" s="96" t="e">
        <f t="shared" si="18"/>
        <v>#DIV/0!</v>
      </c>
      <c r="T120" s="97">
        <f t="shared" si="19"/>
        <v>0</v>
      </c>
      <c r="U120" s="74"/>
      <c r="V120" s="74"/>
    </row>
    <row r="121" spans="1:22" ht="15.75">
      <c r="A121" s="10" t="s">
        <v>147</v>
      </c>
      <c r="B121" s="5" t="e">
        <v>#REF!</v>
      </c>
      <c r="C121" s="5"/>
      <c r="D121" s="6" t="e">
        <f t="shared" si="27"/>
        <v>#REF!</v>
      </c>
      <c r="E121" s="5"/>
      <c r="F121" s="6" t="e">
        <f t="shared" si="28"/>
        <v>#REF!</v>
      </c>
      <c r="G121" s="5"/>
      <c r="H121" s="5"/>
      <c r="I121" s="5"/>
      <c r="J121" s="6" t="e">
        <f>I121/H121</f>
        <v>#DIV/0!</v>
      </c>
      <c r="K121" s="5"/>
      <c r="L121" s="5">
        <v>432000</v>
      </c>
      <c r="M121" s="5">
        <v>432000</v>
      </c>
      <c r="N121" s="124">
        <f t="shared" si="16"/>
        <v>1</v>
      </c>
      <c r="O121" s="5"/>
      <c r="P121" s="5"/>
      <c r="Q121" s="5"/>
      <c r="R121" s="122">
        <f t="shared" si="17"/>
        <v>432000</v>
      </c>
      <c r="S121" s="96">
        <f t="shared" si="18"/>
        <v>1</v>
      </c>
      <c r="T121" s="97">
        <f t="shared" si="19"/>
        <v>0</v>
      </c>
      <c r="U121" s="74"/>
      <c r="V121" s="74"/>
    </row>
    <row r="122" spans="1:23" ht="15.75">
      <c r="A122" s="107" t="s">
        <v>32</v>
      </c>
      <c r="B122" s="101" t="e">
        <v>#REF!</v>
      </c>
      <c r="C122" s="101"/>
      <c r="D122" s="100" t="e">
        <f t="shared" si="27"/>
        <v>#REF!</v>
      </c>
      <c r="E122" s="101"/>
      <c r="F122" s="100" t="e">
        <f t="shared" si="28"/>
        <v>#REF!</v>
      </c>
      <c r="G122" s="101"/>
      <c r="H122" s="101"/>
      <c r="I122" s="101">
        <v>-6341</v>
      </c>
      <c r="J122" s="100"/>
      <c r="K122" s="101"/>
      <c r="L122" s="101"/>
      <c r="M122" s="101"/>
      <c r="N122" s="125"/>
      <c r="O122" s="101"/>
      <c r="P122" s="101"/>
      <c r="Q122" s="101"/>
      <c r="R122" s="123">
        <f t="shared" si="17"/>
        <v>0</v>
      </c>
      <c r="S122" s="100"/>
      <c r="T122" s="101">
        <f t="shared" si="19"/>
        <v>0</v>
      </c>
      <c r="U122" s="74"/>
      <c r="V122" s="74"/>
      <c r="W122" s="136"/>
    </row>
    <row r="123" spans="1:22" ht="15.75">
      <c r="A123" s="10" t="s">
        <v>153</v>
      </c>
      <c r="B123" s="5">
        <v>521000</v>
      </c>
      <c r="C123" s="5">
        <v>455532</v>
      </c>
      <c r="D123" s="6"/>
      <c r="E123" s="5"/>
      <c r="F123" s="6"/>
      <c r="G123" s="5"/>
      <c r="H123" s="5">
        <v>991300</v>
      </c>
      <c r="I123" s="5">
        <v>371215</v>
      </c>
      <c r="J123" s="6">
        <f>I123/H123</f>
        <v>0.3744729143548875</v>
      </c>
      <c r="K123" s="5"/>
      <c r="L123" s="5">
        <v>720000</v>
      </c>
      <c r="M123" s="5">
        <v>548922</v>
      </c>
      <c r="N123" s="124">
        <f t="shared" si="16"/>
        <v>0.7623916666666667</v>
      </c>
      <c r="O123" s="5">
        <f>5000+94000</f>
        <v>99000</v>
      </c>
      <c r="P123" s="5"/>
      <c r="Q123" s="5"/>
      <c r="R123" s="122">
        <f t="shared" si="17"/>
        <v>819000</v>
      </c>
      <c r="S123" s="96">
        <f t="shared" si="18"/>
        <v>1.4920152589985463</v>
      </c>
      <c r="T123" s="97">
        <f t="shared" si="19"/>
        <v>270078</v>
      </c>
      <c r="U123" s="74"/>
      <c r="V123" s="74"/>
    </row>
    <row r="124" spans="1:22" ht="15.75">
      <c r="A124" s="11" t="s">
        <v>11</v>
      </c>
      <c r="B124" s="12">
        <f>B125+B127+B130+B131</f>
        <v>2303000</v>
      </c>
      <c r="C124" s="12">
        <f>C125+C127+C131+C130</f>
        <v>2124052</v>
      </c>
      <c r="D124" s="14">
        <f>C124/B124</f>
        <v>0.9222978723404255</v>
      </c>
      <c r="E124" s="12">
        <f>E125+E127+E130</f>
        <v>0</v>
      </c>
      <c r="F124" s="14">
        <f>C124/B124</f>
        <v>0.9222978723404255</v>
      </c>
      <c r="G124" s="12">
        <f>G125+G127+G130+G131</f>
        <v>0</v>
      </c>
      <c r="H124" s="12">
        <f>H125+H127+H131</f>
        <v>2615000</v>
      </c>
      <c r="I124" s="12">
        <f>I125+I127+I131</f>
        <v>2329011</v>
      </c>
      <c r="J124" s="14">
        <f>I124/H124</f>
        <v>0.8906351816443595</v>
      </c>
      <c r="K124" s="12">
        <f>K125+K127</f>
        <v>0</v>
      </c>
      <c r="L124" s="12">
        <f>L125+L126+L127+L129</f>
        <v>8444000</v>
      </c>
      <c r="M124" s="12">
        <f>M125+M126+M127+M129</f>
        <v>6896868</v>
      </c>
      <c r="N124" s="94">
        <f t="shared" si="16"/>
        <v>0.8167773567029843</v>
      </c>
      <c r="O124" s="12">
        <f>O125+O126+O127+O129</f>
        <v>0</v>
      </c>
      <c r="P124" s="12">
        <f>P125+P126+P127+P129</f>
        <v>0</v>
      </c>
      <c r="Q124" s="12">
        <f>Q125+Q126+Q127+Q129</f>
        <v>0</v>
      </c>
      <c r="R124" s="95">
        <f t="shared" si="17"/>
        <v>8444000</v>
      </c>
      <c r="S124" s="98">
        <f t="shared" si="18"/>
        <v>1.224323852508124</v>
      </c>
      <c r="T124" s="99">
        <f t="shared" si="19"/>
        <v>1547132</v>
      </c>
      <c r="U124" s="74"/>
      <c r="V124" s="74"/>
    </row>
    <row r="125" spans="1:22" ht="15.75">
      <c r="A125" s="10" t="s">
        <v>169</v>
      </c>
      <c r="B125" s="5">
        <v>2213000</v>
      </c>
      <c r="C125" s="5">
        <v>2036568</v>
      </c>
      <c r="D125" s="6">
        <f>C125/B125</f>
        <v>0.9202747401717126</v>
      </c>
      <c r="E125" s="5"/>
      <c r="F125" s="6">
        <f>C125/B125</f>
        <v>0.9202747401717126</v>
      </c>
      <c r="G125" s="5"/>
      <c r="H125" s="5">
        <v>2515000</v>
      </c>
      <c r="I125" s="5">
        <v>2254994</v>
      </c>
      <c r="J125" s="6">
        <f>I125/H125</f>
        <v>0.8966178926441352</v>
      </c>
      <c r="K125" s="5"/>
      <c r="L125" s="5">
        <v>4684000</v>
      </c>
      <c r="M125" s="5">
        <v>4445159</v>
      </c>
      <c r="N125" s="124">
        <f t="shared" si="16"/>
        <v>0.9490091801878736</v>
      </c>
      <c r="O125" s="5"/>
      <c r="P125" s="5"/>
      <c r="Q125" s="5"/>
      <c r="R125" s="122">
        <f t="shared" si="17"/>
        <v>4684000</v>
      </c>
      <c r="S125" s="96">
        <f t="shared" si="18"/>
        <v>1.053730586464961</v>
      </c>
      <c r="T125" s="97">
        <f t="shared" si="19"/>
        <v>238841</v>
      </c>
      <c r="U125" s="75"/>
      <c r="V125" s="74"/>
    </row>
    <row r="126" spans="1:22" ht="15.75">
      <c r="A126" s="10" t="s">
        <v>170</v>
      </c>
      <c r="B126" s="5"/>
      <c r="C126" s="5"/>
      <c r="D126" s="6"/>
      <c r="E126" s="5"/>
      <c r="F126" s="6"/>
      <c r="G126" s="5"/>
      <c r="H126" s="5"/>
      <c r="I126" s="5"/>
      <c r="J126" s="6"/>
      <c r="K126" s="5"/>
      <c r="L126" s="5">
        <v>30000</v>
      </c>
      <c r="M126" s="5">
        <v>22270</v>
      </c>
      <c r="N126" s="124">
        <f t="shared" si="16"/>
        <v>0.7423333333333333</v>
      </c>
      <c r="O126" s="5"/>
      <c r="P126" s="5"/>
      <c r="Q126" s="5"/>
      <c r="R126" s="122">
        <f t="shared" si="17"/>
        <v>30000</v>
      </c>
      <c r="S126" s="96">
        <f t="shared" si="18"/>
        <v>1.347103726986978</v>
      </c>
      <c r="T126" s="97">
        <f t="shared" si="19"/>
        <v>7730</v>
      </c>
      <c r="U126" s="75"/>
      <c r="V126" s="74"/>
    </row>
    <row r="127" spans="1:22" ht="15.75">
      <c r="A127" s="10" t="s">
        <v>118</v>
      </c>
      <c r="B127" s="5">
        <v>90000</v>
      </c>
      <c r="C127" s="5">
        <v>87484</v>
      </c>
      <c r="D127" s="6">
        <f>C127/B127</f>
        <v>0.9720444444444445</v>
      </c>
      <c r="E127" s="5"/>
      <c r="F127" s="6">
        <f aca="true" t="shared" si="29" ref="F127:F133">C127/B127</f>
        <v>0.9720444444444445</v>
      </c>
      <c r="G127" s="5"/>
      <c r="H127" s="5">
        <v>100000</v>
      </c>
      <c r="I127" s="5">
        <v>74017</v>
      </c>
      <c r="J127" s="6">
        <f aca="true" t="shared" si="30" ref="J127:J137">I127/H127</f>
        <v>0.74017</v>
      </c>
      <c r="K127" s="5"/>
      <c r="L127" s="5">
        <v>130000</v>
      </c>
      <c r="M127" s="97">
        <v>15845</v>
      </c>
      <c r="N127" s="124">
        <f t="shared" si="16"/>
        <v>0.12188461538461538</v>
      </c>
      <c r="O127" s="5"/>
      <c r="P127" s="5"/>
      <c r="Q127" s="5"/>
      <c r="R127" s="122">
        <f t="shared" si="17"/>
        <v>130000</v>
      </c>
      <c r="S127" s="96">
        <f t="shared" si="18"/>
        <v>8.204480908804038</v>
      </c>
      <c r="T127" s="97">
        <f t="shared" si="19"/>
        <v>114155</v>
      </c>
      <c r="U127" s="75"/>
      <c r="V127" s="74"/>
    </row>
    <row r="128" spans="1:22" ht="15.75" hidden="1">
      <c r="A128" s="10" t="s">
        <v>42</v>
      </c>
      <c r="B128" s="5" t="e">
        <v>#REF!</v>
      </c>
      <c r="C128" s="5"/>
      <c r="D128" s="6" t="e">
        <f>C128/B128</f>
        <v>#REF!</v>
      </c>
      <c r="E128" s="5"/>
      <c r="F128" s="6" t="e">
        <f t="shared" si="29"/>
        <v>#REF!</v>
      </c>
      <c r="G128" s="5"/>
      <c r="H128" s="5" t="e">
        <f>B128+G128</f>
        <v>#REF!</v>
      </c>
      <c r="I128" s="5"/>
      <c r="J128" s="14" t="e">
        <f t="shared" si="30"/>
        <v>#REF!</v>
      </c>
      <c r="K128" s="5"/>
      <c r="L128" s="12" t="e">
        <f>H128+K128</f>
        <v>#REF!</v>
      </c>
      <c r="M128" s="12"/>
      <c r="N128" s="94" t="e">
        <f t="shared" si="16"/>
        <v>#REF!</v>
      </c>
      <c r="O128" s="12"/>
      <c r="P128" s="12"/>
      <c r="Q128" s="12"/>
      <c r="R128" s="95" t="e">
        <f t="shared" si="17"/>
        <v>#REF!</v>
      </c>
      <c r="S128" s="98" t="e">
        <f t="shared" si="18"/>
        <v>#REF!</v>
      </c>
      <c r="T128" s="99" t="e">
        <f t="shared" si="19"/>
        <v>#REF!</v>
      </c>
      <c r="U128" s="74"/>
      <c r="V128" s="74"/>
    </row>
    <row r="129" spans="1:22" ht="15.75">
      <c r="A129" s="107" t="s">
        <v>167</v>
      </c>
      <c r="B129" s="101" t="e">
        <v>#REF!</v>
      </c>
      <c r="C129" s="101"/>
      <c r="D129" s="100" t="e">
        <f>C129/B129</f>
        <v>#REF!</v>
      </c>
      <c r="E129" s="101"/>
      <c r="F129" s="100" t="e">
        <f t="shared" si="29"/>
        <v>#REF!</v>
      </c>
      <c r="G129" s="101"/>
      <c r="H129" s="101" t="e">
        <f>B129+G129</f>
        <v>#REF!</v>
      </c>
      <c r="I129" s="101"/>
      <c r="J129" s="100" t="e">
        <f t="shared" si="30"/>
        <v>#REF!</v>
      </c>
      <c r="K129" s="101"/>
      <c r="L129" s="101">
        <f>L130+L131</f>
        <v>3600000</v>
      </c>
      <c r="M129" s="101">
        <f>M130+M131</f>
        <v>2413594</v>
      </c>
      <c r="N129" s="125">
        <f t="shared" si="16"/>
        <v>0.6704427777777778</v>
      </c>
      <c r="O129" s="101">
        <f>O130+O131</f>
        <v>0</v>
      </c>
      <c r="P129" s="101">
        <f>P130+P131</f>
        <v>0</v>
      </c>
      <c r="Q129" s="101">
        <f>Q130+Q131</f>
        <v>0</v>
      </c>
      <c r="R129" s="123">
        <f t="shared" si="17"/>
        <v>3600000</v>
      </c>
      <c r="S129" s="100"/>
      <c r="T129" s="101">
        <f t="shared" si="19"/>
        <v>1186406</v>
      </c>
      <c r="U129" s="74"/>
      <c r="V129" s="74"/>
    </row>
    <row r="130" spans="1:22" ht="15.75">
      <c r="A130" s="118" t="s">
        <v>2</v>
      </c>
      <c r="B130" s="119">
        <v>0</v>
      </c>
      <c r="C130" s="119"/>
      <c r="D130" s="120"/>
      <c r="E130" s="119"/>
      <c r="F130" s="120" t="e">
        <f t="shared" si="29"/>
        <v>#DIV/0!</v>
      </c>
      <c r="G130" s="119"/>
      <c r="H130" s="119">
        <f>B130+G130</f>
        <v>0</v>
      </c>
      <c r="I130" s="119"/>
      <c r="J130" s="120" t="e">
        <f t="shared" si="30"/>
        <v>#DIV/0!</v>
      </c>
      <c r="K130" s="119"/>
      <c r="L130" s="119">
        <v>3000000</v>
      </c>
      <c r="M130" s="97">
        <v>1968610</v>
      </c>
      <c r="N130" s="124">
        <f t="shared" si="16"/>
        <v>0.6562033333333334</v>
      </c>
      <c r="O130" s="119"/>
      <c r="P130" s="119"/>
      <c r="Q130" s="119"/>
      <c r="R130" s="122">
        <f t="shared" si="17"/>
        <v>3000000</v>
      </c>
      <c r="S130" s="120"/>
      <c r="T130" s="119">
        <f t="shared" si="19"/>
        <v>1031390</v>
      </c>
      <c r="U130" s="74"/>
      <c r="V130" s="74"/>
    </row>
    <row r="131" spans="1:22" ht="15.75">
      <c r="A131" s="118" t="s">
        <v>168</v>
      </c>
      <c r="B131" s="119"/>
      <c r="C131" s="119"/>
      <c r="D131" s="120"/>
      <c r="E131" s="119"/>
      <c r="F131" s="120" t="e">
        <f t="shared" si="29"/>
        <v>#DIV/0!</v>
      </c>
      <c r="G131" s="119"/>
      <c r="H131" s="119">
        <f>B131+G131</f>
        <v>0</v>
      </c>
      <c r="I131" s="119"/>
      <c r="J131" s="120" t="e">
        <f t="shared" si="30"/>
        <v>#DIV/0!</v>
      </c>
      <c r="K131" s="119"/>
      <c r="L131" s="119">
        <v>600000</v>
      </c>
      <c r="M131" s="119">
        <v>444984</v>
      </c>
      <c r="N131" s="124">
        <f t="shared" si="16"/>
        <v>0.74164</v>
      </c>
      <c r="O131" s="119"/>
      <c r="P131" s="119"/>
      <c r="Q131" s="119"/>
      <c r="R131" s="122">
        <f t="shared" si="17"/>
        <v>600000</v>
      </c>
      <c r="S131" s="120"/>
      <c r="T131" s="119">
        <f t="shared" si="19"/>
        <v>155016</v>
      </c>
      <c r="U131" s="74"/>
      <c r="V131" s="74"/>
    </row>
    <row r="132" spans="1:22" ht="15.75">
      <c r="A132" s="11" t="s">
        <v>8</v>
      </c>
      <c r="B132" s="12">
        <f>B133+B139+B149+B147+B150</f>
        <v>20123865</v>
      </c>
      <c r="C132" s="12">
        <f>C133+C139+C148+C147+C149</f>
        <v>21247863</v>
      </c>
      <c r="D132" s="14">
        <f>C132/B132</f>
        <v>1.055853982323972</v>
      </c>
      <c r="E132" s="12">
        <f>E133+E139+E149+E147</f>
        <v>0</v>
      </c>
      <c r="F132" s="14">
        <f t="shared" si="29"/>
        <v>1.055853982323972</v>
      </c>
      <c r="G132" s="12">
        <f>G133+G139+G147+G149+G150</f>
        <v>0</v>
      </c>
      <c r="H132" s="12">
        <f>H133+H139+H147+H149+H148</f>
        <v>26336500</v>
      </c>
      <c r="I132" s="12">
        <f>I133+I139+I147+I149+I148</f>
        <v>23730233</v>
      </c>
      <c r="J132" s="14">
        <f t="shared" si="30"/>
        <v>0.9010397357279821</v>
      </c>
      <c r="K132" s="12">
        <f>K133+K139+K147+K148+K149</f>
        <v>0</v>
      </c>
      <c r="L132" s="12">
        <f>L133+L139+L147+L148+L149+L145</f>
        <v>33184000</v>
      </c>
      <c r="M132" s="12">
        <f>M133+M139+M147+M148+M149+M150+M145</f>
        <v>31847080</v>
      </c>
      <c r="N132" s="94">
        <f t="shared" si="16"/>
        <v>0.9597119093539055</v>
      </c>
      <c r="O132" s="12">
        <f>O133+O139+O147+O148+O149+O150+O145</f>
        <v>0</v>
      </c>
      <c r="P132" s="12">
        <f>P133+P139+P147+P148+P149+P150</f>
        <v>0</v>
      </c>
      <c r="Q132" s="12">
        <f>Q133+Q139+Q147+Q148+Q149+Q150</f>
        <v>0</v>
      </c>
      <c r="R132" s="95">
        <f t="shared" si="17"/>
        <v>33184000</v>
      </c>
      <c r="S132" s="98">
        <f t="shared" si="18"/>
        <v>1.0419793588611577</v>
      </c>
      <c r="T132" s="99">
        <f t="shared" si="19"/>
        <v>1336920</v>
      </c>
      <c r="U132" s="74"/>
      <c r="V132" s="74"/>
    </row>
    <row r="133" spans="1:22" ht="14.25" customHeight="1">
      <c r="A133" s="15" t="s">
        <v>2</v>
      </c>
      <c r="B133" s="33">
        <f>B134+B135+B136+B137</f>
        <v>3412000</v>
      </c>
      <c r="C133" s="33">
        <f>C135+C137</f>
        <v>3400626</v>
      </c>
      <c r="D133" s="21">
        <f>C133/B133</f>
        <v>0.9966664712778429</v>
      </c>
      <c r="E133" s="16">
        <f>E134+E135+E136+E137</f>
        <v>0</v>
      </c>
      <c r="F133" s="21">
        <f t="shared" si="29"/>
        <v>0.9966664712778429</v>
      </c>
      <c r="G133" s="16">
        <f>G135+G137</f>
        <v>0</v>
      </c>
      <c r="H133" s="16">
        <f>H134+H135+H136+H137</f>
        <v>4462210</v>
      </c>
      <c r="I133" s="16">
        <v>4056406</v>
      </c>
      <c r="J133" s="21">
        <f t="shared" si="30"/>
        <v>0.9090576194307305</v>
      </c>
      <c r="K133" s="16">
        <f>K135+K137</f>
        <v>0</v>
      </c>
      <c r="L133" s="16">
        <f>L135+L137+L138</f>
        <v>0</v>
      </c>
      <c r="M133" s="16">
        <f>M135+M137+M138</f>
        <v>0</v>
      </c>
      <c r="N133" s="125"/>
      <c r="O133" s="16">
        <f>O135+O137+O138</f>
        <v>0</v>
      </c>
      <c r="P133" s="16">
        <f>P135+P137+P138</f>
        <v>0</v>
      </c>
      <c r="Q133" s="16">
        <f>Q135+Q137+Q138</f>
        <v>0</v>
      </c>
      <c r="R133" s="123">
        <f t="shared" si="17"/>
        <v>0</v>
      </c>
      <c r="S133" s="100" t="e">
        <f t="shared" si="18"/>
        <v>#DIV/0!</v>
      </c>
      <c r="T133" s="101">
        <f t="shared" si="19"/>
        <v>0</v>
      </c>
      <c r="U133" s="74"/>
      <c r="V133" s="74"/>
    </row>
    <row r="134" spans="1:22" ht="15.75" hidden="1">
      <c r="A134" s="10" t="s">
        <v>38</v>
      </c>
      <c r="B134" s="5">
        <v>0</v>
      </c>
      <c r="C134" s="5"/>
      <c r="D134" s="6"/>
      <c r="E134" s="5"/>
      <c r="F134" s="6"/>
      <c r="G134" s="5"/>
      <c r="H134" s="5">
        <f>B134+G134</f>
        <v>0</v>
      </c>
      <c r="I134" s="5"/>
      <c r="J134" s="14" t="e">
        <f t="shared" si="30"/>
        <v>#DIV/0!</v>
      </c>
      <c r="K134" s="5"/>
      <c r="L134" s="12">
        <f>H134+K134</f>
        <v>0</v>
      </c>
      <c r="M134" s="12"/>
      <c r="N134" s="94" t="e">
        <f t="shared" si="16"/>
        <v>#DIV/0!</v>
      </c>
      <c r="O134" s="12"/>
      <c r="P134" s="12"/>
      <c r="Q134" s="12"/>
      <c r="R134" s="95">
        <f t="shared" si="17"/>
        <v>0</v>
      </c>
      <c r="S134" s="100" t="e">
        <f t="shared" si="18"/>
        <v>#DIV/0!</v>
      </c>
      <c r="T134" s="99">
        <f t="shared" si="19"/>
        <v>0</v>
      </c>
      <c r="U134" s="74"/>
      <c r="V134" s="74"/>
    </row>
    <row r="135" spans="1:22" ht="15.75">
      <c r="A135" s="10" t="s">
        <v>39</v>
      </c>
      <c r="B135" s="5">
        <v>193000</v>
      </c>
      <c r="C135" s="5">
        <v>188568</v>
      </c>
      <c r="D135" s="6">
        <f>C135/B135</f>
        <v>0.9770362694300518</v>
      </c>
      <c r="E135" s="5"/>
      <c r="F135" s="6">
        <f>C135/B135</f>
        <v>0.9770362694300518</v>
      </c>
      <c r="G135" s="5"/>
      <c r="H135" s="5">
        <v>197210</v>
      </c>
      <c r="I135" s="5"/>
      <c r="J135" s="6">
        <f t="shared" si="30"/>
        <v>0</v>
      </c>
      <c r="K135" s="5"/>
      <c r="L135" s="5">
        <v>0</v>
      </c>
      <c r="M135" s="5"/>
      <c r="N135" s="124"/>
      <c r="O135" s="5"/>
      <c r="P135" s="5"/>
      <c r="Q135" s="5"/>
      <c r="R135" s="122">
        <f t="shared" si="17"/>
        <v>0</v>
      </c>
      <c r="S135" s="6" t="e">
        <f t="shared" si="18"/>
        <v>#DIV/0!</v>
      </c>
      <c r="T135" s="97">
        <f t="shared" si="19"/>
        <v>0</v>
      </c>
      <c r="U135" s="74"/>
      <c r="V135" s="74"/>
    </row>
    <row r="136" spans="1:22" ht="0.75" customHeight="1" hidden="1">
      <c r="A136" s="10" t="s">
        <v>57</v>
      </c>
      <c r="B136" s="5">
        <v>0</v>
      </c>
      <c r="C136" s="5"/>
      <c r="D136" s="6"/>
      <c r="E136" s="5"/>
      <c r="F136" s="6"/>
      <c r="G136" s="5"/>
      <c r="H136" s="5"/>
      <c r="I136" s="5"/>
      <c r="J136" s="6" t="e">
        <f t="shared" si="30"/>
        <v>#DIV/0!</v>
      </c>
      <c r="K136" s="5"/>
      <c r="L136" s="5"/>
      <c r="M136" s="5"/>
      <c r="N136" s="94" t="e">
        <f t="shared" si="16"/>
        <v>#DIV/0!</v>
      </c>
      <c r="O136" s="5"/>
      <c r="P136" s="5"/>
      <c r="Q136" s="5"/>
      <c r="R136" s="95">
        <f t="shared" si="17"/>
        <v>0</v>
      </c>
      <c r="S136" s="6" t="e">
        <f t="shared" si="18"/>
        <v>#DIV/0!</v>
      </c>
      <c r="T136" s="97">
        <f t="shared" si="19"/>
        <v>0</v>
      </c>
      <c r="U136" s="74"/>
      <c r="V136" s="74"/>
    </row>
    <row r="137" spans="1:22" ht="15" customHeight="1" hidden="1">
      <c r="A137" s="10" t="s">
        <v>58</v>
      </c>
      <c r="B137" s="5">
        <v>3219000</v>
      </c>
      <c r="C137" s="5">
        <v>3212058</v>
      </c>
      <c r="D137" s="6">
        <f>C137/B137</f>
        <v>0.997843429636533</v>
      </c>
      <c r="E137" s="5"/>
      <c r="F137" s="6">
        <f>C137/B137</f>
        <v>0.997843429636533</v>
      </c>
      <c r="G137" s="5"/>
      <c r="H137" s="5">
        <v>4265000</v>
      </c>
      <c r="I137" s="5"/>
      <c r="J137" s="6">
        <f t="shared" si="30"/>
        <v>0</v>
      </c>
      <c r="K137" s="5"/>
      <c r="L137" s="5"/>
      <c r="M137" s="5"/>
      <c r="N137" s="94" t="e">
        <f t="shared" si="16"/>
        <v>#DIV/0!</v>
      </c>
      <c r="O137" s="5"/>
      <c r="P137" s="5"/>
      <c r="Q137" s="5"/>
      <c r="R137" s="95">
        <f t="shared" si="17"/>
        <v>0</v>
      </c>
      <c r="S137" s="6" t="e">
        <f t="shared" si="18"/>
        <v>#DIV/0!</v>
      </c>
      <c r="T137" s="97">
        <f t="shared" si="19"/>
        <v>0</v>
      </c>
      <c r="U137" s="74"/>
      <c r="V137" s="74"/>
    </row>
    <row r="138" spans="1:22" ht="15.75" hidden="1">
      <c r="A138" s="10" t="s">
        <v>139</v>
      </c>
      <c r="B138" s="5"/>
      <c r="C138" s="5"/>
      <c r="D138" s="6"/>
      <c r="E138" s="5"/>
      <c r="F138" s="6"/>
      <c r="G138" s="5"/>
      <c r="H138" s="5"/>
      <c r="I138" s="5"/>
      <c r="J138" s="6"/>
      <c r="K138" s="5"/>
      <c r="L138" s="5"/>
      <c r="M138" s="5"/>
      <c r="N138" s="94" t="e">
        <f t="shared" si="16"/>
        <v>#DIV/0!</v>
      </c>
      <c r="O138" s="5"/>
      <c r="P138" s="5"/>
      <c r="Q138" s="5"/>
      <c r="R138" s="95">
        <f t="shared" si="17"/>
        <v>0</v>
      </c>
      <c r="S138" s="96"/>
      <c r="T138" s="97">
        <f t="shared" si="19"/>
        <v>0</v>
      </c>
      <c r="U138" s="74"/>
      <c r="V138" s="74"/>
    </row>
    <row r="139" spans="1:22" ht="15.75">
      <c r="A139" s="15" t="s">
        <v>3</v>
      </c>
      <c r="B139" s="16">
        <f>B144+B146+B140+B141+B142+B143+B145</f>
        <v>10585000</v>
      </c>
      <c r="C139" s="16">
        <f>C141+C143+C144+C145+C146</f>
        <v>10164304</v>
      </c>
      <c r="D139" s="21">
        <f>C139/B139</f>
        <v>0.960255455833727</v>
      </c>
      <c r="E139" s="16">
        <f>E140+E141+E142+E143+E144+E146+E145</f>
        <v>0</v>
      </c>
      <c r="F139" s="21">
        <f>C139/B139</f>
        <v>0.960255455833727</v>
      </c>
      <c r="G139" s="16">
        <f>G141+G143+G144+G145+G146</f>
        <v>0</v>
      </c>
      <c r="H139" s="16">
        <f>H140+H141+H142+H143+H144+H145+H146</f>
        <v>10599290</v>
      </c>
      <c r="I139" s="16">
        <v>9266827</v>
      </c>
      <c r="J139" s="21">
        <f aca="true" t="shared" si="31" ref="J139:J155">I139/H139</f>
        <v>0.8742875230322031</v>
      </c>
      <c r="K139" s="16">
        <f aca="true" t="shared" si="32" ref="K139:Q139">K141+K143+K144+K145+K146</f>
        <v>0</v>
      </c>
      <c r="L139" s="16">
        <f>L141+L144+L146</f>
        <v>8195000</v>
      </c>
      <c r="M139" s="16">
        <f>M144+M146</f>
        <v>6940983</v>
      </c>
      <c r="N139" s="125">
        <f t="shared" si="16"/>
        <v>0.8469777913361806</v>
      </c>
      <c r="O139" s="16">
        <f>O141+O144+O146</f>
        <v>0</v>
      </c>
      <c r="P139" s="16">
        <f t="shared" si="32"/>
        <v>0</v>
      </c>
      <c r="Q139" s="16">
        <f t="shared" si="32"/>
        <v>0</v>
      </c>
      <c r="R139" s="123">
        <f t="shared" si="17"/>
        <v>8195000</v>
      </c>
      <c r="S139" s="100">
        <f t="shared" si="18"/>
        <v>1.1806685018534118</v>
      </c>
      <c r="T139" s="101">
        <f t="shared" si="19"/>
        <v>1254017</v>
      </c>
      <c r="U139" s="74"/>
      <c r="V139" s="74"/>
    </row>
    <row r="140" spans="1:22" ht="0.75" customHeight="1">
      <c r="A140" s="10" t="s">
        <v>38</v>
      </c>
      <c r="B140" s="5">
        <v>0</v>
      </c>
      <c r="C140" s="5"/>
      <c r="D140" s="6"/>
      <c r="E140" s="5"/>
      <c r="F140" s="6"/>
      <c r="G140" s="5"/>
      <c r="H140" s="5">
        <f>B140+G140</f>
        <v>0</v>
      </c>
      <c r="I140" s="5"/>
      <c r="J140" s="14" t="e">
        <f t="shared" si="31"/>
        <v>#DIV/0!</v>
      </c>
      <c r="K140" s="5"/>
      <c r="L140" s="12">
        <f>H140+K140</f>
        <v>0</v>
      </c>
      <c r="M140" s="12">
        <v>12</v>
      </c>
      <c r="N140" s="94" t="e">
        <f t="shared" si="16"/>
        <v>#DIV/0!</v>
      </c>
      <c r="O140" s="12"/>
      <c r="P140" s="12"/>
      <c r="Q140" s="12"/>
      <c r="R140" s="95">
        <f t="shared" si="17"/>
        <v>0</v>
      </c>
      <c r="S140" s="100">
        <f t="shared" si="18"/>
        <v>0</v>
      </c>
      <c r="T140" s="101">
        <f t="shared" si="19"/>
        <v>-12</v>
      </c>
      <c r="U140" s="74"/>
      <c r="V140" s="74"/>
    </row>
    <row r="141" spans="1:22" ht="15" customHeight="1">
      <c r="A141" s="10" t="s">
        <v>39</v>
      </c>
      <c r="B141" s="5">
        <v>3620000</v>
      </c>
      <c r="C141" s="5">
        <v>3567575</v>
      </c>
      <c r="D141" s="6">
        <f>C141/B141</f>
        <v>0.985517955801105</v>
      </c>
      <c r="E141" s="5"/>
      <c r="F141" s="6">
        <f>C141/B141</f>
        <v>0.985517955801105</v>
      </c>
      <c r="G141" s="5"/>
      <c r="H141" s="5">
        <v>3354290</v>
      </c>
      <c r="I141" s="5"/>
      <c r="J141" s="6">
        <f t="shared" si="31"/>
        <v>0</v>
      </c>
      <c r="K141" s="5"/>
      <c r="L141" s="5">
        <v>0</v>
      </c>
      <c r="M141" s="5"/>
      <c r="N141" s="124"/>
      <c r="O141" s="5"/>
      <c r="P141" s="5"/>
      <c r="Q141" s="5"/>
      <c r="R141" s="122">
        <f t="shared" si="17"/>
        <v>0</v>
      </c>
      <c r="S141" s="6" t="e">
        <f t="shared" si="18"/>
        <v>#DIV/0!</v>
      </c>
      <c r="T141" s="97">
        <f t="shared" si="19"/>
        <v>0</v>
      </c>
      <c r="U141" s="74"/>
      <c r="V141" s="74"/>
    </row>
    <row r="142" spans="1:22" ht="0.75" customHeight="1" hidden="1">
      <c r="A142" s="10" t="s">
        <v>57</v>
      </c>
      <c r="B142" s="5">
        <v>0</v>
      </c>
      <c r="C142" s="5"/>
      <c r="D142" s="6"/>
      <c r="E142" s="5"/>
      <c r="F142" s="6"/>
      <c r="G142" s="5"/>
      <c r="H142" s="5"/>
      <c r="I142" s="5"/>
      <c r="J142" s="6" t="e">
        <f t="shared" si="31"/>
        <v>#DIV/0!</v>
      </c>
      <c r="K142" s="5"/>
      <c r="L142" s="5"/>
      <c r="M142" s="5"/>
      <c r="N142" s="124" t="e">
        <f t="shared" si="16"/>
        <v>#DIV/0!</v>
      </c>
      <c r="O142" s="5"/>
      <c r="P142" s="5"/>
      <c r="Q142" s="5"/>
      <c r="R142" s="122">
        <f t="shared" si="17"/>
        <v>0</v>
      </c>
      <c r="S142" s="6" t="e">
        <f t="shared" si="18"/>
        <v>#DIV/0!</v>
      </c>
      <c r="T142" s="97">
        <f t="shared" si="19"/>
        <v>0</v>
      </c>
      <c r="U142" s="74"/>
      <c r="V142" s="74"/>
    </row>
    <row r="143" spans="1:22" ht="15.75" hidden="1">
      <c r="A143" s="10" t="s">
        <v>58</v>
      </c>
      <c r="B143" s="5">
        <v>1145000</v>
      </c>
      <c r="C143" s="5">
        <v>1070386</v>
      </c>
      <c r="D143" s="6">
        <f>C143/B143</f>
        <v>0.9348349344978166</v>
      </c>
      <c r="E143" s="5"/>
      <c r="F143" s="6">
        <f aca="true" t="shared" si="33" ref="F143:F155">C143/B143</f>
        <v>0.9348349344978166</v>
      </c>
      <c r="G143" s="5"/>
      <c r="H143" s="5">
        <v>1175000</v>
      </c>
      <c r="I143" s="5"/>
      <c r="J143" s="6">
        <f t="shared" si="31"/>
        <v>0</v>
      </c>
      <c r="K143" s="5"/>
      <c r="L143" s="5">
        <v>0</v>
      </c>
      <c r="M143" s="5"/>
      <c r="N143" s="124" t="e">
        <f t="shared" si="16"/>
        <v>#DIV/0!</v>
      </c>
      <c r="O143" s="5"/>
      <c r="P143" s="5"/>
      <c r="Q143" s="5"/>
      <c r="R143" s="122">
        <f t="shared" si="17"/>
        <v>0</v>
      </c>
      <c r="S143" s="6" t="e">
        <f t="shared" si="18"/>
        <v>#DIV/0!</v>
      </c>
      <c r="T143" s="97">
        <f t="shared" si="19"/>
        <v>0</v>
      </c>
      <c r="U143" s="74"/>
      <c r="V143" s="74"/>
    </row>
    <row r="144" spans="1:23" ht="15.75">
      <c r="A144" s="10" t="s">
        <v>40</v>
      </c>
      <c r="B144" s="5">
        <v>3870000</v>
      </c>
      <c r="C144" s="5">
        <v>3576353</v>
      </c>
      <c r="D144" s="6">
        <f>C144/B144</f>
        <v>0.9241222222222222</v>
      </c>
      <c r="E144" s="5"/>
      <c r="F144" s="6">
        <f t="shared" si="33"/>
        <v>0.9241222222222222</v>
      </c>
      <c r="G144" s="5"/>
      <c r="H144" s="5">
        <v>4170000</v>
      </c>
      <c r="I144" s="5"/>
      <c r="J144" s="6">
        <f t="shared" si="31"/>
        <v>0</v>
      </c>
      <c r="K144" s="5"/>
      <c r="L144" s="5">
        <v>8145000</v>
      </c>
      <c r="M144" s="5">
        <v>6938824</v>
      </c>
      <c r="N144" s="124">
        <f t="shared" si="16"/>
        <v>0.8519120933087784</v>
      </c>
      <c r="O144" s="5"/>
      <c r="P144" s="5"/>
      <c r="Q144" s="5"/>
      <c r="R144" s="122">
        <f t="shared" si="17"/>
        <v>8145000</v>
      </c>
      <c r="S144" s="6">
        <f t="shared" si="18"/>
        <v>1.1738300322936566</v>
      </c>
      <c r="T144" s="97">
        <f t="shared" si="19"/>
        <v>1206176</v>
      </c>
      <c r="U144" s="75"/>
      <c r="V144" s="74"/>
      <c r="W144" s="106"/>
    </row>
    <row r="145" spans="1:22" ht="15.75">
      <c r="A145" s="107" t="s">
        <v>39</v>
      </c>
      <c r="B145" s="101">
        <v>1700000</v>
      </c>
      <c r="C145" s="101">
        <v>1700000</v>
      </c>
      <c r="D145" s="100"/>
      <c r="E145" s="101"/>
      <c r="F145" s="100">
        <f t="shared" si="33"/>
        <v>1</v>
      </c>
      <c r="G145" s="101"/>
      <c r="H145" s="101">
        <v>1700000</v>
      </c>
      <c r="I145" s="101"/>
      <c r="J145" s="100">
        <f t="shared" si="31"/>
        <v>0</v>
      </c>
      <c r="K145" s="101"/>
      <c r="L145" s="101">
        <v>6365000</v>
      </c>
      <c r="M145" s="101">
        <v>6365000</v>
      </c>
      <c r="N145" s="125">
        <f t="shared" si="16"/>
        <v>1</v>
      </c>
      <c r="O145" s="101"/>
      <c r="P145" s="101"/>
      <c r="Q145" s="101"/>
      <c r="R145" s="123">
        <f t="shared" si="17"/>
        <v>6365000</v>
      </c>
      <c r="S145" s="100"/>
      <c r="T145" s="101">
        <f t="shared" si="19"/>
        <v>0</v>
      </c>
      <c r="U145" s="75"/>
      <c r="V145" s="75"/>
    </row>
    <row r="146" spans="1:22" ht="15.75">
      <c r="A146" s="10" t="s">
        <v>41</v>
      </c>
      <c r="B146" s="5">
        <v>250000</v>
      </c>
      <c r="C146" s="5">
        <v>249990</v>
      </c>
      <c r="D146" s="6">
        <f>C146/B146</f>
        <v>0.99996</v>
      </c>
      <c r="E146" s="5"/>
      <c r="F146" s="6">
        <f t="shared" si="33"/>
        <v>0.99996</v>
      </c>
      <c r="G146" s="5"/>
      <c r="H146" s="5">
        <v>200000</v>
      </c>
      <c r="I146" s="5"/>
      <c r="J146" s="6">
        <f t="shared" si="31"/>
        <v>0</v>
      </c>
      <c r="K146" s="5"/>
      <c r="L146" s="5">
        <v>50000</v>
      </c>
      <c r="M146" s="5">
        <v>2159</v>
      </c>
      <c r="N146" s="124">
        <f aca="true" t="shared" si="34" ref="N146:N209">M146/L146</f>
        <v>0.04318</v>
      </c>
      <c r="O146" s="5"/>
      <c r="P146" s="5"/>
      <c r="Q146" s="5"/>
      <c r="R146" s="122">
        <f aca="true" t="shared" si="35" ref="R146:R209">L146+O146</f>
        <v>50000</v>
      </c>
      <c r="S146" s="96">
        <f>R146/M146</f>
        <v>23.158869847151458</v>
      </c>
      <c r="T146" s="97">
        <f aca="true" t="shared" si="36" ref="T146:T209">R146-M146</f>
        <v>47841</v>
      </c>
      <c r="U146" s="74"/>
      <c r="V146" s="75"/>
    </row>
    <row r="147" spans="1:23" ht="15.75">
      <c r="A147" s="17" t="s">
        <v>131</v>
      </c>
      <c r="B147" s="16">
        <v>6001865</v>
      </c>
      <c r="C147" s="16">
        <v>5751865</v>
      </c>
      <c r="D147" s="21">
        <f>C147/B147</f>
        <v>0.9583462806977497</v>
      </c>
      <c r="E147" s="16"/>
      <c r="F147" s="21">
        <f t="shared" si="33"/>
        <v>0.9583462806977497</v>
      </c>
      <c r="G147" s="16"/>
      <c r="H147" s="16">
        <v>8444000</v>
      </c>
      <c r="I147" s="16">
        <v>7631000</v>
      </c>
      <c r="J147" s="21">
        <f t="shared" si="31"/>
        <v>0.9037186167693037</v>
      </c>
      <c r="K147" s="16"/>
      <c r="L147" s="16">
        <v>14400000</v>
      </c>
      <c r="M147" s="16">
        <f>11826200+1166800+1407000</f>
        <v>14400000</v>
      </c>
      <c r="N147" s="125">
        <f t="shared" si="34"/>
        <v>1</v>
      </c>
      <c r="O147" s="16"/>
      <c r="P147" s="16"/>
      <c r="Q147" s="16"/>
      <c r="R147" s="123">
        <f t="shared" si="35"/>
        <v>14400000</v>
      </c>
      <c r="S147" s="100">
        <f aca="true" t="shared" si="37" ref="S147:S210">R147/M147</f>
        <v>1</v>
      </c>
      <c r="T147" s="101">
        <f t="shared" si="36"/>
        <v>0</v>
      </c>
      <c r="U147" s="1"/>
      <c r="V147" s="75"/>
      <c r="W147" s="106"/>
    </row>
    <row r="148" spans="1:27" ht="15.75">
      <c r="A148" s="17" t="s">
        <v>132</v>
      </c>
      <c r="B148" s="16">
        <v>1875000</v>
      </c>
      <c r="C148" s="16">
        <v>1857068</v>
      </c>
      <c r="D148" s="14">
        <f>C148/B148</f>
        <v>0.9904362666666666</v>
      </c>
      <c r="E148" s="5"/>
      <c r="F148" s="21">
        <f t="shared" si="33"/>
        <v>0.9904362666666666</v>
      </c>
      <c r="G148" s="16">
        <v>0</v>
      </c>
      <c r="H148" s="16">
        <v>2706000</v>
      </c>
      <c r="I148" s="16">
        <v>2706000</v>
      </c>
      <c r="J148" s="21">
        <f t="shared" si="31"/>
        <v>1</v>
      </c>
      <c r="K148" s="16"/>
      <c r="L148" s="16">
        <v>3800000</v>
      </c>
      <c r="M148" s="16">
        <v>3800000</v>
      </c>
      <c r="N148" s="125">
        <f t="shared" si="34"/>
        <v>1</v>
      </c>
      <c r="O148" s="16"/>
      <c r="P148" s="16"/>
      <c r="Q148" s="16"/>
      <c r="R148" s="123">
        <f t="shared" si="35"/>
        <v>3800000</v>
      </c>
      <c r="S148" s="100">
        <f t="shared" si="37"/>
        <v>1</v>
      </c>
      <c r="T148" s="101">
        <f t="shared" si="36"/>
        <v>0</v>
      </c>
      <c r="U148" s="113"/>
      <c r="V148" s="75"/>
      <c r="AA148" s="74" t="s">
        <v>158</v>
      </c>
    </row>
    <row r="149" spans="1:22" ht="15" customHeight="1">
      <c r="A149" s="17" t="s">
        <v>69</v>
      </c>
      <c r="B149" s="16">
        <v>125000</v>
      </c>
      <c r="C149" s="16">
        <v>74000</v>
      </c>
      <c r="D149" s="21">
        <f>C149/B149</f>
        <v>0.592</v>
      </c>
      <c r="E149" s="16"/>
      <c r="F149" s="21">
        <f t="shared" si="33"/>
        <v>0.592</v>
      </c>
      <c r="G149" s="16">
        <v>0</v>
      </c>
      <c r="H149" s="16">
        <v>125000</v>
      </c>
      <c r="I149" s="16">
        <v>70000</v>
      </c>
      <c r="J149" s="21">
        <f t="shared" si="31"/>
        <v>0.56</v>
      </c>
      <c r="K149" s="16"/>
      <c r="L149" s="16">
        <v>424000</v>
      </c>
      <c r="M149" s="16">
        <v>361000</v>
      </c>
      <c r="N149" s="125">
        <f t="shared" si="34"/>
        <v>0.8514150943396226</v>
      </c>
      <c r="O149" s="16"/>
      <c r="P149" s="16"/>
      <c r="Q149" s="16"/>
      <c r="R149" s="123">
        <f t="shared" si="35"/>
        <v>424000</v>
      </c>
      <c r="S149" s="100">
        <f t="shared" si="37"/>
        <v>1.1745152354570638</v>
      </c>
      <c r="T149" s="101">
        <f t="shared" si="36"/>
        <v>63000</v>
      </c>
      <c r="U149" s="74"/>
      <c r="V149" s="74"/>
    </row>
    <row r="150" spans="1:22" ht="15.75">
      <c r="A150" s="107" t="s">
        <v>32</v>
      </c>
      <c r="B150" s="101"/>
      <c r="C150" s="101"/>
      <c r="D150" s="100"/>
      <c r="E150" s="101"/>
      <c r="F150" s="100" t="e">
        <f t="shared" si="33"/>
        <v>#DIV/0!</v>
      </c>
      <c r="G150" s="101"/>
      <c r="H150" s="101">
        <f>B150+G150</f>
        <v>0</v>
      </c>
      <c r="I150" s="101"/>
      <c r="J150" s="100" t="e">
        <f t="shared" si="31"/>
        <v>#DIV/0!</v>
      </c>
      <c r="K150" s="101"/>
      <c r="L150" s="101">
        <f>H150+K150</f>
        <v>0</v>
      </c>
      <c r="M150" s="101">
        <v>-19903</v>
      </c>
      <c r="N150" s="125"/>
      <c r="O150" s="101"/>
      <c r="P150" s="101"/>
      <c r="Q150" s="101"/>
      <c r="R150" s="123">
        <f t="shared" si="35"/>
        <v>0</v>
      </c>
      <c r="S150" s="100">
        <f t="shared" si="37"/>
        <v>0</v>
      </c>
      <c r="T150" s="101">
        <f t="shared" si="36"/>
        <v>19903</v>
      </c>
      <c r="U150" s="74"/>
      <c r="V150" s="74"/>
    </row>
    <row r="151" spans="1:22" ht="15.75">
      <c r="A151" s="11" t="s">
        <v>6</v>
      </c>
      <c r="B151" s="19">
        <f>B152+B157+B161+B167+B177</f>
        <v>21700700</v>
      </c>
      <c r="C151" s="19">
        <f>C152+C157+C161+C167+C177</f>
        <v>21239446</v>
      </c>
      <c r="D151" s="14">
        <f>C151/B151</f>
        <v>0.9787447409530569</v>
      </c>
      <c r="E151" s="12">
        <f>E152+E157+E161+E167</f>
        <v>0</v>
      </c>
      <c r="F151" s="14">
        <f t="shared" si="33"/>
        <v>0.9787447409530569</v>
      </c>
      <c r="G151" s="12">
        <f>G152+G157+G161+G163+G167+G177</f>
        <v>0</v>
      </c>
      <c r="H151" s="12">
        <v>29297300</v>
      </c>
      <c r="I151" s="12">
        <f>I152+I157+I161+I167+I177</f>
        <v>25298895</v>
      </c>
      <c r="J151" s="14">
        <f t="shared" si="31"/>
        <v>0.8635230891583866</v>
      </c>
      <c r="K151" s="12"/>
      <c r="L151" s="12">
        <f>L152+L156+L157+L161+L163+L167+L178</f>
        <v>42958600</v>
      </c>
      <c r="M151" s="12">
        <f>M152+M156+M157+M161+M163+M167+M178</f>
        <v>39763695</v>
      </c>
      <c r="N151" s="94">
        <f t="shared" si="34"/>
        <v>0.9256282793200896</v>
      </c>
      <c r="O151" s="12">
        <f>O152+O156+O157+O161+O163+O167+O178</f>
        <v>280000</v>
      </c>
      <c r="P151" s="12">
        <f>P152+P156+P157+P161+P163+P167+P178</f>
        <v>0</v>
      </c>
      <c r="Q151" s="12">
        <f>Q152+Q156+Q157+Q161+Q163+Q167+Q178</f>
        <v>0</v>
      </c>
      <c r="R151" s="95">
        <f t="shared" si="35"/>
        <v>43238600</v>
      </c>
      <c r="S151" s="98">
        <f t="shared" si="37"/>
        <v>1.087388885766275</v>
      </c>
      <c r="T151" s="99">
        <f t="shared" si="36"/>
        <v>3474905</v>
      </c>
      <c r="U151" s="74"/>
      <c r="V151" s="74"/>
    </row>
    <row r="152" spans="1:22" ht="15.75">
      <c r="A152" s="20" t="s">
        <v>21</v>
      </c>
      <c r="B152" s="16">
        <f>B153+B154+B155</f>
        <v>8445000</v>
      </c>
      <c r="C152" s="16">
        <v>8308720</v>
      </c>
      <c r="D152" s="21">
        <f>C152/B152</f>
        <v>0.983862640615749</v>
      </c>
      <c r="E152" s="16">
        <f>E153+E154+E155</f>
        <v>0</v>
      </c>
      <c r="F152" s="21">
        <f t="shared" si="33"/>
        <v>0.983862640615749</v>
      </c>
      <c r="G152" s="16">
        <f>G153+G154+G155</f>
        <v>0</v>
      </c>
      <c r="H152" s="16">
        <f>H153+H154+H155</f>
        <v>12339000</v>
      </c>
      <c r="I152" s="16">
        <v>10538555</v>
      </c>
      <c r="J152" s="21">
        <f t="shared" si="31"/>
        <v>0.8540850149931113</v>
      </c>
      <c r="K152" s="16">
        <f>K153+K154+K155</f>
        <v>0</v>
      </c>
      <c r="L152" s="16">
        <f>L153+L154+L155</f>
        <v>19536600</v>
      </c>
      <c r="M152" s="16">
        <v>18728487</v>
      </c>
      <c r="N152" s="125">
        <f t="shared" si="34"/>
        <v>0.9586359448419889</v>
      </c>
      <c r="O152" s="16">
        <f>O153+O154+O155</f>
        <v>134000</v>
      </c>
      <c r="P152" s="16">
        <f>P153+P154+P155</f>
        <v>0</v>
      </c>
      <c r="Q152" s="16"/>
      <c r="R152" s="123">
        <f t="shared" si="35"/>
        <v>19670600</v>
      </c>
      <c r="S152" s="100">
        <f t="shared" si="37"/>
        <v>1.0503037431694295</v>
      </c>
      <c r="T152" s="101">
        <f t="shared" si="36"/>
        <v>942113</v>
      </c>
      <c r="U152" s="74"/>
      <c r="V152" s="74"/>
    </row>
    <row r="153" spans="1:22" ht="15.75">
      <c r="A153" s="10" t="s">
        <v>171</v>
      </c>
      <c r="B153" s="5">
        <v>1865000</v>
      </c>
      <c r="C153" s="5"/>
      <c r="D153" s="6">
        <f>C153/B153</f>
        <v>0</v>
      </c>
      <c r="E153" s="5"/>
      <c r="F153" s="6">
        <f t="shared" si="33"/>
        <v>0</v>
      </c>
      <c r="G153" s="5"/>
      <c r="H153" s="5">
        <v>2540000</v>
      </c>
      <c r="I153" s="5"/>
      <c r="J153" s="6">
        <f t="shared" si="31"/>
        <v>0</v>
      </c>
      <c r="K153" s="5"/>
      <c r="L153" s="5">
        <v>5105100</v>
      </c>
      <c r="M153" s="5">
        <v>5054166</v>
      </c>
      <c r="N153" s="124">
        <f t="shared" si="34"/>
        <v>0.9900229182582124</v>
      </c>
      <c r="O153" s="5"/>
      <c r="P153" s="5"/>
      <c r="Q153" s="5"/>
      <c r="R153" s="122">
        <f t="shared" si="35"/>
        <v>5105100</v>
      </c>
      <c r="S153" s="96">
        <f t="shared" si="37"/>
        <v>1.010077627050635</v>
      </c>
      <c r="T153" s="97">
        <f t="shared" si="36"/>
        <v>50934</v>
      </c>
      <c r="U153" s="113"/>
      <c r="V153" s="74"/>
    </row>
    <row r="154" spans="1:22" ht="15.75">
      <c r="A154" s="10" t="s">
        <v>117</v>
      </c>
      <c r="B154" s="5">
        <v>5250000</v>
      </c>
      <c r="C154" s="5"/>
      <c r="D154" s="6">
        <f>C154/B154</f>
        <v>0</v>
      </c>
      <c r="E154" s="5"/>
      <c r="F154" s="6">
        <f t="shared" si="33"/>
        <v>0</v>
      </c>
      <c r="G154" s="5"/>
      <c r="H154" s="5">
        <v>8034000</v>
      </c>
      <c r="I154" s="5"/>
      <c r="J154" s="6">
        <f t="shared" si="31"/>
        <v>0</v>
      </c>
      <c r="K154" s="5"/>
      <c r="L154" s="5">
        <v>10551500</v>
      </c>
      <c r="M154" s="5">
        <f>M152-M153-M155</f>
        <v>9841197</v>
      </c>
      <c r="N154" s="124">
        <f t="shared" si="34"/>
        <v>0.9326822726626546</v>
      </c>
      <c r="O154" s="5">
        <v>134000</v>
      </c>
      <c r="P154" s="5"/>
      <c r="Q154" s="5"/>
      <c r="R154" s="122">
        <f t="shared" si="35"/>
        <v>10685500</v>
      </c>
      <c r="S154" s="96">
        <f t="shared" si="37"/>
        <v>1.0857927140367172</v>
      </c>
      <c r="T154" s="97">
        <f t="shared" si="36"/>
        <v>844303</v>
      </c>
      <c r="U154" s="113"/>
      <c r="V154" s="74"/>
    </row>
    <row r="155" spans="1:22" ht="15.75">
      <c r="A155" s="10" t="s">
        <v>23</v>
      </c>
      <c r="B155" s="5">
        <v>1330000</v>
      </c>
      <c r="C155" s="5"/>
      <c r="D155" s="6">
        <f>C155/B155</f>
        <v>0</v>
      </c>
      <c r="E155" s="5"/>
      <c r="F155" s="6">
        <f t="shared" si="33"/>
        <v>0</v>
      </c>
      <c r="G155" s="5"/>
      <c r="H155" s="5">
        <v>1765000</v>
      </c>
      <c r="I155" s="5"/>
      <c r="J155" s="6">
        <f t="shared" si="31"/>
        <v>0</v>
      </c>
      <c r="K155" s="5"/>
      <c r="L155" s="5">
        <v>3880000</v>
      </c>
      <c r="M155" s="5">
        <v>3833124</v>
      </c>
      <c r="N155" s="124">
        <f t="shared" si="34"/>
        <v>0.9879185567010309</v>
      </c>
      <c r="O155" s="5"/>
      <c r="P155" s="5"/>
      <c r="Q155" s="5"/>
      <c r="R155" s="122">
        <f t="shared" si="35"/>
        <v>3880000</v>
      </c>
      <c r="S155" s="96">
        <f t="shared" si="37"/>
        <v>1.0122291895592213</v>
      </c>
      <c r="T155" s="97">
        <f t="shared" si="36"/>
        <v>46876</v>
      </c>
      <c r="U155" s="113"/>
      <c r="V155" s="74"/>
    </row>
    <row r="156" spans="1:22" ht="15.75" hidden="1">
      <c r="A156" s="62" t="s">
        <v>139</v>
      </c>
      <c r="B156" s="16"/>
      <c r="C156" s="16"/>
      <c r="D156" s="21"/>
      <c r="E156" s="16"/>
      <c r="F156" s="21"/>
      <c r="G156" s="16"/>
      <c r="H156" s="16"/>
      <c r="I156" s="16"/>
      <c r="J156" s="21"/>
      <c r="K156" s="16"/>
      <c r="L156" s="16"/>
      <c r="M156" s="16"/>
      <c r="N156" s="94" t="e">
        <f t="shared" si="34"/>
        <v>#DIV/0!</v>
      </c>
      <c r="O156" s="16"/>
      <c r="P156" s="16"/>
      <c r="Q156" s="16"/>
      <c r="R156" s="95">
        <f t="shared" si="35"/>
        <v>0</v>
      </c>
      <c r="S156" s="100" t="e">
        <f t="shared" si="37"/>
        <v>#DIV/0!</v>
      </c>
      <c r="T156" s="99">
        <f t="shared" si="36"/>
        <v>0</v>
      </c>
      <c r="U156" s="113"/>
      <c r="V156" s="74"/>
    </row>
    <row r="157" spans="1:22" ht="15.75">
      <c r="A157" s="20" t="s">
        <v>22</v>
      </c>
      <c r="B157" s="16">
        <f>B158+B159+B160</f>
        <v>1240000</v>
      </c>
      <c r="C157" s="16">
        <v>1156909</v>
      </c>
      <c r="D157" s="21">
        <f>C157/B157</f>
        <v>0.9329911290322581</v>
      </c>
      <c r="E157" s="16">
        <f>E158+E159+E160</f>
        <v>0</v>
      </c>
      <c r="F157" s="21">
        <f>C157/B157</f>
        <v>0.9329911290322581</v>
      </c>
      <c r="G157" s="16"/>
      <c r="H157" s="16">
        <f>H158+H159</f>
        <v>1619000</v>
      </c>
      <c r="I157" s="16">
        <v>1130271</v>
      </c>
      <c r="J157" s="21">
        <f>I157/H157</f>
        <v>0.6981290920321186</v>
      </c>
      <c r="K157" s="16">
        <f>K158+K159</f>
        <v>0</v>
      </c>
      <c r="L157" s="16">
        <f>L158+L159</f>
        <v>1990000</v>
      </c>
      <c r="M157" s="16">
        <v>1590642</v>
      </c>
      <c r="N157" s="125">
        <f t="shared" si="34"/>
        <v>0.7993175879396985</v>
      </c>
      <c r="O157" s="16">
        <f>O158+O159</f>
        <v>0</v>
      </c>
      <c r="P157" s="16">
        <f>P158+P159</f>
        <v>0</v>
      </c>
      <c r="Q157" s="16"/>
      <c r="R157" s="123">
        <f t="shared" si="35"/>
        <v>1990000</v>
      </c>
      <c r="S157" s="100">
        <f t="shared" si="37"/>
        <v>1.2510671791641363</v>
      </c>
      <c r="T157" s="101">
        <f t="shared" si="36"/>
        <v>399358</v>
      </c>
      <c r="U157" s="113"/>
      <c r="V157" s="74"/>
    </row>
    <row r="158" spans="1:22" ht="15.75">
      <c r="A158" s="10" t="s">
        <v>172</v>
      </c>
      <c r="B158" s="5">
        <v>800000</v>
      </c>
      <c r="C158" s="5"/>
      <c r="D158" s="6">
        <f>C158/B158</f>
        <v>0</v>
      </c>
      <c r="E158" s="5"/>
      <c r="F158" s="6">
        <f>C158/B158</f>
        <v>0</v>
      </c>
      <c r="G158" s="5"/>
      <c r="H158" s="5">
        <f>850000+30000</f>
        <v>880000</v>
      </c>
      <c r="I158" s="5"/>
      <c r="J158" s="6">
        <f>I158/H158</f>
        <v>0</v>
      </c>
      <c r="K158" s="5"/>
      <c r="L158" s="5">
        <v>1190000</v>
      </c>
      <c r="M158" s="5">
        <f>900290-15095</f>
        <v>885195</v>
      </c>
      <c r="N158" s="124">
        <f t="shared" si="34"/>
        <v>0.7438613445378152</v>
      </c>
      <c r="O158" s="5"/>
      <c r="P158" s="5"/>
      <c r="Q158" s="5"/>
      <c r="R158" s="122">
        <f t="shared" si="35"/>
        <v>1190000</v>
      </c>
      <c r="S158" s="96">
        <f t="shared" si="37"/>
        <v>1.3443365586113794</v>
      </c>
      <c r="T158" s="97">
        <f t="shared" si="36"/>
        <v>304805</v>
      </c>
      <c r="U158" s="1"/>
      <c r="V158" s="74"/>
    </row>
    <row r="159" spans="1:22" ht="15" customHeight="1">
      <c r="A159" s="10" t="s">
        <v>25</v>
      </c>
      <c r="B159" s="5">
        <v>440000</v>
      </c>
      <c r="C159" s="5"/>
      <c r="D159" s="6">
        <f>C159/B159</f>
        <v>0</v>
      </c>
      <c r="E159" s="5"/>
      <c r="F159" s="6">
        <f>C159/B159</f>
        <v>0</v>
      </c>
      <c r="G159" s="5"/>
      <c r="H159" s="5">
        <v>739000</v>
      </c>
      <c r="I159" s="5"/>
      <c r="J159" s="6">
        <f>I159/H159</f>
        <v>0</v>
      </c>
      <c r="K159" s="5"/>
      <c r="L159" s="5">
        <v>800000</v>
      </c>
      <c r="M159" s="5">
        <v>705447</v>
      </c>
      <c r="N159" s="96">
        <f t="shared" si="34"/>
        <v>0.88180875</v>
      </c>
      <c r="O159" s="5"/>
      <c r="P159" s="5"/>
      <c r="Q159" s="5"/>
      <c r="R159" s="97">
        <f t="shared" si="35"/>
        <v>800000</v>
      </c>
      <c r="S159" s="96">
        <f t="shared" si="37"/>
        <v>1.1340327480306813</v>
      </c>
      <c r="T159" s="97">
        <f t="shared" si="36"/>
        <v>94553</v>
      </c>
      <c r="U159" s="113"/>
      <c r="V159" s="74"/>
    </row>
    <row r="160" spans="1:22" ht="1.5" customHeight="1" hidden="1">
      <c r="A160" s="22" t="s">
        <v>79</v>
      </c>
      <c r="B160" s="5">
        <v>0</v>
      </c>
      <c r="C160" s="5"/>
      <c r="D160" s="6"/>
      <c r="E160" s="5"/>
      <c r="F160" s="14" t="e">
        <f>C160/B160</f>
        <v>#DIV/0!</v>
      </c>
      <c r="G160" s="5"/>
      <c r="H160" s="5">
        <f>B160+E160</f>
        <v>0</v>
      </c>
      <c r="I160" s="5"/>
      <c r="J160" s="14" t="e">
        <f>I160/H160</f>
        <v>#DIV/0!</v>
      </c>
      <c r="K160" s="5"/>
      <c r="L160" s="12">
        <f>H160+K160</f>
        <v>0</v>
      </c>
      <c r="M160" s="12"/>
      <c r="N160" s="94" t="e">
        <f t="shared" si="34"/>
        <v>#DIV/0!</v>
      </c>
      <c r="O160" s="12"/>
      <c r="P160" s="12"/>
      <c r="Q160" s="12"/>
      <c r="R160" s="95">
        <f t="shared" si="35"/>
        <v>0</v>
      </c>
      <c r="S160" s="98" t="e">
        <f t="shared" si="37"/>
        <v>#DIV/0!</v>
      </c>
      <c r="T160" s="99">
        <f t="shared" si="36"/>
        <v>0</v>
      </c>
      <c r="U160" s="74"/>
      <c r="V160" s="74"/>
    </row>
    <row r="161" spans="1:22" ht="15.75">
      <c r="A161" s="20" t="s">
        <v>142</v>
      </c>
      <c r="B161" s="16">
        <f>B162+B163</f>
        <v>1100700</v>
      </c>
      <c r="C161" s="16">
        <f>C162+C163</f>
        <v>959497</v>
      </c>
      <c r="D161" s="21">
        <f>C161/B161</f>
        <v>0.871715272099573</v>
      </c>
      <c r="E161" s="16">
        <f>E162+E163</f>
        <v>0</v>
      </c>
      <c r="F161" s="21">
        <f>C161/B161</f>
        <v>0.871715272099573</v>
      </c>
      <c r="G161" s="16"/>
      <c r="H161" s="16">
        <f>H163</f>
        <v>1479300</v>
      </c>
      <c r="I161" s="16">
        <f>I163+I162</f>
        <v>1094315</v>
      </c>
      <c r="J161" s="21">
        <f>I161/H161</f>
        <v>0.7397519096870141</v>
      </c>
      <c r="K161" s="16">
        <f aca="true" t="shared" si="38" ref="K161:Q161">K162</f>
        <v>0</v>
      </c>
      <c r="L161" s="16">
        <f t="shared" si="38"/>
        <v>0</v>
      </c>
      <c r="M161" s="16">
        <f t="shared" si="38"/>
        <v>0</v>
      </c>
      <c r="N161" s="100"/>
      <c r="O161" s="16">
        <f t="shared" si="38"/>
        <v>0</v>
      </c>
      <c r="P161" s="16">
        <f t="shared" si="38"/>
        <v>0</v>
      </c>
      <c r="Q161" s="16">
        <f t="shared" si="38"/>
        <v>0</v>
      </c>
      <c r="R161" s="101">
        <f t="shared" si="35"/>
        <v>0</v>
      </c>
      <c r="S161" s="100"/>
      <c r="T161" s="101">
        <f t="shared" si="36"/>
        <v>0</v>
      </c>
      <c r="U161" s="74"/>
      <c r="V161" s="74"/>
    </row>
    <row r="162" spans="1:22" ht="15.75">
      <c r="A162" s="10" t="s">
        <v>47</v>
      </c>
      <c r="B162" s="5"/>
      <c r="C162" s="5"/>
      <c r="D162" s="6"/>
      <c r="E162" s="5"/>
      <c r="F162" s="6"/>
      <c r="G162" s="5"/>
      <c r="H162" s="5"/>
      <c r="I162" s="5"/>
      <c r="J162" s="6"/>
      <c r="K162" s="5"/>
      <c r="L162" s="5">
        <v>0</v>
      </c>
      <c r="M162" s="5"/>
      <c r="N162" s="96"/>
      <c r="O162" s="5"/>
      <c r="P162" s="5"/>
      <c r="Q162" s="5"/>
      <c r="R162" s="97">
        <f t="shared" si="35"/>
        <v>0</v>
      </c>
      <c r="S162" s="96"/>
      <c r="T162" s="97">
        <f t="shared" si="36"/>
        <v>0</v>
      </c>
      <c r="U162" s="74"/>
      <c r="V162" s="74"/>
    </row>
    <row r="163" spans="1:22" ht="15.75">
      <c r="A163" s="20" t="s">
        <v>69</v>
      </c>
      <c r="B163" s="16">
        <f>B164</f>
        <v>1100700</v>
      </c>
      <c r="C163" s="16">
        <f>C164</f>
        <v>959497</v>
      </c>
      <c r="D163" s="21">
        <f aca="true" t="shared" si="39" ref="D163:D168">C163/B163</f>
        <v>0.871715272099573</v>
      </c>
      <c r="E163" s="16">
        <f>E164</f>
        <v>0</v>
      </c>
      <c r="F163" s="21">
        <f aca="true" t="shared" si="40" ref="F163:F190">C163/B163</f>
        <v>0.871715272099573</v>
      </c>
      <c r="G163" s="16"/>
      <c r="H163" s="16">
        <f>H164</f>
        <v>1479300</v>
      </c>
      <c r="I163" s="16">
        <f>I164</f>
        <v>1094315</v>
      </c>
      <c r="J163" s="21">
        <f aca="true" t="shared" si="41" ref="J163:J176">I163/H163</f>
        <v>0.7397519096870141</v>
      </c>
      <c r="K163" s="16">
        <f>K164</f>
        <v>0</v>
      </c>
      <c r="L163" s="16">
        <f>L164+L166</f>
        <v>2045000</v>
      </c>
      <c r="M163" s="16">
        <v>1745964</v>
      </c>
      <c r="N163" s="100">
        <f t="shared" si="34"/>
        <v>0.8537721271393643</v>
      </c>
      <c r="O163" s="16">
        <f>O164+O166</f>
        <v>0</v>
      </c>
      <c r="P163" s="16">
        <f>P164+P166</f>
        <v>0</v>
      </c>
      <c r="Q163" s="16">
        <f>Q164+Q166</f>
        <v>0</v>
      </c>
      <c r="R163" s="101">
        <f t="shared" si="35"/>
        <v>2045000</v>
      </c>
      <c r="S163" s="100">
        <f t="shared" si="37"/>
        <v>1.1712727181087355</v>
      </c>
      <c r="T163" s="101">
        <f t="shared" si="36"/>
        <v>299036</v>
      </c>
      <c r="U163" s="75"/>
      <c r="V163" s="74"/>
    </row>
    <row r="164" spans="1:22" ht="15.75">
      <c r="A164" s="10" t="s">
        <v>173</v>
      </c>
      <c r="B164" s="5">
        <v>1100700</v>
      </c>
      <c r="C164" s="5">
        <v>959497</v>
      </c>
      <c r="D164" s="6">
        <f t="shared" si="39"/>
        <v>0.871715272099573</v>
      </c>
      <c r="E164" s="5"/>
      <c r="F164" s="6">
        <f t="shared" si="40"/>
        <v>0.871715272099573</v>
      </c>
      <c r="G164" s="5"/>
      <c r="H164" s="5">
        <v>1479300</v>
      </c>
      <c r="I164" s="5">
        <v>1094315</v>
      </c>
      <c r="J164" s="6">
        <f t="shared" si="41"/>
        <v>0.7397519096870141</v>
      </c>
      <c r="K164" s="5"/>
      <c r="L164" s="5">
        <v>1540000</v>
      </c>
      <c r="M164" s="5">
        <f>1302809-31123</f>
        <v>1271686</v>
      </c>
      <c r="N164" s="96">
        <f t="shared" si="34"/>
        <v>0.8257701298701299</v>
      </c>
      <c r="O164" s="5"/>
      <c r="P164" s="5"/>
      <c r="Q164" s="5"/>
      <c r="R164" s="97">
        <f t="shared" si="35"/>
        <v>1540000</v>
      </c>
      <c r="S164" s="96">
        <f t="shared" si="37"/>
        <v>1.210990763443177</v>
      </c>
      <c r="T164" s="97">
        <f t="shared" si="36"/>
        <v>268314</v>
      </c>
      <c r="U164" s="74"/>
      <c r="V164" s="74"/>
    </row>
    <row r="165" spans="1:22" ht="0.75" customHeight="1">
      <c r="A165" s="10" t="s">
        <v>65</v>
      </c>
      <c r="B165" s="5" t="e">
        <f>#REF!+A165</f>
        <v>#REF!</v>
      </c>
      <c r="C165" s="5"/>
      <c r="D165" s="14" t="e">
        <f t="shared" si="39"/>
        <v>#REF!</v>
      </c>
      <c r="E165" s="5"/>
      <c r="F165" s="14" t="e">
        <f t="shared" si="40"/>
        <v>#REF!</v>
      </c>
      <c r="G165" s="5"/>
      <c r="H165" s="5" t="e">
        <f>B165+E165</f>
        <v>#REF!</v>
      </c>
      <c r="I165" s="5"/>
      <c r="J165" s="14" t="e">
        <f t="shared" si="41"/>
        <v>#REF!</v>
      </c>
      <c r="K165" s="5"/>
      <c r="L165" s="12"/>
      <c r="M165" s="12"/>
      <c r="N165" s="124" t="e">
        <f t="shared" si="34"/>
        <v>#DIV/0!</v>
      </c>
      <c r="O165" s="12"/>
      <c r="P165" s="12"/>
      <c r="Q165" s="12"/>
      <c r="R165" s="122">
        <f t="shared" si="35"/>
        <v>0</v>
      </c>
      <c r="S165" s="6" t="e">
        <f t="shared" si="37"/>
        <v>#DIV/0!</v>
      </c>
      <c r="T165" s="97">
        <f t="shared" si="36"/>
        <v>0</v>
      </c>
      <c r="U165" s="74"/>
      <c r="V165" s="74"/>
    </row>
    <row r="166" spans="1:22" ht="15.75">
      <c r="A166" s="10" t="s">
        <v>139</v>
      </c>
      <c r="B166" s="5" t="e">
        <f>#REF!+A166</f>
        <v>#REF!</v>
      </c>
      <c r="C166" s="5"/>
      <c r="D166" s="14" t="e">
        <f t="shared" si="39"/>
        <v>#REF!</v>
      </c>
      <c r="E166" s="5"/>
      <c r="F166" s="14" t="e">
        <f t="shared" si="40"/>
        <v>#REF!</v>
      </c>
      <c r="G166" s="5"/>
      <c r="H166" s="5" t="e">
        <f>B166+E166</f>
        <v>#REF!</v>
      </c>
      <c r="I166" s="5"/>
      <c r="J166" s="14" t="e">
        <f t="shared" si="41"/>
        <v>#REF!</v>
      </c>
      <c r="K166" s="5"/>
      <c r="L166" s="5">
        <v>505000</v>
      </c>
      <c r="M166" s="5">
        <f>41000+65341+367937</f>
        <v>474278</v>
      </c>
      <c r="N166" s="124">
        <f t="shared" si="34"/>
        <v>0.9391643564356436</v>
      </c>
      <c r="O166" s="5"/>
      <c r="P166" s="5"/>
      <c r="Q166" s="12"/>
      <c r="R166" s="122">
        <f t="shared" si="35"/>
        <v>505000</v>
      </c>
      <c r="S166" s="96">
        <f t="shared" si="37"/>
        <v>1.0647763547961322</v>
      </c>
      <c r="T166" s="97">
        <f t="shared" si="36"/>
        <v>30722</v>
      </c>
      <c r="U166" s="74"/>
      <c r="V166" s="74"/>
    </row>
    <row r="167" spans="1:22" ht="15.75">
      <c r="A167" s="20" t="s">
        <v>24</v>
      </c>
      <c r="B167" s="16">
        <f>B168+B170+B171+B174+B175+B169</f>
        <v>10915000</v>
      </c>
      <c r="C167" s="16">
        <f>C168+C170+C171+C174+C175</f>
        <v>10814320</v>
      </c>
      <c r="D167" s="21">
        <f t="shared" si="39"/>
        <v>0.9907759963353183</v>
      </c>
      <c r="E167" s="16">
        <f>E168+E169+E170+E171+E174+E175+E177</f>
        <v>0</v>
      </c>
      <c r="F167" s="21">
        <f t="shared" si="40"/>
        <v>0.9907759963353183</v>
      </c>
      <c r="G167" s="16">
        <f>G168+G169+G171+G174+G175</f>
        <v>0</v>
      </c>
      <c r="H167" s="16">
        <f>H168+H169+H170+H171+H174+H175</f>
        <v>13860000</v>
      </c>
      <c r="I167" s="16">
        <f>I168+I169+I170+I171+I174+I175</f>
        <v>12555662</v>
      </c>
      <c r="J167" s="21">
        <f t="shared" si="41"/>
        <v>0.9058919191919191</v>
      </c>
      <c r="K167" s="16">
        <f>K168+K169+K171+K174+K175</f>
        <v>0</v>
      </c>
      <c r="L167" s="16">
        <f>L168+L169+L171+L174+L175</f>
        <v>19387000</v>
      </c>
      <c r="M167" s="16">
        <v>17820810</v>
      </c>
      <c r="N167" s="125">
        <f t="shared" si="34"/>
        <v>0.9192144220353845</v>
      </c>
      <c r="O167" s="16">
        <f>O168+O169+O171+O174+O175</f>
        <v>146000</v>
      </c>
      <c r="P167" s="16">
        <f>P174+P168+P169+P175+P171</f>
        <v>0</v>
      </c>
      <c r="Q167" s="16">
        <f>Q174+Q168+Q169+Q175+Q171</f>
        <v>0</v>
      </c>
      <c r="R167" s="123">
        <f t="shared" si="35"/>
        <v>19533000</v>
      </c>
      <c r="S167" s="100">
        <f t="shared" si="37"/>
        <v>1.096078124395019</v>
      </c>
      <c r="T167" s="101">
        <f t="shared" si="36"/>
        <v>1712190</v>
      </c>
      <c r="U167" s="75"/>
      <c r="V167" s="74"/>
    </row>
    <row r="168" spans="1:22" ht="15.75">
      <c r="A168" s="23" t="s">
        <v>29</v>
      </c>
      <c r="B168" s="5">
        <v>45000</v>
      </c>
      <c r="C168" s="5"/>
      <c r="D168" s="6">
        <f t="shared" si="39"/>
        <v>0</v>
      </c>
      <c r="E168" s="5"/>
      <c r="F168" s="6">
        <f t="shared" si="40"/>
        <v>0</v>
      </c>
      <c r="G168" s="5"/>
      <c r="H168" s="5">
        <f>28000+4000</f>
        <v>32000</v>
      </c>
      <c r="I168" s="5"/>
      <c r="J168" s="6">
        <f t="shared" si="41"/>
        <v>0</v>
      </c>
      <c r="K168" s="5"/>
      <c r="L168" s="5">
        <v>13000</v>
      </c>
      <c r="M168" s="5"/>
      <c r="N168" s="124">
        <f t="shared" si="34"/>
        <v>0</v>
      </c>
      <c r="O168" s="5">
        <v>-9000</v>
      </c>
      <c r="P168" s="5"/>
      <c r="Q168" s="5"/>
      <c r="R168" s="122">
        <f t="shared" si="35"/>
        <v>4000</v>
      </c>
      <c r="S168" s="96" t="e">
        <f t="shared" si="37"/>
        <v>#DIV/0!</v>
      </c>
      <c r="T168" s="97">
        <f t="shared" si="36"/>
        <v>4000</v>
      </c>
      <c r="U168" s="74"/>
      <c r="V168" s="74"/>
    </row>
    <row r="169" spans="1:22" ht="15.75">
      <c r="A169" s="23" t="s">
        <v>121</v>
      </c>
      <c r="B169" s="5">
        <v>30000</v>
      </c>
      <c r="C169" s="5"/>
      <c r="D169" s="6"/>
      <c r="E169" s="5"/>
      <c r="F169" s="6">
        <f t="shared" si="40"/>
        <v>0</v>
      </c>
      <c r="G169" s="5"/>
      <c r="H169" s="5">
        <v>30000</v>
      </c>
      <c r="I169" s="5"/>
      <c r="J169" s="6">
        <f t="shared" si="41"/>
        <v>0</v>
      </c>
      <c r="K169" s="5"/>
      <c r="L169" s="5">
        <v>0</v>
      </c>
      <c r="M169" s="5"/>
      <c r="N169" s="124"/>
      <c r="O169" s="5"/>
      <c r="P169" s="5"/>
      <c r="Q169" s="5"/>
      <c r="R169" s="122">
        <f t="shared" si="35"/>
        <v>0</v>
      </c>
      <c r="S169" s="96" t="e">
        <f t="shared" si="37"/>
        <v>#DIV/0!</v>
      </c>
      <c r="T169" s="97">
        <f t="shared" si="36"/>
        <v>0</v>
      </c>
      <c r="U169" s="74"/>
      <c r="V169" s="74"/>
    </row>
    <row r="170" spans="1:22" ht="15.75" hidden="1">
      <c r="A170" s="23" t="s">
        <v>77</v>
      </c>
      <c r="B170" s="5"/>
      <c r="C170" s="5"/>
      <c r="D170" s="6" t="e">
        <f aca="true" t="shared" si="42" ref="D170:D176">C170/B170</f>
        <v>#DIV/0!</v>
      </c>
      <c r="E170" s="5"/>
      <c r="F170" s="6" t="e">
        <f t="shared" si="40"/>
        <v>#DIV/0!</v>
      </c>
      <c r="G170" s="5"/>
      <c r="H170" s="5"/>
      <c r="I170" s="5"/>
      <c r="J170" s="6" t="e">
        <f t="shared" si="41"/>
        <v>#DIV/0!</v>
      </c>
      <c r="K170" s="5"/>
      <c r="L170" s="5"/>
      <c r="M170" s="5"/>
      <c r="N170" s="124" t="e">
        <f t="shared" si="34"/>
        <v>#DIV/0!</v>
      </c>
      <c r="O170" s="5"/>
      <c r="P170" s="5"/>
      <c r="Q170" s="5"/>
      <c r="R170" s="122">
        <f t="shared" si="35"/>
        <v>0</v>
      </c>
      <c r="S170" s="96" t="e">
        <f t="shared" si="37"/>
        <v>#DIV/0!</v>
      </c>
      <c r="T170" s="97">
        <f t="shared" si="36"/>
        <v>0</v>
      </c>
      <c r="U170" s="74"/>
      <c r="V170" s="74"/>
    </row>
    <row r="171" spans="1:22" ht="15.75">
      <c r="A171" s="23" t="s">
        <v>30</v>
      </c>
      <c r="B171" s="5">
        <v>20000</v>
      </c>
      <c r="C171" s="5"/>
      <c r="D171" s="6">
        <f t="shared" si="42"/>
        <v>0</v>
      </c>
      <c r="E171" s="5"/>
      <c r="F171" s="6">
        <f t="shared" si="40"/>
        <v>0</v>
      </c>
      <c r="G171" s="5"/>
      <c r="H171" s="5">
        <v>10000</v>
      </c>
      <c r="I171" s="5"/>
      <c r="J171" s="6">
        <f t="shared" si="41"/>
        <v>0</v>
      </c>
      <c r="K171" s="5"/>
      <c r="L171" s="5">
        <v>9000</v>
      </c>
      <c r="M171" s="5">
        <v>192</v>
      </c>
      <c r="N171" s="124">
        <f t="shared" si="34"/>
        <v>0.021333333333333333</v>
      </c>
      <c r="O171" s="135"/>
      <c r="P171" s="5"/>
      <c r="Q171" s="5"/>
      <c r="R171" s="122">
        <f t="shared" si="35"/>
        <v>9000</v>
      </c>
      <c r="S171" s="96">
        <f t="shared" si="37"/>
        <v>46.875</v>
      </c>
      <c r="T171" s="97">
        <f t="shared" si="36"/>
        <v>8808</v>
      </c>
      <c r="U171" s="74"/>
      <c r="V171" s="74"/>
    </row>
    <row r="172" spans="1:22" ht="0.75" customHeight="1">
      <c r="A172" s="23" t="s">
        <v>31</v>
      </c>
      <c r="B172" s="5"/>
      <c r="C172" s="5"/>
      <c r="D172" s="14" t="e">
        <f t="shared" si="42"/>
        <v>#DIV/0!</v>
      </c>
      <c r="E172" s="5"/>
      <c r="F172" s="6" t="e">
        <f t="shared" si="40"/>
        <v>#DIV/0!</v>
      </c>
      <c r="G172" s="5"/>
      <c r="H172" s="5"/>
      <c r="I172" s="5"/>
      <c r="J172" s="6" t="e">
        <f t="shared" si="41"/>
        <v>#DIV/0!</v>
      </c>
      <c r="K172" s="5"/>
      <c r="L172" s="5"/>
      <c r="M172" s="5"/>
      <c r="N172" s="124" t="e">
        <f t="shared" si="34"/>
        <v>#DIV/0!</v>
      </c>
      <c r="O172" s="5"/>
      <c r="P172" s="5"/>
      <c r="Q172" s="5"/>
      <c r="R172" s="122">
        <f t="shared" si="35"/>
        <v>0</v>
      </c>
      <c r="S172" s="96" t="e">
        <f t="shared" si="37"/>
        <v>#DIV/0!</v>
      </c>
      <c r="T172" s="97">
        <f t="shared" si="36"/>
        <v>0</v>
      </c>
      <c r="U172" s="74"/>
      <c r="V172" s="74"/>
    </row>
    <row r="173" spans="1:22" ht="15.75" hidden="1">
      <c r="A173" s="23" t="s">
        <v>35</v>
      </c>
      <c r="B173" s="5" t="e">
        <v>#REF!</v>
      </c>
      <c r="C173" s="5"/>
      <c r="D173" s="14" t="e">
        <f t="shared" si="42"/>
        <v>#REF!</v>
      </c>
      <c r="E173" s="5"/>
      <c r="F173" s="6" t="e">
        <f t="shared" si="40"/>
        <v>#REF!</v>
      </c>
      <c r="G173" s="5"/>
      <c r="H173" s="5"/>
      <c r="I173" s="5"/>
      <c r="J173" s="6" t="e">
        <f t="shared" si="41"/>
        <v>#DIV/0!</v>
      </c>
      <c r="K173" s="5"/>
      <c r="L173" s="5"/>
      <c r="M173" s="5"/>
      <c r="N173" s="124" t="e">
        <f t="shared" si="34"/>
        <v>#DIV/0!</v>
      </c>
      <c r="O173" s="5"/>
      <c r="P173" s="5"/>
      <c r="Q173" s="5"/>
      <c r="R173" s="122">
        <f t="shared" si="35"/>
        <v>0</v>
      </c>
      <c r="S173" s="96" t="e">
        <f t="shared" si="37"/>
        <v>#DIV/0!</v>
      </c>
      <c r="T173" s="97">
        <f t="shared" si="36"/>
        <v>0</v>
      </c>
      <c r="U173" s="74"/>
      <c r="V173" s="74"/>
    </row>
    <row r="174" spans="1:22" ht="29.25">
      <c r="A174" s="24" t="s">
        <v>80</v>
      </c>
      <c r="B174" s="5">
        <v>10780000</v>
      </c>
      <c r="C174" s="5">
        <v>10814320</v>
      </c>
      <c r="D174" s="6">
        <f t="shared" si="42"/>
        <v>1.0031836734693877</v>
      </c>
      <c r="E174" s="5"/>
      <c r="F174" s="6">
        <f t="shared" si="40"/>
        <v>1.0031836734693877</v>
      </c>
      <c r="G174" s="5"/>
      <c r="H174" s="5">
        <v>13765000</v>
      </c>
      <c r="I174" s="5">
        <v>12555662</v>
      </c>
      <c r="J174" s="6">
        <f t="shared" si="41"/>
        <v>0.9121439883763167</v>
      </c>
      <c r="K174" s="5"/>
      <c r="L174" s="5">
        <v>19285000</v>
      </c>
      <c r="M174" s="5">
        <f>M167-M171-M175</f>
        <v>17795815</v>
      </c>
      <c r="N174" s="124">
        <f t="shared" si="34"/>
        <v>0.9227801400051854</v>
      </c>
      <c r="O174" s="5">
        <v>155000</v>
      </c>
      <c r="P174" s="5"/>
      <c r="Q174" s="5"/>
      <c r="R174" s="122">
        <f t="shared" si="35"/>
        <v>19440000</v>
      </c>
      <c r="S174" s="96">
        <f t="shared" si="37"/>
        <v>1.0923916662428779</v>
      </c>
      <c r="T174" s="97">
        <f t="shared" si="36"/>
        <v>1644185</v>
      </c>
      <c r="U174" s="113"/>
      <c r="V174" s="74"/>
    </row>
    <row r="175" spans="1:22" ht="14.25" customHeight="1">
      <c r="A175" s="23" t="s">
        <v>48</v>
      </c>
      <c r="B175" s="5">
        <v>40000</v>
      </c>
      <c r="C175" s="5"/>
      <c r="D175" s="6">
        <f t="shared" si="42"/>
        <v>0</v>
      </c>
      <c r="E175" s="5"/>
      <c r="F175" s="6">
        <f t="shared" si="40"/>
        <v>0</v>
      </c>
      <c r="G175" s="5"/>
      <c r="H175" s="5">
        <f>23000</f>
        <v>23000</v>
      </c>
      <c r="I175" s="5"/>
      <c r="J175" s="6">
        <f t="shared" si="41"/>
        <v>0</v>
      </c>
      <c r="K175" s="5"/>
      <c r="L175" s="5">
        <v>80000</v>
      </c>
      <c r="M175" s="5">
        <v>24803</v>
      </c>
      <c r="N175" s="124">
        <f t="shared" si="34"/>
        <v>0.3100375</v>
      </c>
      <c r="O175" s="5"/>
      <c r="P175" s="5"/>
      <c r="Q175" s="5"/>
      <c r="R175" s="122">
        <f t="shared" si="35"/>
        <v>80000</v>
      </c>
      <c r="S175" s="96">
        <f t="shared" si="37"/>
        <v>3.2254162802886746</v>
      </c>
      <c r="T175" s="97">
        <f t="shared" si="36"/>
        <v>55197</v>
      </c>
      <c r="U175" s="74"/>
      <c r="V175" s="74"/>
    </row>
    <row r="176" spans="1:22" ht="15.75" hidden="1">
      <c r="A176" s="17" t="s">
        <v>4</v>
      </c>
      <c r="B176" s="16" t="e">
        <v>#REF!</v>
      </c>
      <c r="C176" s="16"/>
      <c r="D176" s="6" t="e">
        <f t="shared" si="42"/>
        <v>#REF!</v>
      </c>
      <c r="E176" s="5"/>
      <c r="F176" s="6" t="e">
        <f t="shared" si="40"/>
        <v>#REF!</v>
      </c>
      <c r="G176" s="5"/>
      <c r="H176" s="5" t="e">
        <f>B176+G176</f>
        <v>#REF!</v>
      </c>
      <c r="I176" s="5"/>
      <c r="J176" s="14" t="e">
        <f t="shared" si="41"/>
        <v>#REF!</v>
      </c>
      <c r="K176" s="5"/>
      <c r="L176" s="12" t="e">
        <f>H176+K176</f>
        <v>#REF!</v>
      </c>
      <c r="M176" s="12"/>
      <c r="N176" s="94" t="e">
        <f t="shared" si="34"/>
        <v>#REF!</v>
      </c>
      <c r="O176" s="12"/>
      <c r="P176" s="12"/>
      <c r="Q176" s="12"/>
      <c r="R176" s="95" t="e">
        <f t="shared" si="35"/>
        <v>#REF!</v>
      </c>
      <c r="S176" s="98" t="e">
        <f t="shared" si="37"/>
        <v>#REF!</v>
      </c>
      <c r="T176" s="99" t="e">
        <f t="shared" si="36"/>
        <v>#REF!</v>
      </c>
      <c r="U176" s="74"/>
      <c r="V176" s="74"/>
    </row>
    <row r="177" spans="1:22" ht="15.75" hidden="1">
      <c r="A177" s="17" t="s">
        <v>32</v>
      </c>
      <c r="B177" s="16">
        <v>0</v>
      </c>
      <c r="C177" s="16"/>
      <c r="D177" s="21"/>
      <c r="E177" s="16"/>
      <c r="F177" s="21" t="e">
        <f t="shared" si="40"/>
        <v>#DIV/0!</v>
      </c>
      <c r="G177" s="16"/>
      <c r="H177" s="16">
        <f>B177+G177</f>
        <v>0</v>
      </c>
      <c r="I177" s="16">
        <v>-19908</v>
      </c>
      <c r="J177" s="21"/>
      <c r="K177" s="16"/>
      <c r="L177" s="16">
        <f>H177+K177</f>
        <v>0</v>
      </c>
      <c r="M177" s="16"/>
      <c r="N177" s="94" t="e">
        <f t="shared" si="34"/>
        <v>#DIV/0!</v>
      </c>
      <c r="O177" s="12"/>
      <c r="P177" s="16"/>
      <c r="Q177" s="16"/>
      <c r="R177" s="95">
        <f t="shared" si="35"/>
        <v>0</v>
      </c>
      <c r="S177" s="98" t="e">
        <f t="shared" si="37"/>
        <v>#DIV/0!</v>
      </c>
      <c r="T177" s="99">
        <f t="shared" si="36"/>
        <v>0</v>
      </c>
      <c r="U177" s="74"/>
      <c r="V177" s="74"/>
    </row>
    <row r="178" spans="1:22" ht="15.75">
      <c r="A178" s="17" t="s">
        <v>32</v>
      </c>
      <c r="B178" s="16" t="e">
        <f>#REF!+A178</f>
        <v>#REF!</v>
      </c>
      <c r="C178" s="16"/>
      <c r="D178" s="21" t="e">
        <f>C178/B178</f>
        <v>#REF!</v>
      </c>
      <c r="E178" s="16"/>
      <c r="F178" s="21" t="e">
        <f t="shared" si="40"/>
        <v>#REF!</v>
      </c>
      <c r="G178" s="16"/>
      <c r="H178" s="16" t="e">
        <f>B178+E178</f>
        <v>#REF!</v>
      </c>
      <c r="I178" s="16"/>
      <c r="J178" s="21" t="e">
        <f aca="true" t="shared" si="43" ref="J178:J190">I178/H178</f>
        <v>#REF!</v>
      </c>
      <c r="K178" s="16"/>
      <c r="L178" s="16"/>
      <c r="M178" s="16">
        <v>-122208</v>
      </c>
      <c r="N178" s="125"/>
      <c r="O178" s="16"/>
      <c r="P178" s="16"/>
      <c r="Q178" s="16"/>
      <c r="R178" s="123">
        <f t="shared" si="35"/>
        <v>0</v>
      </c>
      <c r="S178" s="100">
        <f t="shared" si="37"/>
        <v>0</v>
      </c>
      <c r="T178" s="101">
        <f t="shared" si="36"/>
        <v>122208</v>
      </c>
      <c r="U178" s="74"/>
      <c r="V178" s="74"/>
    </row>
    <row r="179" spans="1:22" ht="31.5">
      <c r="A179" s="13" t="s">
        <v>46</v>
      </c>
      <c r="B179" s="12">
        <f>B181+B184+B187+B194+B196</f>
        <v>14374800</v>
      </c>
      <c r="C179" s="12">
        <f>C181+C184+C187+C194+C196</f>
        <v>10414031</v>
      </c>
      <c r="D179" s="14">
        <f>C179/B179</f>
        <v>0.7244644099396166</v>
      </c>
      <c r="E179" s="12">
        <f>E181+E184+E187+E194</f>
        <v>0</v>
      </c>
      <c r="F179" s="14">
        <f t="shared" si="40"/>
        <v>0.7244644099396166</v>
      </c>
      <c r="G179" s="12">
        <f>G181+G194</f>
        <v>0</v>
      </c>
      <c r="H179" s="12">
        <f>H181+H184+H187+H194+H196</f>
        <v>15044000</v>
      </c>
      <c r="I179" s="12">
        <f>I181+I184+I187+I194+I196</f>
        <v>10176642</v>
      </c>
      <c r="J179" s="14">
        <f t="shared" si="43"/>
        <v>0.6764585216697687</v>
      </c>
      <c r="K179" s="12">
        <f>K181+K194</f>
        <v>0</v>
      </c>
      <c r="L179" s="12">
        <f>L181+L192+L193+L194</f>
        <v>23073000</v>
      </c>
      <c r="M179" s="12">
        <f>M181+M192+M193+M194+M196</f>
        <v>19191875</v>
      </c>
      <c r="N179" s="94">
        <f t="shared" si="34"/>
        <v>0.8317893208512114</v>
      </c>
      <c r="O179" s="12">
        <f>O181+O192+O193+O194+O196</f>
        <v>0</v>
      </c>
      <c r="P179" s="12">
        <f>P181+P192+P193+P194+P196</f>
        <v>0</v>
      </c>
      <c r="Q179" s="12">
        <f>Q181+Q192+Q193+Q194+Q196</f>
        <v>0</v>
      </c>
      <c r="R179" s="95">
        <f t="shared" si="35"/>
        <v>23073000</v>
      </c>
      <c r="S179" s="98">
        <f t="shared" si="37"/>
        <v>1.2022275051291236</v>
      </c>
      <c r="T179" s="99">
        <f t="shared" si="36"/>
        <v>3881125</v>
      </c>
      <c r="U179" s="74"/>
      <c r="V179" s="74"/>
    </row>
    <row r="180" spans="1:22" ht="15.75" hidden="1">
      <c r="A180" s="17" t="s">
        <v>2</v>
      </c>
      <c r="B180" s="16" t="e">
        <f>#REF!+A180</f>
        <v>#REF!</v>
      </c>
      <c r="C180" s="16"/>
      <c r="D180" s="14" t="e">
        <f>C180/B180</f>
        <v>#REF!</v>
      </c>
      <c r="E180" s="5"/>
      <c r="F180" s="14" t="e">
        <f t="shared" si="40"/>
        <v>#REF!</v>
      </c>
      <c r="G180" s="5"/>
      <c r="H180" s="5" t="e">
        <f>B180+E180</f>
        <v>#REF!</v>
      </c>
      <c r="I180" s="5"/>
      <c r="J180" s="14" t="e">
        <f t="shared" si="43"/>
        <v>#REF!</v>
      </c>
      <c r="K180" s="5"/>
      <c r="L180" s="12" t="e">
        <f aca="true" t="shared" si="44" ref="L180:L190">H180+K180</f>
        <v>#REF!</v>
      </c>
      <c r="M180" s="12"/>
      <c r="N180" s="94" t="e">
        <f t="shared" si="34"/>
        <v>#REF!</v>
      </c>
      <c r="O180" s="12"/>
      <c r="P180" s="12"/>
      <c r="Q180" s="12"/>
      <c r="R180" s="95" t="e">
        <f t="shared" si="35"/>
        <v>#REF!</v>
      </c>
      <c r="S180" s="98" t="e">
        <f t="shared" si="37"/>
        <v>#REF!</v>
      </c>
      <c r="T180" s="99" t="e">
        <f t="shared" si="36"/>
        <v>#REF!</v>
      </c>
      <c r="U180" s="74"/>
      <c r="V180" s="74"/>
    </row>
    <row r="181" spans="1:22" ht="15.75">
      <c r="A181" s="17" t="s">
        <v>22</v>
      </c>
      <c r="B181" s="16">
        <f>B182+B183</f>
        <v>11874800</v>
      </c>
      <c r="C181" s="16">
        <f>C182+C183</f>
        <v>8005783</v>
      </c>
      <c r="D181" s="21">
        <f>C181/B181</f>
        <v>0.674182554653552</v>
      </c>
      <c r="E181" s="16">
        <f>E182+E183</f>
        <v>0</v>
      </c>
      <c r="F181" s="21">
        <f t="shared" si="40"/>
        <v>0.674182554653552</v>
      </c>
      <c r="G181" s="16">
        <f>G182+G183</f>
        <v>0</v>
      </c>
      <c r="H181" s="16">
        <f>H182+H183</f>
        <v>12500000</v>
      </c>
      <c r="I181" s="16">
        <v>7659049</v>
      </c>
      <c r="J181" s="21">
        <f t="shared" si="43"/>
        <v>0.61272392</v>
      </c>
      <c r="K181" s="16">
        <f aca="true" t="shared" si="45" ref="K181:Q181">K182+K183</f>
        <v>0</v>
      </c>
      <c r="L181" s="16">
        <f t="shared" si="45"/>
        <v>20373000</v>
      </c>
      <c r="M181" s="16">
        <v>16555651</v>
      </c>
      <c r="N181" s="125">
        <f t="shared" si="34"/>
        <v>0.8126270554164826</v>
      </c>
      <c r="O181" s="16">
        <f t="shared" si="45"/>
        <v>0</v>
      </c>
      <c r="P181" s="16">
        <f t="shared" si="45"/>
        <v>0</v>
      </c>
      <c r="Q181" s="16">
        <f t="shared" si="45"/>
        <v>0</v>
      </c>
      <c r="R181" s="123">
        <f t="shared" si="35"/>
        <v>20373000</v>
      </c>
      <c r="S181" s="100">
        <f t="shared" si="37"/>
        <v>1.2305767982183244</v>
      </c>
      <c r="T181" s="101">
        <f t="shared" si="36"/>
        <v>3817349</v>
      </c>
      <c r="U181" s="74"/>
      <c r="V181" s="74"/>
    </row>
    <row r="182" spans="1:22" ht="15.75">
      <c r="A182" s="23" t="s">
        <v>19</v>
      </c>
      <c r="B182" s="5">
        <v>4900000</v>
      </c>
      <c r="C182" s="5">
        <v>3852252</v>
      </c>
      <c r="D182" s="6"/>
      <c r="E182" s="5"/>
      <c r="F182" s="6">
        <f t="shared" si="40"/>
        <v>0.7861738775510204</v>
      </c>
      <c r="G182" s="5"/>
      <c r="H182" s="5">
        <v>5000000</v>
      </c>
      <c r="I182" s="5"/>
      <c r="J182" s="6">
        <f t="shared" si="43"/>
        <v>0</v>
      </c>
      <c r="K182" s="5"/>
      <c r="L182" s="5">
        <v>9600000</v>
      </c>
      <c r="M182" s="5">
        <v>6998897</v>
      </c>
      <c r="N182" s="124">
        <f t="shared" si="34"/>
        <v>0.7290517708333333</v>
      </c>
      <c r="O182" s="5"/>
      <c r="P182" s="5"/>
      <c r="Q182" s="5"/>
      <c r="R182" s="122">
        <f t="shared" si="35"/>
        <v>9600000</v>
      </c>
      <c r="S182" s="96">
        <f t="shared" si="37"/>
        <v>1.3716447034439856</v>
      </c>
      <c r="T182" s="97">
        <f t="shared" si="36"/>
        <v>2601103</v>
      </c>
      <c r="U182" s="74"/>
      <c r="V182" s="74"/>
    </row>
    <row r="183" spans="1:22" ht="14.25" customHeight="1">
      <c r="A183" s="23" t="s">
        <v>20</v>
      </c>
      <c r="B183" s="5">
        <v>6974800</v>
      </c>
      <c r="C183" s="5">
        <v>4153531</v>
      </c>
      <c r="D183" s="6"/>
      <c r="E183" s="5"/>
      <c r="F183" s="6">
        <f t="shared" si="40"/>
        <v>0.5955053908355795</v>
      </c>
      <c r="G183" s="5"/>
      <c r="H183" s="5">
        <v>7500000</v>
      </c>
      <c r="I183" s="5"/>
      <c r="J183" s="6">
        <f t="shared" si="43"/>
        <v>0</v>
      </c>
      <c r="K183" s="5"/>
      <c r="L183" s="5">
        <v>10773000</v>
      </c>
      <c r="M183" s="5">
        <v>9556754</v>
      </c>
      <c r="N183" s="124">
        <f t="shared" si="34"/>
        <v>0.8871023855936137</v>
      </c>
      <c r="O183" s="5"/>
      <c r="P183" s="5"/>
      <c r="Q183" s="5"/>
      <c r="R183" s="122">
        <f t="shared" si="35"/>
        <v>10773000</v>
      </c>
      <c r="S183" s="96">
        <f t="shared" si="37"/>
        <v>1.127265596665981</v>
      </c>
      <c r="T183" s="97">
        <f t="shared" si="36"/>
        <v>1216246</v>
      </c>
      <c r="U183" s="74"/>
      <c r="V183" s="74"/>
    </row>
    <row r="184" spans="1:22" ht="15.75" hidden="1">
      <c r="A184" s="26" t="s">
        <v>74</v>
      </c>
      <c r="B184" s="16">
        <v>0</v>
      </c>
      <c r="C184" s="16"/>
      <c r="D184" s="21"/>
      <c r="E184" s="16"/>
      <c r="F184" s="21" t="e">
        <f t="shared" si="40"/>
        <v>#DIV/0!</v>
      </c>
      <c r="G184" s="16"/>
      <c r="H184" s="16">
        <f>B184+G184</f>
        <v>0</v>
      </c>
      <c r="I184" s="16"/>
      <c r="J184" s="14" t="e">
        <f t="shared" si="43"/>
        <v>#DIV/0!</v>
      </c>
      <c r="K184" s="16"/>
      <c r="L184" s="12">
        <f t="shared" si="44"/>
        <v>0</v>
      </c>
      <c r="M184" s="12"/>
      <c r="N184" s="94" t="e">
        <f t="shared" si="34"/>
        <v>#DIV/0!</v>
      </c>
      <c r="O184" s="12"/>
      <c r="P184" s="12"/>
      <c r="Q184" s="12"/>
      <c r="R184" s="95">
        <f t="shared" si="35"/>
        <v>0</v>
      </c>
      <c r="S184" s="98"/>
      <c r="T184" s="99">
        <f t="shared" si="36"/>
        <v>0</v>
      </c>
      <c r="U184" s="74"/>
      <c r="V184" s="74"/>
    </row>
    <row r="185" spans="1:22" ht="15.75" hidden="1">
      <c r="A185" s="10" t="s">
        <v>16</v>
      </c>
      <c r="B185" s="34" t="e">
        <f>#REF!+A185</f>
        <v>#REF!</v>
      </c>
      <c r="C185" s="5"/>
      <c r="D185" s="21" t="e">
        <f>C185/B185</f>
        <v>#REF!</v>
      </c>
      <c r="E185" s="16"/>
      <c r="F185" s="21" t="e">
        <f t="shared" si="40"/>
        <v>#REF!</v>
      </c>
      <c r="G185" s="16"/>
      <c r="H185" s="16" t="e">
        <f>B185+E185</f>
        <v>#REF!</v>
      </c>
      <c r="I185" s="16"/>
      <c r="J185" s="14" t="e">
        <f t="shared" si="43"/>
        <v>#REF!</v>
      </c>
      <c r="K185" s="16"/>
      <c r="L185" s="12" t="e">
        <f t="shared" si="44"/>
        <v>#REF!</v>
      </c>
      <c r="M185" s="12"/>
      <c r="N185" s="94" t="e">
        <f t="shared" si="34"/>
        <v>#REF!</v>
      </c>
      <c r="O185" s="12"/>
      <c r="P185" s="12"/>
      <c r="Q185" s="12"/>
      <c r="R185" s="95" t="e">
        <f t="shared" si="35"/>
        <v>#REF!</v>
      </c>
      <c r="S185" s="98"/>
      <c r="T185" s="99" t="e">
        <f t="shared" si="36"/>
        <v>#REF!</v>
      </c>
      <c r="U185" s="74"/>
      <c r="V185" s="74"/>
    </row>
    <row r="186" spans="1:22" ht="15.75" hidden="1">
      <c r="A186" s="17" t="s">
        <v>4</v>
      </c>
      <c r="B186" s="34" t="e">
        <f>#REF!+A186</f>
        <v>#REF!</v>
      </c>
      <c r="C186" s="16"/>
      <c r="D186" s="21" t="e">
        <f>C186/B186</f>
        <v>#REF!</v>
      </c>
      <c r="E186" s="16"/>
      <c r="F186" s="21" t="e">
        <f t="shared" si="40"/>
        <v>#REF!</v>
      </c>
      <c r="G186" s="16"/>
      <c r="H186" s="16" t="e">
        <f>B186+E186</f>
        <v>#REF!</v>
      </c>
      <c r="I186" s="16"/>
      <c r="J186" s="14" t="e">
        <f t="shared" si="43"/>
        <v>#REF!</v>
      </c>
      <c r="K186" s="16"/>
      <c r="L186" s="12" t="e">
        <f t="shared" si="44"/>
        <v>#REF!</v>
      </c>
      <c r="M186" s="12"/>
      <c r="N186" s="94" t="e">
        <f t="shared" si="34"/>
        <v>#REF!</v>
      </c>
      <c r="O186" s="12"/>
      <c r="P186" s="12"/>
      <c r="Q186" s="12"/>
      <c r="R186" s="95" t="e">
        <f t="shared" si="35"/>
        <v>#REF!</v>
      </c>
      <c r="S186" s="98"/>
      <c r="T186" s="99" t="e">
        <f t="shared" si="36"/>
        <v>#REF!</v>
      </c>
      <c r="U186" s="74"/>
      <c r="V186" s="74"/>
    </row>
    <row r="187" spans="1:22" ht="15.75" hidden="1">
      <c r="A187" s="26" t="s">
        <v>68</v>
      </c>
      <c r="B187" s="16">
        <v>0</v>
      </c>
      <c r="C187" s="16"/>
      <c r="D187" s="21"/>
      <c r="E187" s="16"/>
      <c r="F187" s="21" t="e">
        <f t="shared" si="40"/>
        <v>#DIV/0!</v>
      </c>
      <c r="G187" s="16"/>
      <c r="H187" s="16">
        <f>B187+G187</f>
        <v>0</v>
      </c>
      <c r="I187" s="16"/>
      <c r="J187" s="14" t="e">
        <f t="shared" si="43"/>
        <v>#DIV/0!</v>
      </c>
      <c r="K187" s="16"/>
      <c r="L187" s="12">
        <f t="shared" si="44"/>
        <v>0</v>
      </c>
      <c r="M187" s="12"/>
      <c r="N187" s="94" t="e">
        <f t="shared" si="34"/>
        <v>#DIV/0!</v>
      </c>
      <c r="O187" s="12"/>
      <c r="P187" s="12"/>
      <c r="Q187" s="12"/>
      <c r="R187" s="95">
        <f t="shared" si="35"/>
        <v>0</v>
      </c>
      <c r="S187" s="98"/>
      <c r="T187" s="99">
        <f t="shared" si="36"/>
        <v>0</v>
      </c>
      <c r="U187" s="74"/>
      <c r="V187" s="74"/>
    </row>
    <row r="188" spans="1:22" ht="15.75" hidden="1">
      <c r="A188" s="17" t="s">
        <v>67</v>
      </c>
      <c r="B188" s="16" t="e">
        <f>#REF!+A188</f>
        <v>#REF!</v>
      </c>
      <c r="C188" s="16"/>
      <c r="D188" s="21" t="e">
        <f>C188/B188</f>
        <v>#REF!</v>
      </c>
      <c r="E188" s="16"/>
      <c r="F188" s="21" t="e">
        <f t="shared" si="40"/>
        <v>#REF!</v>
      </c>
      <c r="G188" s="16"/>
      <c r="H188" s="16" t="e">
        <f>B188+E188</f>
        <v>#REF!</v>
      </c>
      <c r="I188" s="16"/>
      <c r="J188" s="14" t="e">
        <f t="shared" si="43"/>
        <v>#REF!</v>
      </c>
      <c r="K188" s="16"/>
      <c r="L188" s="12" t="e">
        <f t="shared" si="44"/>
        <v>#REF!</v>
      </c>
      <c r="M188" s="12"/>
      <c r="N188" s="94" t="e">
        <f t="shared" si="34"/>
        <v>#REF!</v>
      </c>
      <c r="O188" s="12"/>
      <c r="P188" s="12"/>
      <c r="Q188" s="12"/>
      <c r="R188" s="95" t="e">
        <f t="shared" si="35"/>
        <v>#REF!</v>
      </c>
      <c r="S188" s="98"/>
      <c r="T188" s="99" t="e">
        <f t="shared" si="36"/>
        <v>#REF!</v>
      </c>
      <c r="U188" s="74"/>
      <c r="V188" s="74"/>
    </row>
    <row r="189" spans="1:22" ht="15.75" hidden="1">
      <c r="A189" s="17" t="s">
        <v>60</v>
      </c>
      <c r="B189" s="16" t="e">
        <f>#REF!+A189</f>
        <v>#REF!</v>
      </c>
      <c r="C189" s="16"/>
      <c r="D189" s="21" t="e">
        <f>C189/B189</f>
        <v>#REF!</v>
      </c>
      <c r="E189" s="16"/>
      <c r="F189" s="21" t="e">
        <f t="shared" si="40"/>
        <v>#REF!</v>
      </c>
      <c r="G189" s="16"/>
      <c r="H189" s="16" t="e">
        <f>B189+E189</f>
        <v>#REF!</v>
      </c>
      <c r="I189" s="16"/>
      <c r="J189" s="14" t="e">
        <f t="shared" si="43"/>
        <v>#REF!</v>
      </c>
      <c r="K189" s="16"/>
      <c r="L189" s="12" t="e">
        <f t="shared" si="44"/>
        <v>#REF!</v>
      </c>
      <c r="M189" s="12"/>
      <c r="N189" s="94" t="e">
        <f t="shared" si="34"/>
        <v>#REF!</v>
      </c>
      <c r="O189" s="12"/>
      <c r="P189" s="12"/>
      <c r="Q189" s="12"/>
      <c r="R189" s="95" t="e">
        <f t="shared" si="35"/>
        <v>#REF!</v>
      </c>
      <c r="S189" s="98"/>
      <c r="T189" s="99" t="e">
        <f t="shared" si="36"/>
        <v>#REF!</v>
      </c>
      <c r="U189" s="74"/>
      <c r="V189" s="74"/>
    </row>
    <row r="190" spans="1:22" ht="15.75" hidden="1">
      <c r="A190" s="17"/>
      <c r="B190" s="16" t="e">
        <f>#REF!+A190</f>
        <v>#REF!</v>
      </c>
      <c r="C190" s="16"/>
      <c r="D190" s="21" t="e">
        <f>C190/B190</f>
        <v>#REF!</v>
      </c>
      <c r="E190" s="16"/>
      <c r="F190" s="21" t="e">
        <f t="shared" si="40"/>
        <v>#REF!</v>
      </c>
      <c r="G190" s="16"/>
      <c r="H190" s="16"/>
      <c r="I190" s="16"/>
      <c r="J190" s="14" t="e">
        <f t="shared" si="43"/>
        <v>#DIV/0!</v>
      </c>
      <c r="K190" s="16"/>
      <c r="L190" s="12">
        <f t="shared" si="44"/>
        <v>0</v>
      </c>
      <c r="M190" s="12"/>
      <c r="N190" s="94" t="e">
        <f t="shared" si="34"/>
        <v>#DIV/0!</v>
      </c>
      <c r="O190" s="12"/>
      <c r="P190" s="12"/>
      <c r="Q190" s="12"/>
      <c r="R190" s="95">
        <f t="shared" si="35"/>
        <v>0</v>
      </c>
      <c r="S190" s="98"/>
      <c r="T190" s="99">
        <f t="shared" si="36"/>
        <v>0</v>
      </c>
      <c r="U190" s="74"/>
      <c r="V190" s="74"/>
    </row>
    <row r="191" spans="1:22" ht="15.75" hidden="1">
      <c r="A191" s="17"/>
      <c r="B191" s="16"/>
      <c r="C191" s="16"/>
      <c r="D191" s="21"/>
      <c r="E191" s="16"/>
      <c r="F191" s="21"/>
      <c r="G191" s="16"/>
      <c r="H191" s="16"/>
      <c r="I191" s="16"/>
      <c r="J191" s="14"/>
      <c r="K191" s="16"/>
      <c r="L191" s="12"/>
      <c r="M191" s="12"/>
      <c r="N191" s="94" t="e">
        <f t="shared" si="34"/>
        <v>#DIV/0!</v>
      </c>
      <c r="O191" s="12"/>
      <c r="P191" s="12"/>
      <c r="Q191" s="12"/>
      <c r="R191" s="95">
        <f t="shared" si="35"/>
        <v>0</v>
      </c>
      <c r="S191" s="98"/>
      <c r="T191" s="99">
        <f t="shared" si="36"/>
        <v>0</v>
      </c>
      <c r="U191" s="74"/>
      <c r="V191" s="74"/>
    </row>
    <row r="192" spans="1:22" ht="15.75" hidden="1">
      <c r="A192" s="17" t="s">
        <v>141</v>
      </c>
      <c r="B192" s="16"/>
      <c r="C192" s="16"/>
      <c r="D192" s="21"/>
      <c r="E192" s="16"/>
      <c r="F192" s="21"/>
      <c r="G192" s="16"/>
      <c r="H192" s="16"/>
      <c r="I192" s="16"/>
      <c r="J192" s="14"/>
      <c r="K192" s="16"/>
      <c r="L192" s="16"/>
      <c r="M192" s="16"/>
      <c r="N192" s="94" t="e">
        <f t="shared" si="34"/>
        <v>#DIV/0!</v>
      </c>
      <c r="O192" s="16"/>
      <c r="P192" s="16"/>
      <c r="Q192" s="16"/>
      <c r="R192" s="95">
        <f t="shared" si="35"/>
        <v>0</v>
      </c>
      <c r="S192" s="98"/>
      <c r="T192" s="99">
        <f t="shared" si="36"/>
        <v>0</v>
      </c>
      <c r="U192" s="74"/>
      <c r="V192" s="74"/>
    </row>
    <row r="193" spans="1:22" ht="15.75" hidden="1">
      <c r="A193" s="17" t="s">
        <v>32</v>
      </c>
      <c r="B193" s="16"/>
      <c r="C193" s="16"/>
      <c r="D193" s="21"/>
      <c r="E193" s="16"/>
      <c r="F193" s="21"/>
      <c r="G193" s="16"/>
      <c r="H193" s="16"/>
      <c r="I193" s="16"/>
      <c r="J193" s="14"/>
      <c r="K193" s="16"/>
      <c r="L193" s="16"/>
      <c r="M193" s="16"/>
      <c r="N193" s="94" t="e">
        <f t="shared" si="34"/>
        <v>#DIV/0!</v>
      </c>
      <c r="O193" s="16"/>
      <c r="P193" s="16"/>
      <c r="Q193" s="16"/>
      <c r="R193" s="95">
        <f t="shared" si="35"/>
        <v>0</v>
      </c>
      <c r="S193" s="100"/>
      <c r="T193" s="101">
        <f t="shared" si="36"/>
        <v>0</v>
      </c>
      <c r="U193" s="74"/>
      <c r="V193" s="74"/>
    </row>
    <row r="194" spans="1:22" ht="15.75">
      <c r="A194" s="17" t="s">
        <v>53</v>
      </c>
      <c r="B194" s="16">
        <v>2500000</v>
      </c>
      <c r="C194" s="16">
        <v>2408248</v>
      </c>
      <c r="D194" s="21">
        <f>C194/B194</f>
        <v>0.9632992</v>
      </c>
      <c r="E194" s="16"/>
      <c r="F194" s="21">
        <f aca="true" t="shared" si="46" ref="F194:F218">C194/B194</f>
        <v>0.9632992</v>
      </c>
      <c r="G194" s="16"/>
      <c r="H194" s="16">
        <v>2544000</v>
      </c>
      <c r="I194" s="16">
        <v>2517593</v>
      </c>
      <c r="J194" s="21">
        <f aca="true" t="shared" si="47" ref="J194:J206">I194/H194</f>
        <v>0.9896198899371069</v>
      </c>
      <c r="K194" s="16"/>
      <c r="L194" s="16">
        <v>2700000</v>
      </c>
      <c r="M194" s="16">
        <v>2695085</v>
      </c>
      <c r="N194" s="125">
        <f t="shared" si="34"/>
        <v>0.9981796296296296</v>
      </c>
      <c r="O194" s="16"/>
      <c r="P194" s="16"/>
      <c r="Q194" s="16"/>
      <c r="R194" s="123">
        <f t="shared" si="35"/>
        <v>2700000</v>
      </c>
      <c r="S194" s="100">
        <f t="shared" si="37"/>
        <v>1.0018236901619058</v>
      </c>
      <c r="T194" s="101">
        <f t="shared" si="36"/>
        <v>4915</v>
      </c>
      <c r="U194" s="74"/>
      <c r="V194" s="74"/>
    </row>
    <row r="195" spans="1:22" ht="15.75" hidden="1">
      <c r="A195" s="17"/>
      <c r="B195" s="16"/>
      <c r="C195" s="16"/>
      <c r="D195" s="14" t="e">
        <f>C195/B195</f>
        <v>#DIV/0!</v>
      </c>
      <c r="E195" s="5"/>
      <c r="F195" s="14" t="e">
        <f t="shared" si="46"/>
        <v>#DIV/0!</v>
      </c>
      <c r="G195" s="5"/>
      <c r="H195" s="5">
        <f>B195+E195</f>
        <v>0</v>
      </c>
      <c r="I195" s="5"/>
      <c r="J195" s="14" t="e">
        <f t="shared" si="47"/>
        <v>#DIV/0!</v>
      </c>
      <c r="K195" s="5"/>
      <c r="L195" s="12">
        <f aca="true" t="shared" si="48" ref="L195:L203">H195+K195</f>
        <v>0</v>
      </c>
      <c r="M195" s="12"/>
      <c r="N195" s="125" t="e">
        <f t="shared" si="34"/>
        <v>#DIV/0!</v>
      </c>
      <c r="O195" s="12"/>
      <c r="P195" s="12"/>
      <c r="Q195" s="12"/>
      <c r="R195" s="123">
        <f t="shared" si="35"/>
        <v>0</v>
      </c>
      <c r="S195" s="98" t="e">
        <f t="shared" si="37"/>
        <v>#DIV/0!</v>
      </c>
      <c r="T195" s="99">
        <f t="shared" si="36"/>
        <v>0</v>
      </c>
      <c r="U195" s="74"/>
      <c r="V195" s="74"/>
    </row>
    <row r="196" spans="1:22" ht="15.75">
      <c r="A196" s="107" t="s">
        <v>32</v>
      </c>
      <c r="B196" s="101"/>
      <c r="C196" s="101"/>
      <c r="D196" s="100"/>
      <c r="E196" s="101"/>
      <c r="F196" s="100" t="e">
        <f t="shared" si="46"/>
        <v>#DIV/0!</v>
      </c>
      <c r="G196" s="101"/>
      <c r="H196" s="101">
        <f>B196+G196</f>
        <v>0</v>
      </c>
      <c r="I196" s="101"/>
      <c r="J196" s="100" t="e">
        <f t="shared" si="47"/>
        <v>#DIV/0!</v>
      </c>
      <c r="K196" s="101"/>
      <c r="L196" s="101">
        <f t="shared" si="48"/>
        <v>0</v>
      </c>
      <c r="M196" s="101">
        <v>-58861</v>
      </c>
      <c r="N196" s="125"/>
      <c r="O196" s="101"/>
      <c r="P196" s="101"/>
      <c r="Q196" s="101"/>
      <c r="R196" s="123">
        <f t="shared" si="35"/>
        <v>0</v>
      </c>
      <c r="S196" s="100">
        <f t="shared" si="37"/>
        <v>0</v>
      </c>
      <c r="T196" s="101">
        <f t="shared" si="36"/>
        <v>58861</v>
      </c>
      <c r="U196" s="74"/>
      <c r="V196" s="74"/>
    </row>
    <row r="197" spans="1:22" ht="15.75">
      <c r="A197" s="11" t="s">
        <v>12</v>
      </c>
      <c r="B197" s="12">
        <f>B198</f>
        <v>12100000</v>
      </c>
      <c r="C197" s="12">
        <f>C198</f>
        <v>12082789</v>
      </c>
      <c r="D197" s="14">
        <f aca="true" t="shared" si="49" ref="D197:D202">C197/B197</f>
        <v>0.9985776033057852</v>
      </c>
      <c r="E197" s="12">
        <f>E198</f>
        <v>0</v>
      </c>
      <c r="F197" s="14">
        <f t="shared" si="46"/>
        <v>0.9985776033057852</v>
      </c>
      <c r="G197" s="12">
        <f>G198</f>
        <v>0</v>
      </c>
      <c r="H197" s="12">
        <f>H198</f>
        <v>12100000</v>
      </c>
      <c r="I197" s="12">
        <f>I198</f>
        <v>10279940</v>
      </c>
      <c r="J197" s="14">
        <f t="shared" si="47"/>
        <v>0.8495818181818182</v>
      </c>
      <c r="K197" s="12">
        <f>K198</f>
        <v>0</v>
      </c>
      <c r="L197" s="12">
        <f>L198</f>
        <v>9200000</v>
      </c>
      <c r="M197" s="12">
        <f>M198+M200</f>
        <v>8318464</v>
      </c>
      <c r="N197" s="94">
        <f t="shared" si="34"/>
        <v>0.9041808695652174</v>
      </c>
      <c r="O197" s="12">
        <f>O198+O200</f>
        <v>0</v>
      </c>
      <c r="P197" s="12">
        <f>P198+P200</f>
        <v>0</v>
      </c>
      <c r="Q197" s="12">
        <f>Q198+Q200</f>
        <v>0</v>
      </c>
      <c r="R197" s="95">
        <f t="shared" si="35"/>
        <v>9200000</v>
      </c>
      <c r="S197" s="98">
        <f t="shared" si="37"/>
        <v>1.1059734104757801</v>
      </c>
      <c r="T197" s="99">
        <f t="shared" si="36"/>
        <v>881536</v>
      </c>
      <c r="U197" s="74"/>
      <c r="V197" s="74"/>
    </row>
    <row r="198" spans="1:22" ht="14.25" customHeight="1">
      <c r="A198" s="10" t="s">
        <v>3</v>
      </c>
      <c r="B198" s="5">
        <v>12100000</v>
      </c>
      <c r="C198" s="5">
        <v>12082789</v>
      </c>
      <c r="D198" s="6">
        <f t="shared" si="49"/>
        <v>0.9985776033057852</v>
      </c>
      <c r="E198" s="5"/>
      <c r="F198" s="6">
        <f t="shared" si="46"/>
        <v>0.9985776033057852</v>
      </c>
      <c r="G198" s="5"/>
      <c r="H198" s="5">
        <v>12100000</v>
      </c>
      <c r="I198" s="5">
        <v>10279940</v>
      </c>
      <c r="J198" s="6">
        <f t="shared" si="47"/>
        <v>0.8495818181818182</v>
      </c>
      <c r="K198" s="5"/>
      <c r="L198" s="5">
        <v>9200000</v>
      </c>
      <c r="M198" s="5">
        <v>8318464</v>
      </c>
      <c r="N198" s="124">
        <f t="shared" si="34"/>
        <v>0.9041808695652174</v>
      </c>
      <c r="O198" s="5"/>
      <c r="P198" s="5"/>
      <c r="Q198" s="5"/>
      <c r="R198" s="122">
        <f t="shared" si="35"/>
        <v>9200000</v>
      </c>
      <c r="S198" s="96">
        <f t="shared" si="37"/>
        <v>1.1059734104757801</v>
      </c>
      <c r="T198" s="97">
        <f t="shared" si="36"/>
        <v>881536</v>
      </c>
      <c r="U198" s="74"/>
      <c r="V198" s="74"/>
    </row>
    <row r="199" spans="1:22" ht="15.75" hidden="1">
      <c r="A199" s="10" t="s">
        <v>4</v>
      </c>
      <c r="B199" s="5" t="e">
        <f>#REF!+A199</f>
        <v>#REF!</v>
      </c>
      <c r="C199" s="5"/>
      <c r="D199" s="14" t="e">
        <f t="shared" si="49"/>
        <v>#REF!</v>
      </c>
      <c r="E199" s="5"/>
      <c r="F199" s="14" t="e">
        <f t="shared" si="46"/>
        <v>#REF!</v>
      </c>
      <c r="G199" s="5"/>
      <c r="H199" s="5" t="e">
        <f>B199+E199</f>
        <v>#REF!</v>
      </c>
      <c r="I199" s="5"/>
      <c r="J199" s="14" t="e">
        <f t="shared" si="47"/>
        <v>#REF!</v>
      </c>
      <c r="K199" s="5"/>
      <c r="L199" s="12" t="e">
        <f t="shared" si="48"/>
        <v>#REF!</v>
      </c>
      <c r="M199" s="12"/>
      <c r="N199" s="94" t="e">
        <f t="shared" si="34"/>
        <v>#REF!</v>
      </c>
      <c r="O199" s="12"/>
      <c r="P199" s="12"/>
      <c r="Q199" s="12"/>
      <c r="R199" s="95" t="e">
        <f t="shared" si="35"/>
        <v>#REF!</v>
      </c>
      <c r="S199" s="96" t="e">
        <f t="shared" si="37"/>
        <v>#REF!</v>
      </c>
      <c r="T199" s="97" t="e">
        <f t="shared" si="36"/>
        <v>#REF!</v>
      </c>
      <c r="U199" s="74"/>
      <c r="V199" s="74"/>
    </row>
    <row r="200" spans="1:22" ht="15.75">
      <c r="A200" s="107" t="s">
        <v>32</v>
      </c>
      <c r="B200" s="101" t="e">
        <f>#REF!+A200</f>
        <v>#REF!</v>
      </c>
      <c r="C200" s="101"/>
      <c r="D200" s="100" t="e">
        <f t="shared" si="49"/>
        <v>#REF!</v>
      </c>
      <c r="E200" s="101"/>
      <c r="F200" s="100" t="e">
        <f t="shared" si="46"/>
        <v>#REF!</v>
      </c>
      <c r="G200" s="101"/>
      <c r="H200" s="101" t="e">
        <f>B200+E200</f>
        <v>#REF!</v>
      </c>
      <c r="I200" s="101"/>
      <c r="J200" s="100" t="e">
        <f t="shared" si="47"/>
        <v>#REF!</v>
      </c>
      <c r="K200" s="101"/>
      <c r="L200" s="101"/>
      <c r="M200" s="101"/>
      <c r="N200" s="125"/>
      <c r="O200" s="101"/>
      <c r="P200" s="101"/>
      <c r="Q200" s="101"/>
      <c r="R200" s="123">
        <f t="shared" si="35"/>
        <v>0</v>
      </c>
      <c r="S200" s="100"/>
      <c r="T200" s="101">
        <f t="shared" si="36"/>
        <v>0</v>
      </c>
      <c r="U200" s="74"/>
      <c r="V200" s="74"/>
    </row>
    <row r="201" spans="1:22" ht="15.75">
      <c r="A201" s="11" t="s">
        <v>13</v>
      </c>
      <c r="B201" s="12">
        <f>B202+B203</f>
        <v>729898</v>
      </c>
      <c r="C201" s="12">
        <f>C202+C203</f>
        <v>23104</v>
      </c>
      <c r="D201" s="14">
        <f t="shared" si="49"/>
        <v>0.03165373791954492</v>
      </c>
      <c r="E201" s="12">
        <f>E202</f>
        <v>0</v>
      </c>
      <c r="F201" s="14">
        <f t="shared" si="46"/>
        <v>0.03165373791954492</v>
      </c>
      <c r="G201" s="12">
        <f>G202+G203</f>
        <v>0</v>
      </c>
      <c r="H201" s="12">
        <f>H202+H203</f>
        <v>1132000</v>
      </c>
      <c r="I201" s="12">
        <f>I202+I203</f>
        <v>493129</v>
      </c>
      <c r="J201" s="14">
        <f t="shared" si="47"/>
        <v>0.4356263250883392</v>
      </c>
      <c r="K201" s="12">
        <f aca="true" t="shared" si="50" ref="K201:Q201">K202</f>
        <v>0</v>
      </c>
      <c r="L201" s="12">
        <f t="shared" si="50"/>
        <v>1312000</v>
      </c>
      <c r="M201" s="12">
        <f t="shared" si="50"/>
        <v>946566</v>
      </c>
      <c r="N201" s="94">
        <f t="shared" si="34"/>
        <v>0.7214679878048781</v>
      </c>
      <c r="O201" s="12">
        <f t="shared" si="50"/>
        <v>0</v>
      </c>
      <c r="P201" s="12">
        <f t="shared" si="50"/>
        <v>0</v>
      </c>
      <c r="Q201" s="12">
        <f t="shared" si="50"/>
        <v>0</v>
      </c>
      <c r="R201" s="95">
        <f t="shared" si="35"/>
        <v>1312000</v>
      </c>
      <c r="S201" s="98">
        <f t="shared" si="37"/>
        <v>1.3860628841517655</v>
      </c>
      <c r="T201" s="99">
        <f t="shared" si="36"/>
        <v>365434</v>
      </c>
      <c r="U201" s="74"/>
      <c r="V201" s="74"/>
    </row>
    <row r="202" spans="1:22" ht="14.25" customHeight="1">
      <c r="A202" s="10" t="s">
        <v>3</v>
      </c>
      <c r="B202" s="5">
        <v>729898</v>
      </c>
      <c r="C202" s="5">
        <v>23104</v>
      </c>
      <c r="D202" s="6">
        <f t="shared" si="49"/>
        <v>0.03165373791954492</v>
      </c>
      <c r="E202" s="5"/>
      <c r="F202" s="6">
        <f t="shared" si="46"/>
        <v>0.03165373791954492</v>
      </c>
      <c r="G202" s="5"/>
      <c r="H202" s="5">
        <v>1132000</v>
      </c>
      <c r="I202" s="5">
        <v>493129</v>
      </c>
      <c r="J202" s="6">
        <f t="shared" si="47"/>
        <v>0.4356263250883392</v>
      </c>
      <c r="K202" s="5"/>
      <c r="L202" s="5">
        <v>1312000</v>
      </c>
      <c r="M202" s="5">
        <v>946566</v>
      </c>
      <c r="N202" s="124">
        <f t="shared" si="34"/>
        <v>0.7214679878048781</v>
      </c>
      <c r="O202" s="5"/>
      <c r="P202" s="5"/>
      <c r="Q202" s="5"/>
      <c r="R202" s="122">
        <f t="shared" si="35"/>
        <v>1312000</v>
      </c>
      <c r="S202" s="96">
        <f t="shared" si="37"/>
        <v>1.3860628841517655</v>
      </c>
      <c r="T202" s="97">
        <f t="shared" si="36"/>
        <v>365434</v>
      </c>
      <c r="U202" s="74"/>
      <c r="V202" s="74"/>
    </row>
    <row r="203" spans="1:22" ht="15.75" hidden="1">
      <c r="A203" s="25" t="s">
        <v>32</v>
      </c>
      <c r="B203" s="5"/>
      <c r="C203" s="5"/>
      <c r="D203" s="6"/>
      <c r="E203" s="5"/>
      <c r="F203" s="6" t="e">
        <f t="shared" si="46"/>
        <v>#DIV/0!</v>
      </c>
      <c r="G203" s="5"/>
      <c r="H203" s="5">
        <f>B203+G203</f>
        <v>0</v>
      </c>
      <c r="I203" s="5"/>
      <c r="J203" s="14" t="e">
        <f t="shared" si="47"/>
        <v>#DIV/0!</v>
      </c>
      <c r="K203" s="5"/>
      <c r="L203" s="12">
        <f t="shared" si="48"/>
        <v>0</v>
      </c>
      <c r="M203" s="12"/>
      <c r="N203" s="94" t="e">
        <f t="shared" si="34"/>
        <v>#DIV/0!</v>
      </c>
      <c r="O203" s="12"/>
      <c r="P203" s="12"/>
      <c r="Q203" s="12"/>
      <c r="R203" s="95">
        <f t="shared" si="35"/>
        <v>0</v>
      </c>
      <c r="S203" s="98" t="e">
        <f t="shared" si="37"/>
        <v>#DIV/0!</v>
      </c>
      <c r="T203" s="99">
        <f t="shared" si="36"/>
        <v>0</v>
      </c>
      <c r="U203" s="74"/>
      <c r="V203" s="74"/>
    </row>
    <row r="204" spans="1:22" ht="15.75">
      <c r="A204" s="11" t="s">
        <v>9</v>
      </c>
      <c r="B204" s="12">
        <f>B205+B206+B207+B208</f>
        <v>23741354</v>
      </c>
      <c r="C204" s="12">
        <f>C205+C206+C207+C208</f>
        <v>16541809</v>
      </c>
      <c r="D204" s="14">
        <f>C204/B204</f>
        <v>0.696750867705355</v>
      </c>
      <c r="E204" s="12">
        <f>E205+E206+E208</f>
        <v>0</v>
      </c>
      <c r="F204" s="14">
        <f t="shared" si="46"/>
        <v>0.696750867705355</v>
      </c>
      <c r="G204" s="12">
        <f>G205+G206+G207+G208</f>
        <v>0</v>
      </c>
      <c r="H204" s="12">
        <f>H205+H206+H207+H208</f>
        <v>42600000</v>
      </c>
      <c r="I204" s="12">
        <f>I205+I206+I207+I208</f>
        <v>31786749</v>
      </c>
      <c r="J204" s="14">
        <f t="shared" si="47"/>
        <v>0.7461678169014084</v>
      </c>
      <c r="K204" s="12">
        <f>K205+K206+K207+K208</f>
        <v>0</v>
      </c>
      <c r="L204" s="12">
        <f>L205+L206+L208+L217</f>
        <v>53932028</v>
      </c>
      <c r="M204" s="12">
        <f>M205+M206+M208+M217</f>
        <v>44935164</v>
      </c>
      <c r="N204" s="94">
        <f t="shared" si="34"/>
        <v>0.8331814260720921</v>
      </c>
      <c r="O204" s="12">
        <f>O205+O206+O208+O217</f>
        <v>0</v>
      </c>
      <c r="P204" s="12">
        <f>P205+P206+P208+P217</f>
        <v>0</v>
      </c>
      <c r="Q204" s="12">
        <f>Q205+Q206+Q208+Q217</f>
        <v>0</v>
      </c>
      <c r="R204" s="95">
        <f t="shared" si="35"/>
        <v>53932028</v>
      </c>
      <c r="S204" s="98">
        <f t="shared" si="37"/>
        <v>1.2002187863384677</v>
      </c>
      <c r="T204" s="99">
        <f t="shared" si="36"/>
        <v>8996864</v>
      </c>
      <c r="U204" s="74"/>
      <c r="V204" s="74"/>
    </row>
    <row r="205" spans="1:22" ht="15.75">
      <c r="A205" s="10" t="s">
        <v>17</v>
      </c>
      <c r="B205" s="5">
        <v>5200000</v>
      </c>
      <c r="C205" s="5">
        <v>5200000</v>
      </c>
      <c r="D205" s="6">
        <f>C205/B205</f>
        <v>1</v>
      </c>
      <c r="E205" s="5"/>
      <c r="F205" s="6">
        <f t="shared" si="46"/>
        <v>1</v>
      </c>
      <c r="G205" s="5"/>
      <c r="H205" s="5">
        <v>6350000</v>
      </c>
      <c r="I205" s="5">
        <v>5565804</v>
      </c>
      <c r="J205" s="6">
        <f t="shared" si="47"/>
        <v>0.8765045669291338</v>
      </c>
      <c r="K205" s="5"/>
      <c r="L205" s="5">
        <v>20826000</v>
      </c>
      <c r="M205" s="5">
        <v>19390004</v>
      </c>
      <c r="N205" s="124">
        <f t="shared" si="34"/>
        <v>0.9310479208681456</v>
      </c>
      <c r="O205" s="5"/>
      <c r="P205" s="5"/>
      <c r="Q205" s="5"/>
      <c r="R205" s="122">
        <f t="shared" si="35"/>
        <v>20826000</v>
      </c>
      <c r="S205" s="96">
        <f t="shared" si="37"/>
        <v>1.0740585716227804</v>
      </c>
      <c r="T205" s="97">
        <f t="shared" si="36"/>
        <v>1435996</v>
      </c>
      <c r="U205" s="113"/>
      <c r="V205" s="74"/>
    </row>
    <row r="206" spans="1:22" ht="15.75">
      <c r="A206" s="10" t="s">
        <v>18</v>
      </c>
      <c r="B206" s="27">
        <v>9670000</v>
      </c>
      <c r="C206" s="5">
        <v>9670000</v>
      </c>
      <c r="D206" s="6">
        <f>C206/B206</f>
        <v>1</v>
      </c>
      <c r="E206" s="5"/>
      <c r="F206" s="6">
        <f t="shared" si="46"/>
        <v>1</v>
      </c>
      <c r="G206" s="5"/>
      <c r="H206" s="5">
        <v>8450000</v>
      </c>
      <c r="I206" s="5">
        <v>7615000</v>
      </c>
      <c r="J206" s="6">
        <f t="shared" si="47"/>
        <v>0.9011834319526627</v>
      </c>
      <c r="K206" s="5"/>
      <c r="L206" s="5">
        <v>5990000</v>
      </c>
      <c r="M206" s="5">
        <v>5981056</v>
      </c>
      <c r="N206" s="124">
        <f t="shared" si="34"/>
        <v>0.9985068447412354</v>
      </c>
      <c r="O206" s="97"/>
      <c r="P206" s="5"/>
      <c r="Q206" s="5"/>
      <c r="R206" s="122">
        <f t="shared" si="35"/>
        <v>5990000</v>
      </c>
      <c r="S206" s="96">
        <f t="shared" si="37"/>
        <v>1.001495388105378</v>
      </c>
      <c r="T206" s="97">
        <f t="shared" si="36"/>
        <v>8944</v>
      </c>
      <c r="U206" s="74"/>
      <c r="V206" s="74"/>
    </row>
    <row r="207" spans="1:22" ht="0.75" customHeight="1">
      <c r="A207" s="10" t="s">
        <v>32</v>
      </c>
      <c r="B207" s="5"/>
      <c r="C207" s="5"/>
      <c r="D207" s="6"/>
      <c r="E207" s="5"/>
      <c r="F207" s="6" t="e">
        <f t="shared" si="46"/>
        <v>#DIV/0!</v>
      </c>
      <c r="G207" s="5"/>
      <c r="H207" s="5"/>
      <c r="I207" s="5">
        <v>-35238</v>
      </c>
      <c r="J207" s="6"/>
      <c r="K207" s="5"/>
      <c r="L207" s="5"/>
      <c r="M207" s="5"/>
      <c r="N207" s="124" t="e">
        <f t="shared" si="34"/>
        <v>#DIV/0!</v>
      </c>
      <c r="O207" s="5"/>
      <c r="P207" s="5"/>
      <c r="Q207" s="5"/>
      <c r="R207" s="122">
        <f t="shared" si="35"/>
        <v>0</v>
      </c>
      <c r="S207" s="96" t="e">
        <f t="shared" si="37"/>
        <v>#DIV/0!</v>
      </c>
      <c r="T207" s="97">
        <f t="shared" si="36"/>
        <v>0</v>
      </c>
      <c r="U207" s="74"/>
      <c r="V207" s="74"/>
    </row>
    <row r="208" spans="1:22" ht="15.75">
      <c r="A208" s="10" t="s">
        <v>3</v>
      </c>
      <c r="B208" s="5">
        <v>8871354</v>
      </c>
      <c r="C208" s="5">
        <v>1671809</v>
      </c>
      <c r="D208" s="6">
        <f aca="true" t="shared" si="51" ref="D208:D214">C208/B208</f>
        <v>0.18845026362379408</v>
      </c>
      <c r="E208" s="5"/>
      <c r="F208" s="6">
        <f t="shared" si="46"/>
        <v>0.18845026362379408</v>
      </c>
      <c r="G208" s="5"/>
      <c r="H208" s="5">
        <v>27800000</v>
      </c>
      <c r="I208" s="5">
        <v>18641183</v>
      </c>
      <c r="J208" s="6">
        <f aca="true" t="shared" si="52" ref="J208:J218">I208/H208</f>
        <v>0.6705461510791367</v>
      </c>
      <c r="K208" s="5"/>
      <c r="L208" s="5">
        <v>27116028</v>
      </c>
      <c r="M208" s="5">
        <v>19564104</v>
      </c>
      <c r="N208" s="124">
        <f t="shared" si="34"/>
        <v>0.7214959359091974</v>
      </c>
      <c r="O208" s="5"/>
      <c r="P208" s="5"/>
      <c r="Q208" s="5"/>
      <c r="R208" s="122">
        <f t="shared" si="35"/>
        <v>27116028</v>
      </c>
      <c r="S208" s="96">
        <f t="shared" si="37"/>
        <v>1.3860091931631522</v>
      </c>
      <c r="T208" s="97">
        <f t="shared" si="36"/>
        <v>7551924</v>
      </c>
      <c r="U208" s="74"/>
      <c r="V208" s="74"/>
    </row>
    <row r="209" spans="1:22" ht="0.75" customHeight="1">
      <c r="A209" s="10" t="s">
        <v>4</v>
      </c>
      <c r="B209" s="5" t="e">
        <f>#REF!+A209</f>
        <v>#REF!</v>
      </c>
      <c r="C209" s="5"/>
      <c r="D209" s="14" t="e">
        <f t="shared" si="51"/>
        <v>#REF!</v>
      </c>
      <c r="E209" s="5"/>
      <c r="F209" s="6" t="e">
        <f t="shared" si="46"/>
        <v>#REF!</v>
      </c>
      <c r="G209" s="5"/>
      <c r="H209" s="5" t="e">
        <f aca="true" t="shared" si="53" ref="H209:H217">B209+E209</f>
        <v>#REF!</v>
      </c>
      <c r="I209" s="5"/>
      <c r="J209" s="14" t="e">
        <f t="shared" si="52"/>
        <v>#REF!</v>
      </c>
      <c r="K209" s="5"/>
      <c r="L209" s="5" t="e">
        <f aca="true" t="shared" si="54" ref="L209:L216">H209/B209</f>
        <v>#REF!</v>
      </c>
      <c r="M209" s="5"/>
      <c r="N209" s="94" t="e">
        <f t="shared" si="34"/>
        <v>#REF!</v>
      </c>
      <c r="O209" s="12" t="e">
        <f>M209/L209</f>
        <v>#REF!</v>
      </c>
      <c r="P209" s="5"/>
      <c r="Q209" s="5"/>
      <c r="R209" s="95" t="e">
        <f t="shared" si="35"/>
        <v>#REF!</v>
      </c>
      <c r="S209" s="98" t="e">
        <f t="shared" si="37"/>
        <v>#REF!</v>
      </c>
      <c r="T209" s="99" t="e">
        <f t="shared" si="36"/>
        <v>#REF!</v>
      </c>
      <c r="U209" s="74"/>
      <c r="V209" s="74"/>
    </row>
    <row r="210" spans="1:22" ht="20.25" hidden="1">
      <c r="A210" s="35"/>
      <c r="B210" s="12" t="e">
        <f>#REF!+A210</f>
        <v>#REF!</v>
      </c>
      <c r="C210" s="5"/>
      <c r="D210" s="14" t="e">
        <f t="shared" si="51"/>
        <v>#REF!</v>
      </c>
      <c r="E210" s="5"/>
      <c r="F210" s="6" t="e">
        <f t="shared" si="46"/>
        <v>#REF!</v>
      </c>
      <c r="G210" s="5"/>
      <c r="H210" s="5" t="e">
        <f t="shared" si="53"/>
        <v>#REF!</v>
      </c>
      <c r="I210" s="5"/>
      <c r="J210" s="14" t="e">
        <f t="shared" si="52"/>
        <v>#REF!</v>
      </c>
      <c r="K210" s="5"/>
      <c r="L210" s="5" t="e">
        <f t="shared" si="54"/>
        <v>#REF!</v>
      </c>
      <c r="M210" s="5"/>
      <c r="N210" s="94" t="e">
        <f aca="true" t="shared" si="55" ref="N210:N218">M210/L210</f>
        <v>#REF!</v>
      </c>
      <c r="O210" s="12" t="e">
        <f aca="true" t="shared" si="56" ref="O210:O216">M210/L210</f>
        <v>#REF!</v>
      </c>
      <c r="P210" s="5"/>
      <c r="Q210" s="5"/>
      <c r="R210" s="95" t="e">
        <f aca="true" t="shared" si="57" ref="R210:R217">L210+O210</f>
        <v>#REF!</v>
      </c>
      <c r="S210" s="98" t="e">
        <f t="shared" si="37"/>
        <v>#REF!</v>
      </c>
      <c r="T210" s="99" t="e">
        <f aca="true" t="shared" si="58" ref="T210:T218">R210-M210</f>
        <v>#REF!</v>
      </c>
      <c r="U210" s="74"/>
      <c r="V210" s="74"/>
    </row>
    <row r="211" spans="1:22" ht="15.75" hidden="1">
      <c r="A211" s="36"/>
      <c r="B211" s="12" t="e">
        <f>#REF!+A211</f>
        <v>#REF!</v>
      </c>
      <c r="C211" s="5"/>
      <c r="D211" s="14" t="e">
        <f t="shared" si="51"/>
        <v>#REF!</v>
      </c>
      <c r="E211" s="5"/>
      <c r="F211" s="6" t="e">
        <f t="shared" si="46"/>
        <v>#REF!</v>
      </c>
      <c r="G211" s="5"/>
      <c r="H211" s="5" t="e">
        <f t="shared" si="53"/>
        <v>#REF!</v>
      </c>
      <c r="I211" s="5"/>
      <c r="J211" s="14" t="e">
        <f t="shared" si="52"/>
        <v>#REF!</v>
      </c>
      <c r="K211" s="5"/>
      <c r="L211" s="5" t="e">
        <f t="shared" si="54"/>
        <v>#REF!</v>
      </c>
      <c r="M211" s="5"/>
      <c r="N211" s="94" t="e">
        <f t="shared" si="55"/>
        <v>#REF!</v>
      </c>
      <c r="O211" s="12" t="e">
        <f t="shared" si="56"/>
        <v>#REF!</v>
      </c>
      <c r="P211" s="5"/>
      <c r="Q211" s="5"/>
      <c r="R211" s="95" t="e">
        <f t="shared" si="57"/>
        <v>#REF!</v>
      </c>
      <c r="S211" s="98" t="e">
        <f aca="true" t="shared" si="59" ref="S211:S218">R211/M211</f>
        <v>#REF!</v>
      </c>
      <c r="T211" s="99" t="e">
        <f t="shared" si="58"/>
        <v>#REF!</v>
      </c>
      <c r="U211" s="74"/>
      <c r="V211" s="74"/>
    </row>
    <row r="212" spans="1:22" ht="15.75" hidden="1">
      <c r="A212" s="36"/>
      <c r="B212" s="12" t="e">
        <f>#REF!+A212</f>
        <v>#REF!</v>
      </c>
      <c r="C212" s="5"/>
      <c r="D212" s="14" t="e">
        <f t="shared" si="51"/>
        <v>#REF!</v>
      </c>
      <c r="E212" s="5"/>
      <c r="F212" s="6" t="e">
        <f t="shared" si="46"/>
        <v>#REF!</v>
      </c>
      <c r="G212" s="5"/>
      <c r="H212" s="5" t="e">
        <f t="shared" si="53"/>
        <v>#REF!</v>
      </c>
      <c r="I212" s="5"/>
      <c r="J212" s="14" t="e">
        <f t="shared" si="52"/>
        <v>#REF!</v>
      </c>
      <c r="K212" s="5"/>
      <c r="L212" s="5" t="e">
        <f t="shared" si="54"/>
        <v>#REF!</v>
      </c>
      <c r="M212" s="5"/>
      <c r="N212" s="94" t="e">
        <f t="shared" si="55"/>
        <v>#REF!</v>
      </c>
      <c r="O212" s="12" t="e">
        <f t="shared" si="56"/>
        <v>#REF!</v>
      </c>
      <c r="P212" s="5"/>
      <c r="Q212" s="5"/>
      <c r="R212" s="95" t="e">
        <f t="shared" si="57"/>
        <v>#REF!</v>
      </c>
      <c r="S212" s="98" t="e">
        <f t="shared" si="59"/>
        <v>#REF!</v>
      </c>
      <c r="T212" s="99" t="e">
        <f t="shared" si="58"/>
        <v>#REF!</v>
      </c>
      <c r="U212" s="74"/>
      <c r="V212" s="74"/>
    </row>
    <row r="213" spans="1:22" ht="15.75" hidden="1">
      <c r="A213" s="10"/>
      <c r="B213" s="12" t="e">
        <f>#REF!+A213</f>
        <v>#REF!</v>
      </c>
      <c r="C213" s="5"/>
      <c r="D213" s="14" t="e">
        <f t="shared" si="51"/>
        <v>#REF!</v>
      </c>
      <c r="E213" s="5"/>
      <c r="F213" s="6" t="e">
        <f t="shared" si="46"/>
        <v>#REF!</v>
      </c>
      <c r="G213" s="5"/>
      <c r="H213" s="5" t="e">
        <f t="shared" si="53"/>
        <v>#REF!</v>
      </c>
      <c r="I213" s="5"/>
      <c r="J213" s="14" t="e">
        <f t="shared" si="52"/>
        <v>#REF!</v>
      </c>
      <c r="K213" s="5"/>
      <c r="L213" s="5" t="e">
        <f t="shared" si="54"/>
        <v>#REF!</v>
      </c>
      <c r="M213" s="5"/>
      <c r="N213" s="94" t="e">
        <f t="shared" si="55"/>
        <v>#REF!</v>
      </c>
      <c r="O213" s="12" t="e">
        <f t="shared" si="56"/>
        <v>#REF!</v>
      </c>
      <c r="P213" s="5"/>
      <c r="Q213" s="5"/>
      <c r="R213" s="95" t="e">
        <f t="shared" si="57"/>
        <v>#REF!</v>
      </c>
      <c r="S213" s="98" t="e">
        <f t="shared" si="59"/>
        <v>#REF!</v>
      </c>
      <c r="T213" s="99" t="e">
        <f t="shared" si="58"/>
        <v>#REF!</v>
      </c>
      <c r="U213" s="74"/>
      <c r="V213" s="74"/>
    </row>
    <row r="214" spans="1:22" ht="15.75" hidden="1">
      <c r="A214" s="10"/>
      <c r="B214" s="12" t="e">
        <f>#REF!+A214</f>
        <v>#REF!</v>
      </c>
      <c r="C214" s="5"/>
      <c r="D214" s="14" t="e">
        <f t="shared" si="51"/>
        <v>#REF!</v>
      </c>
      <c r="E214" s="5"/>
      <c r="F214" s="6" t="e">
        <f t="shared" si="46"/>
        <v>#REF!</v>
      </c>
      <c r="G214" s="5"/>
      <c r="H214" s="5" t="e">
        <f t="shared" si="53"/>
        <v>#REF!</v>
      </c>
      <c r="I214" s="5"/>
      <c r="J214" s="14" t="e">
        <f t="shared" si="52"/>
        <v>#REF!</v>
      </c>
      <c r="K214" s="5"/>
      <c r="L214" s="5" t="e">
        <f t="shared" si="54"/>
        <v>#REF!</v>
      </c>
      <c r="M214" s="5"/>
      <c r="N214" s="94" t="e">
        <f t="shared" si="55"/>
        <v>#REF!</v>
      </c>
      <c r="O214" s="12" t="e">
        <f t="shared" si="56"/>
        <v>#REF!</v>
      </c>
      <c r="P214" s="5"/>
      <c r="Q214" s="5"/>
      <c r="R214" s="95" t="e">
        <f t="shared" si="57"/>
        <v>#REF!</v>
      </c>
      <c r="S214" s="98" t="e">
        <f t="shared" si="59"/>
        <v>#REF!</v>
      </c>
      <c r="T214" s="99" t="e">
        <f t="shared" si="58"/>
        <v>#REF!</v>
      </c>
      <c r="U214" s="74"/>
      <c r="V214" s="74"/>
    </row>
    <row r="215" spans="1:22" ht="15.75" hidden="1">
      <c r="A215" s="11" t="s">
        <v>54</v>
      </c>
      <c r="B215" s="12">
        <f>B216</f>
        <v>0</v>
      </c>
      <c r="C215" s="12">
        <f>C216</f>
        <v>0</v>
      </c>
      <c r="D215" s="14"/>
      <c r="E215" s="12">
        <f>E216</f>
        <v>0</v>
      </c>
      <c r="F215" s="6" t="e">
        <f t="shared" si="46"/>
        <v>#DIV/0!</v>
      </c>
      <c r="G215" s="12"/>
      <c r="H215" s="12">
        <f t="shared" si="53"/>
        <v>0</v>
      </c>
      <c r="I215" s="12"/>
      <c r="J215" s="14" t="e">
        <f t="shared" si="52"/>
        <v>#DIV/0!</v>
      </c>
      <c r="K215" s="12"/>
      <c r="L215" s="5" t="e">
        <f t="shared" si="54"/>
        <v>#DIV/0!</v>
      </c>
      <c r="M215" s="5"/>
      <c r="N215" s="94" t="e">
        <f t="shared" si="55"/>
        <v>#DIV/0!</v>
      </c>
      <c r="O215" s="12" t="e">
        <f t="shared" si="56"/>
        <v>#DIV/0!</v>
      </c>
      <c r="P215" s="5"/>
      <c r="Q215" s="5"/>
      <c r="R215" s="95" t="e">
        <f t="shared" si="57"/>
        <v>#DIV/0!</v>
      </c>
      <c r="S215" s="98" t="e">
        <f t="shared" si="59"/>
        <v>#DIV/0!</v>
      </c>
      <c r="T215" s="99" t="e">
        <f t="shared" si="58"/>
        <v>#DIV/0!</v>
      </c>
      <c r="U215" s="74"/>
      <c r="V215" s="74"/>
    </row>
    <row r="216" spans="1:22" ht="30.75" hidden="1">
      <c r="A216" s="41" t="s">
        <v>71</v>
      </c>
      <c r="B216" s="5"/>
      <c r="C216" s="5"/>
      <c r="D216" s="6"/>
      <c r="E216" s="5"/>
      <c r="F216" s="6" t="e">
        <f t="shared" si="46"/>
        <v>#DIV/0!</v>
      </c>
      <c r="G216" s="5"/>
      <c r="H216" s="5">
        <f t="shared" si="53"/>
        <v>0</v>
      </c>
      <c r="I216" s="5"/>
      <c r="J216" s="14" t="e">
        <f t="shared" si="52"/>
        <v>#DIV/0!</v>
      </c>
      <c r="K216" s="5"/>
      <c r="L216" s="5" t="e">
        <f t="shared" si="54"/>
        <v>#DIV/0!</v>
      </c>
      <c r="M216" s="5"/>
      <c r="N216" s="94" t="e">
        <f t="shared" si="55"/>
        <v>#DIV/0!</v>
      </c>
      <c r="O216" s="12" t="e">
        <f t="shared" si="56"/>
        <v>#DIV/0!</v>
      </c>
      <c r="P216" s="5"/>
      <c r="Q216" s="5"/>
      <c r="R216" s="95" t="e">
        <f t="shared" si="57"/>
        <v>#DIV/0!</v>
      </c>
      <c r="S216" s="98" t="e">
        <f t="shared" si="59"/>
        <v>#DIV/0!</v>
      </c>
      <c r="T216" s="99" t="e">
        <f t="shared" si="58"/>
        <v>#DIV/0!</v>
      </c>
      <c r="U216" s="74"/>
      <c r="V216" s="74"/>
    </row>
    <row r="217" spans="1:22" ht="16.5" thickBot="1">
      <c r="A217" s="77" t="s">
        <v>32</v>
      </c>
      <c r="B217" s="12">
        <v>0</v>
      </c>
      <c r="C217" s="12"/>
      <c r="D217" s="14"/>
      <c r="E217" s="12"/>
      <c r="F217" s="6" t="e">
        <f t="shared" si="46"/>
        <v>#DIV/0!</v>
      </c>
      <c r="G217" s="12"/>
      <c r="H217" s="12">
        <f t="shared" si="53"/>
        <v>0</v>
      </c>
      <c r="I217" s="12"/>
      <c r="J217" s="14" t="e">
        <f t="shared" si="52"/>
        <v>#DIV/0!</v>
      </c>
      <c r="K217" s="12"/>
      <c r="L217" s="65"/>
      <c r="M217" s="65"/>
      <c r="N217" s="126"/>
      <c r="O217" s="65"/>
      <c r="P217" s="16"/>
      <c r="Q217" s="16"/>
      <c r="R217" s="123">
        <f t="shared" si="57"/>
        <v>0</v>
      </c>
      <c r="S217" s="102"/>
      <c r="T217" s="104">
        <f t="shared" si="58"/>
        <v>0</v>
      </c>
      <c r="U217" s="74"/>
      <c r="V217" s="74"/>
    </row>
    <row r="218" spans="1:22" ht="21" thickBot="1">
      <c r="A218" s="78" t="s">
        <v>1</v>
      </c>
      <c r="B218" s="86">
        <f>B81+B87+B95+B102+B109+B124+B132+B151+B179+B197+B201+B204+B215+B217</f>
        <v>224238631</v>
      </c>
      <c r="C218" s="87">
        <f>C81+C87+C95+C99+C102+C109+C124+C132+C151+C179+C197+C201+C204</f>
        <v>208553657</v>
      </c>
      <c r="D218" s="88">
        <f>C218/B218</f>
        <v>0.9300523111024522</v>
      </c>
      <c r="E218" s="87">
        <f>E81+E87+E95+E99+E102+E109+E124+E132+E151+E179+E197+E201+E204+E215+E217</f>
        <v>0</v>
      </c>
      <c r="F218" s="88">
        <f t="shared" si="46"/>
        <v>0.9300523111024522</v>
      </c>
      <c r="G218" s="87">
        <f>G81+G87+G95+G102+G109+G124+G132+G151+G179+G197+G201+G204</f>
        <v>0</v>
      </c>
      <c r="H218" s="87">
        <f>H81+H87+H95+H102+H109+H124+H132+H151+H179+H197+H201+H204</f>
        <v>275745376</v>
      </c>
      <c r="I218" s="87">
        <f>I81+I87+I95+I102+I109+I124+I132+I151+I179+I197+I201+I204</f>
        <v>229057145</v>
      </c>
      <c r="J218" s="88">
        <f t="shared" si="52"/>
        <v>0.8306835397305085</v>
      </c>
      <c r="K218" s="89">
        <f aca="true" t="shared" si="60" ref="K218:R218">K81+K87+K95+K102+K109+K124+K132+K151+K179+K197+K201+K204</f>
        <v>150000</v>
      </c>
      <c r="L218" s="80">
        <f t="shared" si="60"/>
        <v>241048628</v>
      </c>
      <c r="M218" s="80">
        <f t="shared" si="60"/>
        <v>212897739</v>
      </c>
      <c r="N218" s="103">
        <f t="shared" si="55"/>
        <v>0.8832148963735235</v>
      </c>
      <c r="O218" s="80">
        <f t="shared" si="60"/>
        <v>379000</v>
      </c>
      <c r="P218" s="80">
        <f t="shared" si="60"/>
        <v>0</v>
      </c>
      <c r="Q218" s="80">
        <f t="shared" si="60"/>
        <v>0</v>
      </c>
      <c r="R218" s="80">
        <f t="shared" si="60"/>
        <v>241427628</v>
      </c>
      <c r="S218" s="103">
        <f t="shared" si="59"/>
        <v>1.1340074776463456</v>
      </c>
      <c r="T218" s="105">
        <f t="shared" si="58"/>
        <v>28529889</v>
      </c>
      <c r="U218" s="74"/>
      <c r="V218" s="74"/>
    </row>
    <row r="219" spans="1:22" ht="15.75">
      <c r="A219" s="28"/>
      <c r="B219" s="74"/>
      <c r="C219" s="75"/>
      <c r="D219" s="75"/>
      <c r="E219" s="76"/>
      <c r="F219" s="76"/>
      <c r="G219" s="76"/>
      <c r="H219" s="75">
        <f>H76-H218</f>
        <v>0</v>
      </c>
      <c r="I219" s="75"/>
      <c r="J219" s="75"/>
      <c r="K219" s="75"/>
      <c r="L219" s="75">
        <f>L76-L218</f>
        <v>0</v>
      </c>
      <c r="M219" s="76"/>
      <c r="N219" s="76"/>
      <c r="O219" s="76"/>
      <c r="P219" s="76"/>
      <c r="Q219" s="76"/>
      <c r="R219" s="2">
        <f>R76-R218</f>
        <v>0</v>
      </c>
      <c r="S219" s="74"/>
      <c r="T219" s="74"/>
      <c r="U219" s="74"/>
      <c r="V219" s="74"/>
    </row>
    <row r="220" spans="1:18" ht="15.75">
      <c r="A220" s="68"/>
      <c r="B220" s="68"/>
      <c r="C220" s="68"/>
      <c r="D220" s="68"/>
      <c r="E220" s="68"/>
      <c r="F220" s="68"/>
      <c r="G220" s="68"/>
      <c r="H220" s="30"/>
      <c r="I220" s="30"/>
      <c r="J220" s="30"/>
      <c r="K220" s="30"/>
      <c r="L220" s="67"/>
      <c r="M220" s="67"/>
      <c r="N220" s="67"/>
      <c r="O220" s="67"/>
      <c r="P220" s="67"/>
      <c r="Q220" s="67"/>
      <c r="R220" s="2"/>
    </row>
    <row r="221" spans="1:18" ht="15.75">
      <c r="A221" s="3" t="s">
        <v>148</v>
      </c>
      <c r="B221" s="2"/>
      <c r="C221" s="2"/>
      <c r="D221" s="69"/>
      <c r="E221" s="29" t="s">
        <v>83</v>
      </c>
      <c r="F221" s="29"/>
      <c r="G221" s="29"/>
      <c r="H221" s="68"/>
      <c r="I221" s="68"/>
      <c r="J221" s="68"/>
      <c r="K221" s="68"/>
      <c r="L221" s="67"/>
      <c r="M221" s="67"/>
      <c r="N221" s="67"/>
      <c r="O221" s="67"/>
      <c r="P221" s="67"/>
      <c r="Q221" s="67"/>
      <c r="R221" s="2"/>
    </row>
    <row r="222" spans="1:18" ht="15.75">
      <c r="A222" s="3" t="s">
        <v>149</v>
      </c>
      <c r="B222" s="30"/>
      <c r="C222" s="69"/>
      <c r="D222" s="69"/>
      <c r="E222" s="29" t="s">
        <v>84</v>
      </c>
      <c r="F222" s="29"/>
      <c r="G222" s="29"/>
      <c r="H222" s="68"/>
      <c r="I222" s="68"/>
      <c r="J222" s="68"/>
      <c r="K222" s="68"/>
      <c r="L222" s="67"/>
      <c r="M222" s="67"/>
      <c r="N222" s="67"/>
      <c r="O222" s="67"/>
      <c r="P222" s="67"/>
      <c r="Q222" s="67"/>
      <c r="R222" s="2"/>
    </row>
    <row r="223" spans="1:18" ht="15.75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7"/>
      <c r="M223" s="67"/>
      <c r="N223" s="67"/>
      <c r="O223" s="67"/>
      <c r="P223" s="67"/>
      <c r="Q223" s="67"/>
      <c r="R223" s="2"/>
    </row>
    <row r="224" spans="1:18" ht="15.75">
      <c r="A224" s="28"/>
      <c r="B224" s="68"/>
      <c r="C224" s="69"/>
      <c r="D224" s="69"/>
      <c r="E224" s="67"/>
      <c r="F224" s="67"/>
      <c r="G224" s="67"/>
      <c r="H224" s="68"/>
      <c r="I224" s="68"/>
      <c r="J224" s="68"/>
      <c r="K224" s="68"/>
      <c r="L224" s="67"/>
      <c r="M224" s="67"/>
      <c r="N224" s="67"/>
      <c r="O224" s="67"/>
      <c r="P224" s="67"/>
      <c r="Q224" s="67"/>
      <c r="R224" s="2"/>
    </row>
    <row r="225" spans="1:18" ht="15.75">
      <c r="A225" s="28"/>
      <c r="B225" s="68"/>
      <c r="C225" s="69"/>
      <c r="D225" s="69"/>
      <c r="E225" s="67"/>
      <c r="F225" s="67"/>
      <c r="G225" s="67"/>
      <c r="H225" s="68"/>
      <c r="I225" s="68"/>
      <c r="J225" s="68"/>
      <c r="K225" s="68"/>
      <c r="L225" s="67"/>
      <c r="M225" s="67"/>
      <c r="N225" s="67"/>
      <c r="O225" s="67"/>
      <c r="P225" s="67"/>
      <c r="Q225" s="67"/>
      <c r="R225" s="2"/>
    </row>
    <row r="226" spans="1:18" ht="15.75">
      <c r="A226" s="28"/>
      <c r="B226" s="68"/>
      <c r="C226" s="69"/>
      <c r="D226" s="69"/>
      <c r="E226" s="67"/>
      <c r="F226" s="67"/>
      <c r="G226" s="67"/>
      <c r="H226" s="68"/>
      <c r="I226" s="68"/>
      <c r="J226" s="68"/>
      <c r="K226" s="68"/>
      <c r="L226" s="67"/>
      <c r="M226" s="67"/>
      <c r="N226" s="67"/>
      <c r="O226" s="67"/>
      <c r="P226" s="67"/>
      <c r="Q226" s="67"/>
      <c r="R226" s="2"/>
    </row>
    <row r="227" spans="1:18" ht="15.75">
      <c r="A227" s="31"/>
      <c r="B227" s="69"/>
      <c r="C227" s="69"/>
      <c r="D227" s="69"/>
      <c r="E227" s="67"/>
      <c r="F227" s="67"/>
      <c r="G227" s="67"/>
      <c r="H227" s="68"/>
      <c r="I227" s="68"/>
      <c r="J227" s="68"/>
      <c r="K227" s="68"/>
      <c r="L227" s="67"/>
      <c r="M227" s="67"/>
      <c r="N227" s="67"/>
      <c r="O227" s="67"/>
      <c r="P227" s="67"/>
      <c r="Q227" s="67"/>
      <c r="R227" s="2"/>
    </row>
    <row r="228" spans="1:18" ht="15.75">
      <c r="A228" s="31"/>
      <c r="B228" s="68"/>
      <c r="C228" s="69"/>
      <c r="D228" s="69"/>
      <c r="E228" s="67"/>
      <c r="F228" s="67"/>
      <c r="G228" s="67"/>
      <c r="H228" s="68"/>
      <c r="I228" s="68"/>
      <c r="J228" s="68"/>
      <c r="K228" s="68"/>
      <c r="L228" s="67"/>
      <c r="M228" s="67"/>
      <c r="N228" s="67"/>
      <c r="O228" s="67"/>
      <c r="P228" s="67"/>
      <c r="Q228" s="67"/>
      <c r="R228" s="2"/>
    </row>
    <row r="229" spans="1:18" ht="15.75">
      <c r="A229" s="32"/>
      <c r="B229" s="68"/>
      <c r="C229" s="69"/>
      <c r="D229" s="69"/>
      <c r="E229" s="67"/>
      <c r="F229" s="67"/>
      <c r="G229" s="67"/>
      <c r="H229" s="68"/>
      <c r="I229" s="68"/>
      <c r="J229" s="68"/>
      <c r="K229" s="68"/>
      <c r="L229" s="67"/>
      <c r="M229" s="67"/>
      <c r="N229" s="67"/>
      <c r="O229" s="67"/>
      <c r="P229" s="67"/>
      <c r="Q229" s="67"/>
      <c r="R229" s="2"/>
    </row>
    <row r="230" spans="1:18" ht="15.75">
      <c r="A230" s="28"/>
      <c r="B230" s="68"/>
      <c r="C230" s="69"/>
      <c r="D230" s="69"/>
      <c r="E230" s="67"/>
      <c r="F230" s="67"/>
      <c r="G230" s="67"/>
      <c r="H230" s="68"/>
      <c r="I230" s="68"/>
      <c r="J230" s="68"/>
      <c r="K230" s="68"/>
      <c r="L230" s="67"/>
      <c r="M230" s="67"/>
      <c r="N230" s="67"/>
      <c r="O230" s="67"/>
      <c r="P230" s="67"/>
      <c r="Q230" s="67"/>
      <c r="R230" s="2"/>
    </row>
    <row r="231" spans="1:18" ht="15.75">
      <c r="A231" s="28"/>
      <c r="B231" s="68"/>
      <c r="C231" s="69"/>
      <c r="D231" s="69"/>
      <c r="E231" s="67"/>
      <c r="F231" s="67"/>
      <c r="G231" s="67"/>
      <c r="H231" s="68"/>
      <c r="I231" s="68"/>
      <c r="J231" s="68"/>
      <c r="K231" s="68"/>
      <c r="L231" s="67"/>
      <c r="M231" s="67"/>
      <c r="N231" s="67"/>
      <c r="O231" s="67"/>
      <c r="P231" s="67"/>
      <c r="Q231" s="67"/>
      <c r="R231" s="2"/>
    </row>
    <row r="232" spans="1:18" ht="15.75">
      <c r="A232" s="68"/>
      <c r="B232" s="68"/>
      <c r="C232" s="69"/>
      <c r="D232" s="69"/>
      <c r="E232" s="67"/>
      <c r="F232" s="67"/>
      <c r="G232" s="67"/>
      <c r="H232" s="68"/>
      <c r="I232" s="68"/>
      <c r="J232" s="68"/>
      <c r="K232" s="67"/>
      <c r="L232" s="67"/>
      <c r="M232" s="67"/>
      <c r="N232" s="67"/>
      <c r="O232" s="67"/>
      <c r="P232" s="67"/>
      <c r="Q232" s="67"/>
      <c r="R232" s="2"/>
    </row>
    <row r="233" spans="1:18" ht="15.75">
      <c r="A233" s="68"/>
      <c r="B233" s="68"/>
      <c r="C233" s="69"/>
      <c r="D233" s="69"/>
      <c r="E233" s="67"/>
      <c r="F233" s="67"/>
      <c r="G233" s="67"/>
      <c r="H233" s="68"/>
      <c r="I233" s="68"/>
      <c r="J233" s="68"/>
      <c r="K233" s="68"/>
      <c r="L233" s="67"/>
      <c r="M233" s="67"/>
      <c r="N233" s="67"/>
      <c r="O233" s="67"/>
      <c r="P233" s="67"/>
      <c r="Q233" s="67"/>
      <c r="R233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2021-12-16T09:39:40Z</cp:lastPrinted>
  <dcterms:created xsi:type="dcterms:W3CDTF">2007-06-25T06:06:27Z</dcterms:created>
  <dcterms:modified xsi:type="dcterms:W3CDTF">2021-12-17T08:44:42Z</dcterms:modified>
  <cp:category/>
  <cp:version/>
  <cp:contentType/>
  <cp:contentStatus/>
</cp:coreProperties>
</file>