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sept 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<sst xmlns="http://schemas.openxmlformats.org/spreadsheetml/2006/main" count="247" uniqueCount="186">
  <si>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</si>
  <si>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</si>
  <si>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</si>
  <si>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</si>
  <si>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</si>
  <si>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</si>
  <si>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</si>
  <si>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</si>
  <si>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</si>
  <si>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</si>
  <si>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</si>
  <si>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</si>
  <si>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</si>
  <si>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</si>
  <si>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</si>
  <si>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</si>
  <si>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</si>
  <si>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</si>
  <si>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</si>
  <si>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</si>
  <si>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</si>
  <si>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</si>
  <si>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</si>
  <si>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</si>
  <si>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</si>
  <si>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</si>
  <si>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</si>
  <si>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</si>
  <si>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</si>
  <si>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</si>
  <si>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</si>
  <si>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</si>
  <si>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</si>
  <si>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</si>
  <si>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</si>
  <si>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</si>
  <si>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</si>
  <si>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</si>
  <si>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</si>
  <si>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</si>
  <si>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</si>
  <si>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</si>
  <si>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</si>
  <si>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</si>
  <si>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</si>
  <si>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</si>
  <si>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</si>
  <si>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</si>
  <si>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</si>
  <si>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</si>
  <si>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</si>
  <si>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</si>
  <si>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</si>
  <si>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</si>
  <si>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</si>
  <si>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</si>
  <si>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</si>
  <si>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</si>
  <si>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</si>
  <si>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</si>
  <si>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</si>
  <si>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</si>
  <si>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</si>
  <si>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</si>
  <si>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</si>
  <si>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</si>
  <si>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</si>
  <si>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</si>
  <si>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</si>
  <si>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</si>
  <si>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</si>
  <si>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</si>
  <si>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</si>
  <si>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</si>
  <si>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</si>
  <si>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</si>
  <si>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</si>
  <si>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</si>
  <si>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</si>
  <si>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</si>
  <si>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</si>
  <si>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</si>
  <si>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</si>
  <si>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</si>
  <si>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</si>
  <si>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</si>
  <si>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</si>
  <si>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</si>
  <si>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</si>
  <si>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</si>
  <si>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</si>
  <si>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</si>
  <si>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</si>
  <si>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</si>
  <si>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</si>
  <si>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</si>
  <si>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</si>
  <si>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</si>
  <si>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</si>
  <si>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</si>
  <si>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</si>
  <si>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</si>
  <si>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</si>
  <si>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</si>
  <si>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</si>
  <si>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</si>
  <si>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</si>
  <si>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</si>
  <si>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</si>
  <si>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</si>
  <si>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</si>
  <si>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</si>
  <si>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</si>
  <si>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</si>
  <si>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</si>
  <si>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</si>
  <si>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</si>
  <si>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</si>
  <si>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</si>
  <si>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</si>
  <si>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</si>
  <si>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</si>
  <si>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</si>
  <si>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</si>
  <si>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</si>
  <si>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</si>
  <si>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</si>
  <si>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</si>
  <si>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</si>
  <si>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</si>
  <si>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</si>
  <si>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</si>
  <si>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</si>
  <si>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</si>
  <si>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</si>
  <si>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</si>
  <si>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</si>
  <si>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</si>
  <si>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</si>
  <si>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</si>
  <si>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</si>
  <si>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</si>
  <si>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</si>
  <si>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</si>
  <si>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</si>
  <si>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</si>
  <si>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</si>
  <si>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</si>
  <si>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</si>
  <si>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</si>
  <si>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</si>
  <si>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</si>
  <si>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</si>
  <si>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</si>
  <si>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</si>
  <si>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</si>
  <si>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</si>
  <si>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</si>
  <si>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</si>
  <si>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</si>
  <si>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</si>
  <si>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</si>
  <si>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</si>
  <si>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</si>
  <si>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</si>
  <si>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</si>
  <si>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</si>
  <si>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</si>
  <si>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</si>
  <si>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</si>
  <si>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</si>
  <si>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</si>
  <si>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</si>
  <si>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</si>
  <si>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</si>
  <si>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</si>
  <si>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</si>
  <si>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</si>
  <si>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</si>
  <si>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</si>
  <si>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</si>
  <si>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</si>
  <si>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Sume ANCPI</t>
  </si>
  <si>
    <t>Actiuni cu caracter international organizate de 
Primaria SM</t>
  </si>
  <si>
    <t>REALIZARI  LA 31.08.2022</t>
  </si>
  <si>
    <t xml:space="preserve">            KERESKÉNYI GÁBOR                                               EC. LUCIA URSU                                             EC. BORBEI TEREZIA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</si>
</sst>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84">
      <selection activeCell="O115" sqref="O115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70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169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168</v>
      </c>
      <c r="S7" s="74"/>
      <c r="T7" s="2" t="s">
        <v>121</v>
      </c>
      <c r="U7" s="74"/>
      <c r="V7" s="74"/>
    </row>
    <row r="8" spans="1:22" ht="93" customHeight="1" thickBot="1">
      <c r="A8" s="57" t="s">
        <v>137</v>
      </c>
      <c r="B8" s="56" t="s">
        <v>126</v>
      </c>
      <c r="C8" s="52" t="s">
        <v>130</v>
      </c>
      <c r="D8" s="53" t="s">
        <v>79</v>
      </c>
      <c r="E8" s="54" t="s">
        <v>117</v>
      </c>
      <c r="F8" s="54" t="s">
        <v>79</v>
      </c>
      <c r="G8" s="54"/>
      <c r="H8" s="55" t="s">
        <v>132</v>
      </c>
      <c r="I8" s="55" t="s">
        <v>135</v>
      </c>
      <c r="J8" s="55" t="s">
        <v>79</v>
      </c>
      <c r="K8" s="58" t="s">
        <v>133</v>
      </c>
      <c r="L8" s="59" t="s">
        <v>164</v>
      </c>
      <c r="M8" s="59" t="s">
        <v>184</v>
      </c>
      <c r="N8" s="59" t="s">
        <v>79</v>
      </c>
      <c r="O8" s="59" t="s">
        <v>133</v>
      </c>
      <c r="P8" s="61" t="s">
        <v>140</v>
      </c>
      <c r="Q8" s="60"/>
      <c r="R8" s="59" t="s">
        <v>165</v>
      </c>
      <c r="S8" s="61" t="s">
        <v>150</v>
      </c>
      <c r="T8" s="59" t="s">
        <v>151</v>
      </c>
      <c r="U8" s="74"/>
      <c r="V8" s="74"/>
    </row>
    <row r="9" spans="1:22" ht="15.75">
      <c r="A9" s="131" t="s">
        <v>48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7650000</v>
      </c>
      <c r="M9" s="4">
        <v>4761432</v>
      </c>
      <c r="N9" s="51">
        <f>M9/L9</f>
        <v>0.6224094117647059</v>
      </c>
      <c r="O9" s="4"/>
      <c r="P9" s="4"/>
      <c r="Q9" s="70"/>
      <c r="R9" s="4">
        <f>L9+O9</f>
        <v>7650000</v>
      </c>
      <c r="S9" s="51">
        <f>R9/M9</f>
        <v>1.606659509156069</v>
      </c>
      <c r="T9" s="4">
        <f>R9-M9</f>
        <v>2888568</v>
      </c>
      <c r="U9" s="74"/>
      <c r="V9" s="74"/>
    </row>
    <row r="10" spans="1:22" ht="26.25">
      <c r="A10" s="132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534206</v>
      </c>
      <c r="N10" s="51">
        <f aca="true" t="shared" si="2" ref="N10:N74">M10/L10</f>
        <v>1.06099985501288</v>
      </c>
      <c r="O10" s="4">
        <v>81507</v>
      </c>
      <c r="P10" s="5"/>
      <c r="Q10" s="5">
        <f aca="true" t="shared" si="3" ref="Q10:Q74">M10-L10</f>
        <v>30713</v>
      </c>
      <c r="R10" s="4">
        <f aca="true" t="shared" si="4" ref="R10:R74">L10+O10</f>
        <v>585000</v>
      </c>
      <c r="S10" s="51">
        <f aca="true" t="shared" si="5" ref="S10:S76">R10/M10</f>
        <v>1.095083170162821</v>
      </c>
      <c r="T10" s="4">
        <f aca="true" t="shared" si="6" ref="T10:T76">R10-M10</f>
        <v>50794</v>
      </c>
      <c r="U10" s="74"/>
      <c r="V10" s="74"/>
    </row>
    <row r="11" spans="1:22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3079376</v>
      </c>
      <c r="N11" s="51">
        <f t="shared" si="2"/>
        <v>0.6814286346536844</v>
      </c>
      <c r="O11" s="4"/>
      <c r="P11" s="5"/>
      <c r="Q11" s="5">
        <f t="shared" si="3"/>
        <v>-1439624</v>
      </c>
      <c r="R11" s="4">
        <f t="shared" si="4"/>
        <v>4519000</v>
      </c>
      <c r="S11" s="51">
        <f t="shared" si="5"/>
        <v>1.4675051049303496</v>
      </c>
      <c r="T11" s="4">
        <f t="shared" si="6"/>
        <v>1439624</v>
      </c>
      <c r="U11" s="74"/>
      <c r="V11" s="74"/>
    </row>
    <row r="12" spans="1:22" ht="15.75" hidden="1">
      <c r="A12" s="38" t="s">
        <v>53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87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97339795</v>
      </c>
      <c r="N13" s="51">
        <f t="shared" si="2"/>
        <v>0.6807787988781883</v>
      </c>
      <c r="O13" s="4"/>
      <c r="P13" s="5"/>
      <c r="Q13" s="5">
        <f t="shared" si="3"/>
        <v>-45643205</v>
      </c>
      <c r="R13" s="4">
        <f t="shared" si="4"/>
        <v>142983000</v>
      </c>
      <c r="S13" s="51">
        <f t="shared" si="5"/>
        <v>1.4689059084211138</v>
      </c>
      <c r="T13" s="4">
        <f t="shared" si="6"/>
        <v>45643205</v>
      </c>
      <c r="U13" s="74"/>
      <c r="V13" s="74"/>
    </row>
    <row r="14" spans="1:22" ht="26.25">
      <c r="A14" s="137" t="s">
        <v>167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6350500</v>
      </c>
      <c r="N14" s="51"/>
      <c r="O14" s="4">
        <v>6350500</v>
      </c>
      <c r="P14" s="5"/>
      <c r="Q14" s="5">
        <f t="shared" si="3"/>
        <v>6350500</v>
      </c>
      <c r="R14" s="4">
        <f t="shared" si="4"/>
        <v>6350500</v>
      </c>
      <c r="S14" s="51">
        <f t="shared" si="5"/>
        <v>1</v>
      </c>
      <c r="T14" s="4">
        <f t="shared" si="6"/>
        <v>0</v>
      </c>
      <c r="U14" s="74"/>
      <c r="V14" s="74"/>
    </row>
    <row r="15" spans="1:22" ht="26.25">
      <c r="A15" s="132" t="s">
        <v>88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1907315</v>
      </c>
      <c r="N15" s="51">
        <f t="shared" si="2"/>
        <v>0.716174420311813</v>
      </c>
      <c r="O15" s="4"/>
      <c r="P15" s="5"/>
      <c r="Q15" s="5">
        <f t="shared" si="3"/>
        <v>-755884</v>
      </c>
      <c r="R15" s="4">
        <f t="shared" si="4"/>
        <v>2663199</v>
      </c>
      <c r="S15" s="51">
        <f t="shared" si="5"/>
        <v>1.3963078988001458</v>
      </c>
      <c r="T15" s="4">
        <f t="shared" si="6"/>
        <v>755884</v>
      </c>
      <c r="U15" s="74"/>
      <c r="V15" s="74"/>
    </row>
    <row r="16" spans="1:22" ht="26.25">
      <c r="A16" s="132" t="s">
        <v>91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2968046</v>
      </c>
      <c r="N16" s="51">
        <f t="shared" si="2"/>
        <v>0.8491089786447252</v>
      </c>
      <c r="O16" s="4"/>
      <c r="P16" s="5"/>
      <c r="Q16" s="5">
        <f>M16-L16</f>
        <v>-527437</v>
      </c>
      <c r="R16" s="4">
        <f t="shared" si="4"/>
        <v>3495483</v>
      </c>
      <c r="S16" s="51">
        <f t="shared" si="5"/>
        <v>1.1777051299070163</v>
      </c>
      <c r="T16" s="4">
        <f t="shared" si="6"/>
        <v>527437</v>
      </c>
      <c r="U16" s="74"/>
      <c r="V16" s="74"/>
    </row>
    <row r="17" spans="1:22" ht="26.25">
      <c r="A17" s="132" t="s">
        <v>92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1918743</v>
      </c>
      <c r="N17" s="51">
        <f t="shared" si="2"/>
        <v>0.7672762244473592</v>
      </c>
      <c r="O17" s="4"/>
      <c r="P17" s="5"/>
      <c r="Q17" s="5">
        <f>M17-L17</f>
        <v>-581977</v>
      </c>
      <c r="R17" s="4">
        <f t="shared" si="4"/>
        <v>2500720</v>
      </c>
      <c r="S17" s="51">
        <f t="shared" si="5"/>
        <v>1.3033115951432788</v>
      </c>
      <c r="T17" s="4">
        <f t="shared" si="6"/>
        <v>581977</v>
      </c>
      <c r="U17" s="74"/>
      <c r="V17" s="74"/>
    </row>
    <row r="18" spans="1:22" ht="15.75">
      <c r="A18" s="133" t="s">
        <v>93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846336</v>
      </c>
      <c r="N18" s="51">
        <f t="shared" si="2"/>
        <v>0.7776171911967519</v>
      </c>
      <c r="O18" s="4"/>
      <c r="P18" s="5"/>
      <c r="Q18" s="5">
        <f t="shared" si="3"/>
        <v>-242035</v>
      </c>
      <c r="R18" s="4">
        <f t="shared" si="4"/>
        <v>1088371</v>
      </c>
      <c r="S18" s="51">
        <f t="shared" si="5"/>
        <v>1.2859797999848759</v>
      </c>
      <c r="T18" s="4">
        <f t="shared" si="6"/>
        <v>242035</v>
      </c>
      <c r="U18" s="74"/>
      <c r="V18" s="74"/>
    </row>
    <row r="19" spans="1:22" ht="26.25">
      <c r="A19" s="132" t="s">
        <v>89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11489648</v>
      </c>
      <c r="N19" s="51">
        <f t="shared" si="2"/>
        <v>0.824776203508457</v>
      </c>
      <c r="O19" s="4"/>
      <c r="P19" s="5"/>
      <c r="Q19" s="5">
        <f>M19-L19</f>
        <v>-2440977</v>
      </c>
      <c r="R19" s="4">
        <f t="shared" si="4"/>
        <v>13930625</v>
      </c>
      <c r="S19" s="51">
        <f t="shared" si="5"/>
        <v>1.2124501116135151</v>
      </c>
      <c r="T19" s="4">
        <f t="shared" si="6"/>
        <v>2440977</v>
      </c>
      <c r="U19" s="74"/>
      <c r="V19" s="74"/>
    </row>
    <row r="20" spans="1:22" ht="26.25">
      <c r="A20" s="132" t="s">
        <v>90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21391549</v>
      </c>
      <c r="N20" s="51">
        <f t="shared" si="2"/>
        <v>0.8861952134672696</v>
      </c>
      <c r="O20" s="4"/>
      <c r="P20" s="5"/>
      <c r="Q20" s="5">
        <f>M20-L20</f>
        <v>-2747093</v>
      </c>
      <c r="R20" s="4">
        <f t="shared" si="4"/>
        <v>24138642</v>
      </c>
      <c r="S20" s="51">
        <f t="shared" si="5"/>
        <v>1.1284195454943444</v>
      </c>
      <c r="T20" s="4">
        <f t="shared" si="6"/>
        <v>2747093</v>
      </c>
      <c r="U20" s="74"/>
      <c r="V20" s="74"/>
    </row>
    <row r="21" spans="1:22" ht="15.75">
      <c r="A21" s="133" t="s">
        <v>94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1675773</v>
      </c>
      <c r="N21" s="51">
        <f t="shared" si="2"/>
        <v>0.8015065198186896</v>
      </c>
      <c r="O21" s="4"/>
      <c r="P21" s="5"/>
      <c r="Q21" s="5">
        <f t="shared" si="3"/>
        <v>-415006</v>
      </c>
      <c r="R21" s="4">
        <f t="shared" si="4"/>
        <v>2090779</v>
      </c>
      <c r="S21" s="51">
        <f t="shared" si="5"/>
        <v>1.247650487267667</v>
      </c>
      <c r="T21" s="4">
        <f t="shared" si="6"/>
        <v>415006</v>
      </c>
      <c r="U21" s="74"/>
      <c r="V21" s="74"/>
    </row>
    <row r="22" spans="1:22" ht="15.75">
      <c r="A22" s="134" t="s">
        <v>96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50000</v>
      </c>
      <c r="M22" s="5">
        <v>58697</v>
      </c>
      <c r="N22" s="51">
        <f t="shared" si="2"/>
        <v>1.17394</v>
      </c>
      <c r="O22" s="4">
        <v>10000</v>
      </c>
      <c r="P22" s="5"/>
      <c r="Q22" s="5">
        <f t="shared" si="3"/>
        <v>8697</v>
      </c>
      <c r="R22" s="4">
        <f t="shared" si="4"/>
        <v>60000</v>
      </c>
      <c r="S22" s="51">
        <f t="shared" si="5"/>
        <v>1.0221987495101965</v>
      </c>
      <c r="T22" s="4">
        <f t="shared" si="6"/>
        <v>1303</v>
      </c>
      <c r="U22" s="74"/>
      <c r="V22" s="74"/>
    </row>
    <row r="23" spans="1:22" ht="15.75" hidden="1">
      <c r="A23" s="134" t="s">
        <v>146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97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7397334</v>
      </c>
      <c r="N24" s="51">
        <f t="shared" si="2"/>
        <v>0.7669328260628855</v>
      </c>
      <c r="O24" s="4"/>
      <c r="P24" s="5"/>
      <c r="Q24" s="5">
        <f t="shared" si="3"/>
        <v>-2248014</v>
      </c>
      <c r="R24" s="4">
        <f t="shared" si="4"/>
        <v>9645348</v>
      </c>
      <c r="S24" s="51">
        <f t="shared" si="5"/>
        <v>1.303895160067127</v>
      </c>
      <c r="T24" s="4">
        <f t="shared" si="6"/>
        <v>2248014</v>
      </c>
      <c r="U24" s="74"/>
      <c r="V24" s="74"/>
    </row>
    <row r="25" spans="1:22" ht="26.25">
      <c r="A25" s="114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4049229</v>
      </c>
      <c r="N25" s="51">
        <f t="shared" si="2"/>
        <v>0.8251609523070086</v>
      </c>
      <c r="O25" s="4"/>
      <c r="P25" s="5"/>
      <c r="Q25" s="5">
        <f t="shared" si="3"/>
        <v>-857970</v>
      </c>
      <c r="R25" s="4">
        <f t="shared" si="4"/>
        <v>4907199</v>
      </c>
      <c r="S25" s="51">
        <f t="shared" si="5"/>
        <v>1.2118847810286848</v>
      </c>
      <c r="T25" s="4">
        <f t="shared" si="6"/>
        <v>857970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145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1">
        <f t="shared" si="2"/>
        <v>0.9998332977588047</v>
      </c>
      <c r="O27" s="4"/>
      <c r="P27" s="5"/>
      <c r="Q27" s="5">
        <f t="shared" si="3"/>
        <v>-781</v>
      </c>
      <c r="R27" s="4">
        <f t="shared" si="4"/>
        <v>4685000</v>
      </c>
      <c r="S27" s="51">
        <f t="shared" si="5"/>
        <v>1.000166730035466</v>
      </c>
      <c r="T27" s="4">
        <f t="shared" si="6"/>
        <v>781</v>
      </c>
      <c r="U27" s="74"/>
      <c r="V27" s="74"/>
    </row>
    <row r="28" spans="1:22" ht="17.25" customHeight="1">
      <c r="A28" s="134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4287918</v>
      </c>
      <c r="N28" s="51">
        <f t="shared" si="2"/>
        <v>0.6983071427861848</v>
      </c>
      <c r="O28" s="4"/>
      <c r="P28" s="5"/>
      <c r="Q28" s="5">
        <f t="shared" si="3"/>
        <v>-1852529</v>
      </c>
      <c r="R28" s="4">
        <f t="shared" si="4"/>
        <v>6140447</v>
      </c>
      <c r="S28" s="51">
        <f t="shared" si="5"/>
        <v>1.4320346144679073</v>
      </c>
      <c r="T28" s="4">
        <f t="shared" si="6"/>
        <v>1852529</v>
      </c>
      <c r="U28" s="74"/>
      <c r="V28" s="74"/>
    </row>
    <row r="29" spans="1:22" ht="15.75" hidden="1">
      <c r="A29" s="134" t="s">
        <v>83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227858</v>
      </c>
      <c r="N30" s="51">
        <f t="shared" si="2"/>
        <v>0.8864173036898718</v>
      </c>
      <c r="O30" s="4"/>
      <c r="P30" s="5"/>
      <c r="Q30" s="5">
        <f t="shared" si="3"/>
        <v>-29197</v>
      </c>
      <c r="R30" s="4">
        <f t="shared" si="4"/>
        <v>257055</v>
      </c>
      <c r="S30" s="51">
        <f t="shared" si="5"/>
        <v>1.1281368220558419</v>
      </c>
      <c r="T30" s="4">
        <f t="shared" si="6"/>
        <v>29197</v>
      </c>
      <c r="U30" s="74"/>
      <c r="V30" s="74"/>
    </row>
    <row r="31" spans="1:22" ht="2.25" customHeight="1" hidden="1">
      <c r="A31" s="114" t="s">
        <v>80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49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71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83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103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6525</v>
      </c>
      <c r="N37" s="51">
        <f t="shared" si="2"/>
        <v>0.7011605415860735</v>
      </c>
      <c r="O37" s="4"/>
      <c r="P37" s="5"/>
      <c r="Q37" s="5">
        <f t="shared" si="3"/>
        <v>-2781</v>
      </c>
      <c r="R37" s="4">
        <f t="shared" si="4"/>
        <v>9306</v>
      </c>
      <c r="S37" s="51">
        <f t="shared" si="5"/>
        <v>1.426206896551724</v>
      </c>
      <c r="T37" s="4">
        <f t="shared" si="6"/>
        <v>2781</v>
      </c>
      <c r="U37" s="74"/>
      <c r="V37" s="74"/>
    </row>
    <row r="38" spans="1:22" ht="15.75">
      <c r="A38" s="71" t="s">
        <v>100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98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492675</v>
      </c>
      <c r="N39" s="51">
        <f t="shared" si="2"/>
        <v>0.7588067324219592</v>
      </c>
      <c r="O39" s="5"/>
      <c r="P39" s="5"/>
      <c r="Q39" s="5">
        <f t="shared" si="3"/>
        <v>-156601</v>
      </c>
      <c r="R39" s="4">
        <f t="shared" si="4"/>
        <v>649276</v>
      </c>
      <c r="S39" s="51">
        <f t="shared" si="5"/>
        <v>1.317858628913584</v>
      </c>
      <c r="T39" s="4">
        <f t="shared" si="6"/>
        <v>156601</v>
      </c>
      <c r="U39" s="74"/>
      <c r="V39" s="74"/>
    </row>
    <row r="40" spans="1:22" ht="15.75">
      <c r="A40" s="134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104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5000</v>
      </c>
      <c r="M41" s="5">
        <v>3798</v>
      </c>
      <c r="N41" s="6">
        <f t="shared" si="2"/>
        <v>0.7596</v>
      </c>
      <c r="O41" s="5"/>
      <c r="P41" s="5"/>
      <c r="Q41" s="5">
        <f t="shared" si="3"/>
        <v>-1202</v>
      </c>
      <c r="R41" s="5">
        <f t="shared" si="4"/>
        <v>5000</v>
      </c>
      <c r="S41" s="6">
        <f t="shared" si="5"/>
        <v>1.3164823591363877</v>
      </c>
      <c r="T41" s="5">
        <f t="shared" si="6"/>
        <v>1202</v>
      </c>
      <c r="U41" s="74"/>
      <c r="V41" s="74"/>
    </row>
    <row r="42" spans="1:22" ht="15.75">
      <c r="A42" s="134" t="s">
        <v>105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90042</v>
      </c>
      <c r="N42" s="6">
        <f t="shared" si="2"/>
        <v>0.8019630022177293</v>
      </c>
      <c r="O42" s="5"/>
      <c r="P42" s="5"/>
      <c r="Q42" s="5">
        <f t="shared" si="3"/>
        <v>-22235</v>
      </c>
      <c r="R42" s="5">
        <f t="shared" si="4"/>
        <v>112277</v>
      </c>
      <c r="S42" s="6">
        <f t="shared" si="5"/>
        <v>1.2469403167410764</v>
      </c>
      <c r="T42" s="5">
        <f t="shared" si="6"/>
        <v>22235</v>
      </c>
      <c r="U42" s="74"/>
      <c r="V42" s="74"/>
    </row>
    <row r="43" spans="1:22" ht="15.75">
      <c r="A43" s="134" t="s">
        <v>106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3149553</v>
      </c>
      <c r="N43" s="6">
        <f t="shared" si="2"/>
        <v>0.5989012880106714</v>
      </c>
      <c r="O43" s="5"/>
      <c r="P43" s="5"/>
      <c r="Q43" s="5">
        <f t="shared" si="3"/>
        <v>-2109332</v>
      </c>
      <c r="R43" s="5">
        <f t="shared" si="4"/>
        <v>5258885</v>
      </c>
      <c r="S43" s="6">
        <f t="shared" si="5"/>
        <v>1.6697242434085091</v>
      </c>
      <c r="T43" s="5">
        <f t="shared" si="6"/>
        <v>2109332</v>
      </c>
      <c r="U43" s="74"/>
      <c r="V43" s="74"/>
    </row>
    <row r="44" spans="1:22" ht="26.25">
      <c r="A44" s="114" t="s">
        <v>102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11067</v>
      </c>
      <c r="N44" s="6">
        <f t="shared" si="2"/>
        <v>0.35296931810933213</v>
      </c>
      <c r="O44" s="5"/>
      <c r="P44" s="5"/>
      <c r="Q44" s="5">
        <f t="shared" si="3"/>
        <v>-20287</v>
      </c>
      <c r="R44" s="5">
        <f t="shared" si="4"/>
        <v>31354</v>
      </c>
      <c r="S44" s="6">
        <f t="shared" si="5"/>
        <v>2.8331074365229965</v>
      </c>
      <c r="T44" s="5">
        <f t="shared" si="6"/>
        <v>20287</v>
      </c>
      <c r="U44" s="74"/>
      <c r="V44" s="74"/>
    </row>
    <row r="45" spans="1:22" ht="26.25">
      <c r="A45" s="114" t="s">
        <v>107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1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4"/>
      <c r="V45" s="74"/>
    </row>
    <row r="46" spans="1:22" ht="15.75">
      <c r="A46" s="134" t="s">
        <v>108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>
        <v>-2018</v>
      </c>
      <c r="P46" s="5"/>
      <c r="Q46" s="5">
        <f t="shared" si="3"/>
        <v>-8927</v>
      </c>
      <c r="R46" s="4">
        <f t="shared" si="4"/>
        <v>7076</v>
      </c>
      <c r="S46" s="6">
        <f t="shared" si="5"/>
        <v>42.37125748502994</v>
      </c>
      <c r="T46" s="5">
        <f t="shared" si="6"/>
        <v>6909</v>
      </c>
      <c r="U46" s="74"/>
      <c r="V46" s="74"/>
    </row>
    <row r="47" spans="1:22" ht="32.25" customHeight="1">
      <c r="A47" s="114" t="s">
        <v>110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2993804</v>
      </c>
      <c r="N47" s="51">
        <f t="shared" si="2"/>
        <v>0.5081025083306093</v>
      </c>
      <c r="O47" s="5"/>
      <c r="P47" s="5"/>
      <c r="Q47" s="5">
        <f t="shared" si="3"/>
        <v>-2898322</v>
      </c>
      <c r="R47" s="4">
        <f t="shared" si="4"/>
        <v>5892126</v>
      </c>
      <c r="S47" s="6">
        <f t="shared" si="5"/>
        <v>1.968106796570517</v>
      </c>
      <c r="T47" s="5">
        <f t="shared" si="6"/>
        <v>2898322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118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74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149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112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13948</v>
      </c>
      <c r="N54" s="51">
        <f t="shared" si="2"/>
        <v>0.23246666666666665</v>
      </c>
      <c r="O54" s="5"/>
      <c r="P54" s="5"/>
      <c r="Q54" s="5">
        <f t="shared" si="3"/>
        <v>-46052</v>
      </c>
      <c r="R54" s="4">
        <f t="shared" si="4"/>
        <v>60000</v>
      </c>
      <c r="S54" s="6">
        <f t="shared" si="5"/>
        <v>4.301691998852882</v>
      </c>
      <c r="T54" s="5">
        <f t="shared" si="6"/>
        <v>46052</v>
      </c>
      <c r="U54" s="74"/>
      <c r="V54" s="74"/>
    </row>
    <row r="55" spans="1:22" ht="15.75" hidden="1">
      <c r="A55" s="114" t="s">
        <v>50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113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7825000</v>
      </c>
      <c r="M56" s="5">
        <v>3697200</v>
      </c>
      <c r="N56" s="51">
        <f t="shared" si="2"/>
        <v>0.4724856230031949</v>
      </c>
      <c r="O56" s="5"/>
      <c r="P56" s="5"/>
      <c r="Q56" s="5">
        <f t="shared" si="3"/>
        <v>-4127800</v>
      </c>
      <c r="R56" s="4">
        <f t="shared" si="4"/>
        <v>7825000</v>
      </c>
      <c r="S56" s="6">
        <f t="shared" si="5"/>
        <v>2.1164665152006923</v>
      </c>
      <c r="T56" s="5">
        <f t="shared" si="6"/>
        <v>4127800</v>
      </c>
      <c r="U56" s="74"/>
      <c r="V56" s="75"/>
    </row>
    <row r="57" spans="1:22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68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324128</v>
      </c>
      <c r="N60" s="51">
        <f t="shared" si="2"/>
        <v>0.6398433397687209</v>
      </c>
      <c r="O60" s="5"/>
      <c r="P60" s="5"/>
      <c r="Q60" s="5">
        <f t="shared" si="3"/>
        <v>-182446</v>
      </c>
      <c r="R60" s="4">
        <f t="shared" si="4"/>
        <v>506574</v>
      </c>
      <c r="S60" s="6">
        <f t="shared" si="5"/>
        <v>1.562882564912627</v>
      </c>
      <c r="T60" s="5">
        <f t="shared" si="6"/>
        <v>182446</v>
      </c>
      <c r="U60" s="74"/>
      <c r="V60" s="74"/>
    </row>
    <row r="61" spans="1:22" ht="15.75" hidden="1">
      <c r="A61" s="38" t="s">
        <v>57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125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123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111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157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158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 t="e">
        <f t="shared" si="2"/>
        <v>#DIV/0!</v>
      </c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182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8425</v>
      </c>
      <c r="M68" s="5">
        <v>8425</v>
      </c>
      <c r="N68" s="51">
        <f t="shared" si="2"/>
        <v>1</v>
      </c>
      <c r="O68" s="5"/>
      <c r="P68" s="5"/>
      <c r="Q68" s="5"/>
      <c r="R68" s="4">
        <f t="shared" si="4"/>
        <v>8425</v>
      </c>
      <c r="S68" s="6">
        <f t="shared" si="5"/>
        <v>1</v>
      </c>
      <c r="T68" s="5">
        <f t="shared" si="6"/>
        <v>0</v>
      </c>
      <c r="U68" s="74"/>
      <c r="V68" s="74"/>
    </row>
    <row r="69" spans="1:22" ht="26.25">
      <c r="A69" s="7" t="s">
        <v>141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90000</v>
      </c>
      <c r="N69" s="51">
        <f t="shared" si="2"/>
        <v>0.75</v>
      </c>
      <c r="O69" s="5"/>
      <c r="P69" s="5"/>
      <c r="Q69" s="5">
        <f t="shared" si="3"/>
        <v>-30000</v>
      </c>
      <c r="R69" s="4">
        <f t="shared" si="4"/>
        <v>120000</v>
      </c>
      <c r="S69" s="6">
        <f t="shared" si="5"/>
        <v>1.3333333333333333</v>
      </c>
      <c r="T69" s="5">
        <f t="shared" si="6"/>
        <v>30000</v>
      </c>
      <c r="U69" s="74"/>
      <c r="V69" s="74"/>
    </row>
    <row r="70" spans="1:22" ht="15.75">
      <c r="A70" s="38" t="s">
        <v>95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47863000</v>
      </c>
      <c r="M70" s="5">
        <v>23222060</v>
      </c>
      <c r="N70" s="51">
        <f t="shared" si="2"/>
        <v>0.48517769467020455</v>
      </c>
      <c r="O70" s="4">
        <v>3310000</v>
      </c>
      <c r="P70" s="5"/>
      <c r="Q70" s="5">
        <f t="shared" si="3"/>
        <v>-24640940</v>
      </c>
      <c r="R70" s="4">
        <f t="shared" si="4"/>
        <v>51173000</v>
      </c>
      <c r="S70" s="51">
        <f t="shared" si="5"/>
        <v>2.2036374034000428</v>
      </c>
      <c r="T70" s="4">
        <f t="shared" si="6"/>
        <v>27950940</v>
      </c>
      <c r="U70" s="74"/>
      <c r="V70" s="74"/>
    </row>
    <row r="71" spans="1:22" ht="15.75">
      <c r="A71" s="38" t="s">
        <v>159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142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496000</v>
      </c>
      <c r="M72" s="5">
        <v>280000</v>
      </c>
      <c r="N72" s="51">
        <f t="shared" si="2"/>
        <v>0.5645161290322581</v>
      </c>
      <c r="O72" s="4"/>
      <c r="P72" s="5"/>
      <c r="Q72" s="5">
        <f t="shared" si="3"/>
        <v>-216000</v>
      </c>
      <c r="R72" s="4">
        <f t="shared" si="4"/>
        <v>496000</v>
      </c>
      <c r="S72" s="51">
        <f t="shared" si="5"/>
        <v>1.7714285714285714</v>
      </c>
      <c r="T72" s="4">
        <f t="shared" si="6"/>
        <v>216000</v>
      </c>
      <c r="U72" s="74"/>
      <c r="V72" s="74"/>
    </row>
    <row r="73" spans="1:22" ht="26.25">
      <c r="A73" s="46" t="s">
        <v>124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-41871464</v>
      </c>
      <c r="M73" s="8">
        <v>-16901921</v>
      </c>
      <c r="N73" s="92">
        <f t="shared" si="2"/>
        <v>0.40366205012559386</v>
      </c>
      <c r="O73" s="8">
        <f>800000+10357661-2600000-2000000-1200000</f>
        <v>5357661</v>
      </c>
      <c r="P73" s="8"/>
      <c r="Q73" s="8">
        <f t="shared" si="3"/>
        <v>24969543</v>
      </c>
      <c r="R73" s="93">
        <f t="shared" si="4"/>
        <v>-36513803</v>
      </c>
      <c r="S73" s="92">
        <f t="shared" si="5"/>
        <v>2.1603344968894365</v>
      </c>
      <c r="T73" s="93">
        <f t="shared" si="6"/>
        <v>-19611882</v>
      </c>
      <c r="U73" s="74"/>
      <c r="V73" s="74"/>
    </row>
    <row r="74" spans="1:22" ht="0.75" customHeight="1" thickBot="1">
      <c r="A74" s="134" t="s">
        <v>59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76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197332848</v>
      </c>
      <c r="M75" s="79">
        <f>M10+M13+M15+M16+M17+M21+M22+M23+M24+M25+M27+M28+M29+M30+M37+M38+M39+M41+M42+M43+M44+M45+M46+M47+M53+M60+M63+M18+M19+M20+M73+M9+M66</f>
        <v>155708176</v>
      </c>
      <c r="N75" s="129">
        <f>M75/L75</f>
        <v>0.7890636433727445</v>
      </c>
      <c r="O75" s="44">
        <f>O10+O13+O15+O16+O17+O21+O22+O23+O24+O25+O27+O28+O29+O30+O37+O38+O39+O41+O42+O43+O44+O45+O46+O47+O53+O60+O63+O18+O19+O20+O9+O73+O66</f>
        <v>5447150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-38736104</v>
      </c>
      <c r="R75" s="44">
        <f>R10+R13+R15+R16+R17+R21+R22+R23+R24+R25+R27+R28+R29+R30+R37+R38+R39+R41+R42+R43+R44+R45+R46+R47+R53+R60+R63+R18+R19+R20+R9+R73+R66</f>
        <v>202779998</v>
      </c>
      <c r="S75" s="84">
        <f t="shared" si="5"/>
        <v>1.3023079661532995</v>
      </c>
      <c r="T75" s="85">
        <f t="shared" si="6"/>
        <v>47071822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258227273</v>
      </c>
      <c r="M76" s="79">
        <f>SUM(M9:M74)</f>
        <v>192452326</v>
      </c>
      <c r="N76" s="130">
        <f>M76/L76</f>
        <v>0.7452827261975539</v>
      </c>
      <c r="O76" s="44">
        <f>SUM(O9:O74)</f>
        <v>15107650</v>
      </c>
      <c r="P76" s="44">
        <f>SUM(P9:P74)</f>
        <v>0</v>
      </c>
      <c r="Q76" s="44">
        <f>SUM(Q9:Q74)</f>
        <v>-62886379</v>
      </c>
      <c r="R76" s="44">
        <f>SUM(R9:R74)</f>
        <v>273334923</v>
      </c>
      <c r="S76" s="84">
        <f t="shared" si="5"/>
        <v>1.4202734187790487</v>
      </c>
      <c r="T76" s="85">
        <f t="shared" si="6"/>
        <v>80882597</v>
      </c>
      <c r="U76" s="74"/>
      <c r="V76" s="74"/>
    </row>
    <row r="77" spans="1:22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60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61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126</v>
      </c>
      <c r="C80" s="109" t="s">
        <v>131</v>
      </c>
      <c r="D80" s="110" t="s">
        <v>79</v>
      </c>
      <c r="E80" s="111" t="s">
        <v>117</v>
      </c>
      <c r="F80" s="111" t="s">
        <v>79</v>
      </c>
      <c r="G80" s="111" t="s">
        <v>127</v>
      </c>
      <c r="H80" s="112" t="s">
        <v>132</v>
      </c>
      <c r="I80" s="112" t="s">
        <v>135</v>
      </c>
      <c r="J80" s="112" t="s">
        <v>79</v>
      </c>
      <c r="K80" s="112" t="s">
        <v>133</v>
      </c>
      <c r="L80" s="59" t="s">
        <v>164</v>
      </c>
      <c r="M80" s="59" t="s">
        <v>184</v>
      </c>
      <c r="N80" s="59" t="s">
        <v>79</v>
      </c>
      <c r="O80" s="59" t="s">
        <v>133</v>
      </c>
      <c r="P80" s="61" t="s">
        <v>140</v>
      </c>
      <c r="Q80" s="60"/>
      <c r="R80" s="59" t="s">
        <v>165</v>
      </c>
      <c r="S80" s="61" t="s">
        <v>150</v>
      </c>
      <c r="T80" s="59" t="s">
        <v>151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20669426</v>
      </c>
      <c r="N81" s="94">
        <f>M81/L81</f>
        <v>0.6099514858205212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33887000</v>
      </c>
      <c r="S81" s="94">
        <f>R81/M81</f>
        <v>1.6394746520779049</v>
      </c>
      <c r="T81" s="95">
        <f>R81-M81</f>
        <v>13217574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18128395</v>
      </c>
      <c r="N82" s="124">
        <f aca="true" t="shared" si="16" ref="N82:N146">M82/L82</f>
        <v>0.6158998097438336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1.6236407028862732</v>
      </c>
      <c r="T82" s="97">
        <f aca="true" t="shared" si="19" ref="T82:T146">R82-M82</f>
        <v>11305605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2566511</v>
      </c>
      <c r="N83" s="124">
        <f t="shared" si="16"/>
        <v>0.6135574946210853</v>
      </c>
      <c r="O83" s="5"/>
      <c r="P83" s="5"/>
      <c r="Q83" s="5"/>
      <c r="R83" s="122">
        <f t="shared" si="17"/>
        <v>4183000</v>
      </c>
      <c r="S83" s="96">
        <f t="shared" si="18"/>
        <v>1.6298391084238486</v>
      </c>
      <c r="T83" s="97">
        <f t="shared" si="19"/>
        <v>1616489</v>
      </c>
      <c r="U83" s="74"/>
      <c r="V83" s="74"/>
    </row>
    <row r="84" spans="1:22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58740</v>
      </c>
      <c r="N85" s="124">
        <f t="shared" si="16"/>
        <v>0.34552941176470586</v>
      </c>
      <c r="O85" s="5"/>
      <c r="P85" s="5"/>
      <c r="Q85" s="5"/>
      <c r="R85" s="122">
        <f t="shared" si="17"/>
        <v>170000</v>
      </c>
      <c r="S85" s="96">
        <f t="shared" si="18"/>
        <v>2.8941096356826694</v>
      </c>
      <c r="T85" s="97">
        <f t="shared" si="19"/>
        <v>111260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-184220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184220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1537767</v>
      </c>
      <c r="N87" s="94">
        <f t="shared" si="16"/>
        <v>0.6426105307145842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1.5561525250574373</v>
      </c>
      <c r="T87" s="99">
        <f t="shared" si="19"/>
        <v>855233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1518697</v>
      </c>
      <c r="N88" s="124">
        <f t="shared" si="16"/>
        <v>0.6512422813036021</v>
      </c>
      <c r="O88" s="5"/>
      <c r="P88" s="5"/>
      <c r="Q88" s="5"/>
      <c r="R88" s="122">
        <f t="shared" si="17"/>
        <v>2332000</v>
      </c>
      <c r="S88" s="96">
        <f t="shared" si="18"/>
        <v>1.5355268364920718</v>
      </c>
      <c r="T88" s="97">
        <f t="shared" si="19"/>
        <v>813303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19070</v>
      </c>
      <c r="N89" s="124">
        <f t="shared" si="16"/>
        <v>0.31783333333333336</v>
      </c>
      <c r="O89" s="5"/>
      <c r="P89" s="5"/>
      <c r="Q89" s="5"/>
      <c r="R89" s="122">
        <f t="shared" si="17"/>
        <v>60000</v>
      </c>
      <c r="S89" s="96">
        <f t="shared" si="18"/>
        <v>3.146303093864709</v>
      </c>
      <c r="T89" s="97">
        <f t="shared" si="19"/>
        <v>40930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147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3372000</v>
      </c>
      <c r="M95" s="12">
        <f t="shared" si="22"/>
        <v>1427563</v>
      </c>
      <c r="N95" s="98">
        <f t="shared" si="16"/>
        <v>0.4233579478054567</v>
      </c>
      <c r="O95" s="12">
        <f t="shared" si="22"/>
        <v>-10000</v>
      </c>
      <c r="P95" s="12">
        <f t="shared" si="22"/>
        <v>0</v>
      </c>
      <c r="Q95" s="12">
        <f t="shared" si="22"/>
        <v>0</v>
      </c>
      <c r="R95" s="99">
        <f t="shared" si="17"/>
        <v>3362000</v>
      </c>
      <c r="S95" s="98">
        <f t="shared" si="18"/>
        <v>2.3550624385753904</v>
      </c>
      <c r="T95" s="99">
        <f t="shared" si="19"/>
        <v>1934437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3372000</v>
      </c>
      <c r="M97" s="5">
        <v>1427563</v>
      </c>
      <c r="N97" s="96">
        <f t="shared" si="16"/>
        <v>0.4233579478054567</v>
      </c>
      <c r="O97" s="97">
        <v>-10000</v>
      </c>
      <c r="P97" s="5"/>
      <c r="Q97" s="5"/>
      <c r="R97" s="97">
        <f t="shared" si="17"/>
        <v>3362000</v>
      </c>
      <c r="S97" s="96">
        <f t="shared" si="18"/>
        <v>2.3550624385753904</v>
      </c>
      <c r="T97" s="97">
        <f t="shared" si="19"/>
        <v>1934437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6757903</v>
      </c>
      <c r="N102" s="98">
        <f t="shared" si="16"/>
        <v>0.6501109187109188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1.5381990537597239</v>
      </c>
      <c r="T102" s="99">
        <f t="shared" si="19"/>
        <v>3637097</v>
      </c>
      <c r="U102" s="74"/>
      <c r="V102" s="74"/>
    </row>
    <row r="103" spans="1:22" ht="15.75">
      <c r="A103" s="10" t="s">
        <v>84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6258746</v>
      </c>
      <c r="N103" s="96">
        <f t="shared" si="16"/>
        <v>0.6616010570824524</v>
      </c>
      <c r="O103" s="135"/>
      <c r="P103" s="5"/>
      <c r="Q103" s="5"/>
      <c r="R103" s="97">
        <f t="shared" si="17"/>
        <v>9460000</v>
      </c>
      <c r="S103" s="96">
        <f t="shared" si="18"/>
        <v>1.5114848885064196</v>
      </c>
      <c r="T103" s="97">
        <f t="shared" si="19"/>
        <v>3201254</v>
      </c>
      <c r="U103" s="113"/>
      <c r="V103" s="74"/>
    </row>
    <row r="104" spans="1:22" ht="15.75">
      <c r="A104" s="15" t="s">
        <v>41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>M105+M106</f>
        <v>570002</v>
      </c>
      <c r="N104" s="125">
        <f t="shared" si="16"/>
        <v>0.609627807486631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1.6403451215960645</v>
      </c>
      <c r="T104" s="101">
        <f t="shared" si="19"/>
        <v>364998</v>
      </c>
      <c r="U104" s="74"/>
      <c r="V104" s="74"/>
    </row>
    <row r="105" spans="1:22" ht="15.75">
      <c r="A105" s="10" t="s">
        <v>85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f>509415+31540</f>
        <v>540955</v>
      </c>
      <c r="N105" s="124">
        <f t="shared" si="16"/>
        <v>0.6112485875706215</v>
      </c>
      <c r="O105" s="135"/>
      <c r="P105" s="5"/>
      <c r="Q105" s="5"/>
      <c r="R105" s="122">
        <f t="shared" si="17"/>
        <v>885000</v>
      </c>
      <c r="S105" s="96">
        <f t="shared" si="18"/>
        <v>1.6359956003734137</v>
      </c>
      <c r="T105" s="97">
        <f t="shared" si="19"/>
        <v>344045</v>
      </c>
      <c r="U105" s="113"/>
      <c r="V105" s="74"/>
    </row>
    <row r="106" spans="1:22" ht="15.75">
      <c r="A106" s="10" t="s">
        <v>42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29047</v>
      </c>
      <c r="N106" s="124">
        <f t="shared" si="16"/>
        <v>0.58094</v>
      </c>
      <c r="O106" s="5"/>
      <c r="P106" s="5"/>
      <c r="Q106" s="5"/>
      <c r="R106" s="122">
        <f t="shared" si="17"/>
        <v>50000</v>
      </c>
      <c r="S106" s="96">
        <f t="shared" si="18"/>
        <v>1.7213481598788172</v>
      </c>
      <c r="T106" s="97">
        <f t="shared" si="19"/>
        <v>20953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-70845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70845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33943631</v>
      </c>
      <c r="M109" s="12">
        <f>M110+M116+M122</f>
        <v>19281908</v>
      </c>
      <c r="N109" s="14">
        <f>M109/L109</f>
        <v>0.5680567291106835</v>
      </c>
      <c r="O109" s="12">
        <f>O110+O116+O122</f>
        <v>5310000</v>
      </c>
      <c r="P109" s="12">
        <f>P110+P116+P122</f>
        <v>0</v>
      </c>
      <c r="Q109" s="12">
        <f>Q110+Q116+Q122</f>
        <v>0</v>
      </c>
      <c r="R109" s="12">
        <f>R110+R116+R122</f>
        <v>39253631</v>
      </c>
      <c r="S109" s="98">
        <f t="shared" si="18"/>
        <v>2.0357752458937153</v>
      </c>
      <c r="T109" s="99">
        <f t="shared" si="19"/>
        <v>19971723</v>
      </c>
      <c r="U109" s="74"/>
      <c r="V109" s="74"/>
    </row>
    <row r="110" spans="1:22" ht="15.75">
      <c r="A110" s="107" t="s">
        <v>170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30573631</v>
      </c>
      <c r="M110" s="101">
        <f>M111+M112+M114+M115</f>
        <v>18011203</v>
      </c>
      <c r="N110" s="100">
        <f aca="true" t="shared" si="27" ref="N110:N123">M110/L110</f>
        <v>0.5891090593721106</v>
      </c>
      <c r="O110" s="101">
        <f>O111+O112+O114+O115</f>
        <v>5310000</v>
      </c>
      <c r="P110" s="101">
        <f>P111+P112+P114+P115</f>
        <v>0</v>
      </c>
      <c r="Q110" s="101">
        <f>Q111+Q112+Q114+Q115</f>
        <v>0</v>
      </c>
      <c r="R110" s="101">
        <f>R111+R112+R114+R115</f>
        <v>35883631</v>
      </c>
      <c r="S110" s="96"/>
      <c r="T110" s="97">
        <f t="shared" si="19"/>
        <v>17872428</v>
      </c>
      <c r="U110" s="74"/>
      <c r="V110" s="74"/>
    </row>
    <row r="111" spans="1:22" ht="15.75">
      <c r="A111" s="10" t="s">
        <v>171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24555631</v>
      </c>
      <c r="M111" s="5">
        <f>12596633+406274</f>
        <v>13002907</v>
      </c>
      <c r="N111" s="96">
        <f t="shared" si="27"/>
        <v>0.5295285223987932</v>
      </c>
      <c r="O111" s="5">
        <v>2000000</v>
      </c>
      <c r="P111" s="5"/>
      <c r="Q111" s="5"/>
      <c r="R111" s="122">
        <f t="shared" si="17"/>
        <v>26555631</v>
      </c>
      <c r="S111" s="96">
        <f t="shared" si="18"/>
        <v>2.0422841599959147</v>
      </c>
      <c r="T111" s="97">
        <f t="shared" si="19"/>
        <v>13552724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>
        <v>4147374</v>
      </c>
      <c r="N112" s="96">
        <f t="shared" si="27"/>
        <v>0.8829836065573771</v>
      </c>
      <c r="O112" s="5">
        <v>3036000</v>
      </c>
      <c r="P112" s="5"/>
      <c r="Q112" s="5"/>
      <c r="R112" s="122">
        <f t="shared" si="17"/>
        <v>7733000</v>
      </c>
      <c r="S112" s="96">
        <f t="shared" si="18"/>
        <v>1.864553329407958</v>
      </c>
      <c r="T112" s="97">
        <f t="shared" si="19"/>
        <v>3585626</v>
      </c>
      <c r="U112" s="74"/>
      <c r="V112" s="74"/>
    </row>
    <row r="113" spans="1:22" ht="0.75" customHeight="1" hidden="1">
      <c r="A113" s="10" t="s">
        <v>54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172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825000</v>
      </c>
      <c r="M114" s="5">
        <f>472135+2327</f>
        <v>474462</v>
      </c>
      <c r="N114" s="96">
        <f t="shared" si="27"/>
        <v>0.5751054545454546</v>
      </c>
      <c r="O114" s="5">
        <v>274000</v>
      </c>
      <c r="P114" s="5"/>
      <c r="Q114" s="5"/>
      <c r="R114" s="122">
        <f t="shared" si="17"/>
        <v>1099000</v>
      </c>
      <c r="S114" s="96">
        <f t="shared" si="18"/>
        <v>2.3163077338121916</v>
      </c>
      <c r="T114" s="97">
        <f t="shared" si="19"/>
        <v>624538</v>
      </c>
      <c r="U114" s="75"/>
      <c r="V114" s="74"/>
    </row>
    <row r="115" spans="1:22" ht="15.75">
      <c r="A115" s="10" t="s">
        <v>143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7">
        <v>386460</v>
      </c>
      <c r="N115" s="96">
        <f t="shared" si="27"/>
        <v>0.7791532258064516</v>
      </c>
      <c r="O115" s="5"/>
      <c r="P115" s="5"/>
      <c r="Q115" s="5"/>
      <c r="R115" s="122">
        <f t="shared" si="17"/>
        <v>496000</v>
      </c>
      <c r="S115" s="96">
        <f t="shared" si="18"/>
        <v>1.2834445996998396</v>
      </c>
      <c r="T115" s="97">
        <f t="shared" si="19"/>
        <v>109540</v>
      </c>
      <c r="U115" s="74"/>
      <c r="V115" s="74"/>
    </row>
    <row r="116" spans="1:22" ht="15.75">
      <c r="A116" s="139" t="s">
        <v>173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3370000</v>
      </c>
      <c r="M116" s="101">
        <f aca="true" t="shared" si="28" ref="M116:R116">M117+M120+M121</f>
        <v>1290667</v>
      </c>
      <c r="N116" s="100">
        <f t="shared" si="27"/>
        <v>0.38298724035608306</v>
      </c>
      <c r="O116" s="101">
        <f t="shared" si="28"/>
        <v>0</v>
      </c>
      <c r="P116" s="101">
        <f t="shared" si="28"/>
        <v>0</v>
      </c>
      <c r="Q116" s="101">
        <f t="shared" si="28"/>
        <v>0</v>
      </c>
      <c r="R116" s="101">
        <f t="shared" si="28"/>
        <v>3370000</v>
      </c>
      <c r="S116" s="96">
        <f t="shared" si="18"/>
        <v>2.6110530446660527</v>
      </c>
      <c r="T116" s="97">
        <f t="shared" si="19"/>
        <v>2079333</v>
      </c>
      <c r="U116" s="75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2250000</v>
      </c>
      <c r="M117" s="5">
        <v>652473</v>
      </c>
      <c r="N117" s="96">
        <f t="shared" si="27"/>
        <v>0.289988</v>
      </c>
      <c r="O117" s="5"/>
      <c r="P117" s="5"/>
      <c r="Q117" s="5"/>
      <c r="R117" s="122">
        <f t="shared" si="17"/>
        <v>2250000</v>
      </c>
      <c r="S117" s="96">
        <f t="shared" si="18"/>
        <v>3.448418555250562</v>
      </c>
      <c r="T117" s="97">
        <f t="shared" si="19"/>
        <v>1597527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64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160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1050000</v>
      </c>
      <c r="M120" s="97">
        <v>595396</v>
      </c>
      <c r="N120" s="96">
        <f t="shared" si="27"/>
        <v>0.5670438095238095</v>
      </c>
      <c r="O120" s="135"/>
      <c r="P120" s="5"/>
      <c r="Q120" s="5"/>
      <c r="R120" s="122">
        <f t="shared" si="17"/>
        <v>1050000</v>
      </c>
      <c r="S120" s="96">
        <f t="shared" si="18"/>
        <v>1.763532170185893</v>
      </c>
      <c r="T120" s="97">
        <f t="shared" si="19"/>
        <v>454604</v>
      </c>
      <c r="U120" s="74"/>
      <c r="V120" s="74"/>
    </row>
    <row r="121" spans="1:22" ht="15.75">
      <c r="A121" s="140" t="s">
        <v>174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7">
        <v>42798</v>
      </c>
      <c r="N121" s="96">
        <f t="shared" si="27"/>
        <v>0.6114</v>
      </c>
      <c r="O121" s="5"/>
      <c r="P121" s="5"/>
      <c r="Q121" s="5"/>
      <c r="R121" s="122">
        <f t="shared" si="17"/>
        <v>70000</v>
      </c>
      <c r="S121" s="96">
        <f t="shared" si="18"/>
        <v>1.635590448151783</v>
      </c>
      <c r="T121" s="97">
        <f t="shared" si="19"/>
        <v>27202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19962</v>
      </c>
      <c r="U122" s="74"/>
      <c r="V122" s="74"/>
      <c r="W122" s="136"/>
    </row>
    <row r="123" spans="1:22" ht="0.75" customHeight="1">
      <c r="A123" s="10" t="s">
        <v>148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7995000</v>
      </c>
      <c r="M124" s="12">
        <f>M125+M129+M132+M128</f>
        <v>3510568</v>
      </c>
      <c r="N124" s="94">
        <f t="shared" si="16"/>
        <v>0.4390954346466542</v>
      </c>
      <c r="O124" s="12">
        <f>O125+O129+O132+O128</f>
        <v>0</v>
      </c>
      <c r="P124" s="12">
        <f>P125+P129+P132+P128</f>
        <v>0</v>
      </c>
      <c r="Q124" s="12">
        <f>Q125+Q129+Q132+Q128</f>
        <v>0</v>
      </c>
      <c r="R124" s="12">
        <f>R125+R129+R132+R128</f>
        <v>7995000</v>
      </c>
      <c r="S124" s="98">
        <f t="shared" si="18"/>
        <v>2.2774092397583523</v>
      </c>
      <c r="T124" s="99">
        <f t="shared" si="19"/>
        <v>4484432</v>
      </c>
      <c r="U124" s="74"/>
      <c r="V124" s="74"/>
    </row>
    <row r="125" spans="1:22" ht="15.75">
      <c r="A125" s="107" t="s">
        <v>175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7340000</v>
      </c>
      <c r="M125" s="101">
        <f>M126+M127</f>
        <v>3253967</v>
      </c>
      <c r="N125" s="125">
        <f t="shared" si="16"/>
        <v>0.44331975476839236</v>
      </c>
      <c r="O125" s="101">
        <f>O126+O127</f>
        <v>0</v>
      </c>
      <c r="P125" s="101"/>
      <c r="Q125" s="101"/>
      <c r="R125" s="123">
        <f>R126+R127</f>
        <v>7340000</v>
      </c>
      <c r="S125" s="96">
        <f t="shared" si="18"/>
        <v>2.2557081863460815</v>
      </c>
      <c r="T125" s="97">
        <f t="shared" si="19"/>
        <v>4086033</v>
      </c>
      <c r="U125" s="75"/>
      <c r="V125" s="74"/>
    </row>
    <row r="126" spans="1:22" ht="15.75">
      <c r="A126" s="10" t="s">
        <v>176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7">
        <v>2860158</v>
      </c>
      <c r="N126" s="124">
        <f t="shared" si="16"/>
        <v>0.5789793522267207</v>
      </c>
      <c r="O126" s="5"/>
      <c r="P126" s="5"/>
      <c r="Q126" s="5"/>
      <c r="R126" s="122">
        <f t="shared" si="17"/>
        <v>4940000</v>
      </c>
      <c r="S126" s="96">
        <f t="shared" si="18"/>
        <v>1.7271773097849838</v>
      </c>
      <c r="T126" s="97">
        <f t="shared" si="19"/>
        <v>2079842</v>
      </c>
      <c r="U126" s="75"/>
      <c r="V126" s="74"/>
    </row>
    <row r="127" spans="1:22" ht="15.75">
      <c r="A127" s="10" t="s">
        <v>177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97">
        <v>393809</v>
      </c>
      <c r="N127" s="124">
        <f t="shared" si="16"/>
        <v>0.16408708333333333</v>
      </c>
      <c r="O127" s="5"/>
      <c r="P127" s="5"/>
      <c r="Q127" s="5"/>
      <c r="R127" s="122">
        <f t="shared" si="17"/>
        <v>2400000</v>
      </c>
      <c r="S127" s="96">
        <f t="shared" si="18"/>
        <v>6.094324913854178</v>
      </c>
      <c r="T127" s="97">
        <f t="shared" si="19"/>
        <v>2006191</v>
      </c>
      <c r="U127" s="75"/>
      <c r="V127" s="74"/>
    </row>
    <row r="128" spans="1:22" ht="15.75">
      <c r="A128" s="107" t="s">
        <v>174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30000</v>
      </c>
      <c r="M128" s="101">
        <v>15317</v>
      </c>
      <c r="N128" s="125">
        <f t="shared" si="16"/>
        <v>0.5105666666666666</v>
      </c>
      <c r="O128" s="101"/>
      <c r="P128" s="101"/>
      <c r="Q128" s="101"/>
      <c r="R128" s="123">
        <f t="shared" si="17"/>
        <v>30000</v>
      </c>
      <c r="S128" s="98">
        <f t="shared" si="18"/>
        <v>1.9586080825226873</v>
      </c>
      <c r="T128" s="99">
        <f t="shared" si="19"/>
        <v>14683</v>
      </c>
      <c r="U128" s="74"/>
      <c r="V128" s="75"/>
    </row>
    <row r="129" spans="1:22" ht="15.75">
      <c r="A129" s="107" t="s">
        <v>178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625000</v>
      </c>
      <c r="M129" s="101">
        <f>M130+M131</f>
        <v>241284</v>
      </c>
      <c r="N129" s="125">
        <f t="shared" si="16"/>
        <v>0.3860544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625000</v>
      </c>
      <c r="S129" s="100"/>
      <c r="T129" s="101">
        <f t="shared" si="19"/>
        <v>383716</v>
      </c>
      <c r="U129" s="74"/>
      <c r="V129" s="74"/>
    </row>
    <row r="130" spans="1:22" ht="15.75">
      <c r="A130" s="118" t="s">
        <v>116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230000</v>
      </c>
      <c r="M130" s="97">
        <v>109384</v>
      </c>
      <c r="N130" s="124">
        <f t="shared" si="16"/>
        <v>0.47558260869565216</v>
      </c>
      <c r="O130" s="119"/>
      <c r="P130" s="119"/>
      <c r="Q130" s="119"/>
      <c r="R130" s="122">
        <f t="shared" si="17"/>
        <v>230000</v>
      </c>
      <c r="S130" s="120"/>
      <c r="T130" s="119">
        <f t="shared" si="19"/>
        <v>120616</v>
      </c>
      <c r="U130" s="74"/>
      <c r="V130" s="74"/>
    </row>
    <row r="131" spans="1:22" ht="15.75">
      <c r="A131" s="118" t="s">
        <v>179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97">
        <v>131900</v>
      </c>
      <c r="N131" s="124">
        <f t="shared" si="16"/>
        <v>0.3339240506329114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263100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36835000</v>
      </c>
      <c r="M133" s="12">
        <f>M134+M140+M148+M153+M152</f>
        <v>27416565</v>
      </c>
      <c r="N133" s="94">
        <f t="shared" si="16"/>
        <v>0.7443074521514863</v>
      </c>
      <c r="O133" s="12">
        <f>O134+O140+O148+O153</f>
        <v>727650</v>
      </c>
      <c r="P133" s="12">
        <f>P134+P140+P148+P153</f>
        <v>0</v>
      </c>
      <c r="Q133" s="12">
        <f>Q134+Q140+Q148+Q153</f>
        <v>0</v>
      </c>
      <c r="R133" s="12">
        <f>R134+R140+R148+R153+R152</f>
        <v>37562650</v>
      </c>
      <c r="S133" s="98">
        <f t="shared" si="18"/>
        <v>1.3700713419058879</v>
      </c>
      <c r="T133" s="99">
        <f t="shared" si="19"/>
        <v>10146085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55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56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136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f>M144+M147</f>
        <v>4381184</v>
      </c>
      <c r="N140" s="125">
        <f t="shared" si="16"/>
        <v>0.5408869135802469</v>
      </c>
      <c r="O140" s="16">
        <f>O144+O147</f>
        <v>420000</v>
      </c>
      <c r="P140" s="16">
        <f>P144+P147</f>
        <v>0</v>
      </c>
      <c r="Q140" s="16">
        <f>Q144+Q147</f>
        <v>0</v>
      </c>
      <c r="R140" s="16">
        <f>R144+R147</f>
        <v>8520000</v>
      </c>
      <c r="S140" s="100">
        <f t="shared" si="18"/>
        <v>1.9446797943204395</v>
      </c>
      <c r="T140" s="101">
        <f t="shared" si="19"/>
        <v>4138816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55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f>3548871+816322</f>
        <v>4365193</v>
      </c>
      <c r="N144" s="124">
        <f t="shared" si="16"/>
        <v>0.545649125</v>
      </c>
      <c r="O144" s="5">
        <v>350000</v>
      </c>
      <c r="P144" s="5"/>
      <c r="Q144" s="5"/>
      <c r="R144" s="122">
        <f t="shared" si="17"/>
        <v>8350000</v>
      </c>
      <c r="S144" s="6">
        <f t="shared" si="18"/>
        <v>1.91285929396478</v>
      </c>
      <c r="T144" s="97">
        <f t="shared" si="19"/>
        <v>3984807</v>
      </c>
      <c r="U144" s="75"/>
      <c r="V144" s="74"/>
    </row>
    <row r="145" spans="1:23" ht="15.75" hidden="1">
      <c r="A145" s="74"/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15991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16998200</v>
      </c>
      <c r="V146" s="75">
        <v>4234345</v>
      </c>
    </row>
    <row r="147" spans="1:22" ht="30.75">
      <c r="A147" s="41" t="s">
        <v>183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>
        <v>15991</v>
      </c>
      <c r="N147" s="124">
        <f aca="true" t="shared" si="35" ref="N147:N212">M147/L147</f>
        <v>0.15991</v>
      </c>
      <c r="O147" s="5">
        <v>70000</v>
      </c>
      <c r="P147" s="5"/>
      <c r="Q147" s="5"/>
      <c r="R147" s="122">
        <f aca="true" t="shared" si="36" ref="R147:R212">L147+O147</f>
        <v>170000</v>
      </c>
      <c r="S147" s="96">
        <f>R147/M147</f>
        <v>10.630979926208493</v>
      </c>
      <c r="T147" s="97">
        <f aca="true" t="shared" si="37" ref="T147:T212">R147-M147</f>
        <v>154009</v>
      </c>
      <c r="U147" s="74"/>
      <c r="V147" s="75"/>
    </row>
    <row r="148" spans="1:22" ht="15.75">
      <c r="A148" s="107" t="s">
        <v>180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</f>
        <v>28555000</v>
      </c>
      <c r="M148" s="101">
        <f>M149+M150+M151</f>
        <v>22994200</v>
      </c>
      <c r="N148" s="125">
        <f>M148/L148</f>
        <v>0.8052600245140956</v>
      </c>
      <c r="O148" s="101">
        <f>O149+O150+O151+O152</f>
        <v>307650</v>
      </c>
      <c r="P148" s="101">
        <f>P149+P150+P151+P152</f>
        <v>0</v>
      </c>
      <c r="Q148" s="101">
        <f>Q149+Q150+Q151+Q152</f>
        <v>0</v>
      </c>
      <c r="R148" s="101">
        <f>R149+R150+R151</f>
        <v>28862650</v>
      </c>
      <c r="S148" s="96"/>
      <c r="T148" s="97"/>
      <c r="U148" s="74"/>
      <c r="V148" s="75"/>
    </row>
    <row r="149" spans="1:23" ht="15.75">
      <c r="A149" s="141" t="s">
        <v>128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12067200</v>
      </c>
      <c r="N149" s="124">
        <f t="shared" si="35"/>
        <v>0.7053542202478372</v>
      </c>
      <c r="O149" s="97">
        <f>757650-350000-100000</f>
        <v>307650</v>
      </c>
      <c r="P149" s="97"/>
      <c r="Q149" s="97"/>
      <c r="R149" s="122">
        <f t="shared" si="36"/>
        <v>17415650</v>
      </c>
      <c r="S149" s="100">
        <f aca="true" t="shared" si="38" ref="S149:S213">R149/M149</f>
        <v>1.4432221227791038</v>
      </c>
      <c r="T149" s="101">
        <f t="shared" si="37"/>
        <v>5348450</v>
      </c>
      <c r="U149" s="1"/>
      <c r="V149" s="75"/>
      <c r="W149" s="106"/>
    </row>
    <row r="150" spans="1:23" ht="15.75">
      <c r="A150" s="141" t="s">
        <v>181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5996000</v>
      </c>
      <c r="N150" s="124">
        <f t="shared" si="35"/>
        <v>0.930044982162246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451000</v>
      </c>
      <c r="U150" s="1"/>
      <c r="V150" s="75"/>
      <c r="W150" s="106"/>
    </row>
    <row r="151" spans="1:27" ht="15.75">
      <c r="A151" s="141" t="s">
        <v>129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5000000</v>
      </c>
      <c r="M151" s="97">
        <v>4931000</v>
      </c>
      <c r="N151" s="124">
        <f t="shared" si="35"/>
        <v>0.9862</v>
      </c>
      <c r="O151" s="97"/>
      <c r="P151" s="97"/>
      <c r="Q151" s="97"/>
      <c r="R151" s="122">
        <f t="shared" si="36"/>
        <v>5000000</v>
      </c>
      <c r="S151" s="100">
        <f t="shared" si="38"/>
        <v>1.013993104846887</v>
      </c>
      <c r="T151" s="101">
        <f t="shared" si="37"/>
        <v>69000</v>
      </c>
      <c r="U151" s="113"/>
      <c r="V151" s="75"/>
      <c r="AA151" s="74" t="s">
        <v>152</v>
      </c>
    </row>
    <row r="152" spans="1:22" ht="15" customHeight="1">
      <c r="A152" s="107" t="s">
        <v>67</v>
      </c>
      <c r="B152" s="101">
        <v>125000</v>
      </c>
      <c r="C152" s="101">
        <v>74000</v>
      </c>
      <c r="D152" s="100">
        <f>C152/B152</f>
        <v>0.592</v>
      </c>
      <c r="E152" s="101"/>
      <c r="F152" s="100">
        <f t="shared" si="34"/>
        <v>0.592</v>
      </c>
      <c r="G152" s="101">
        <v>0</v>
      </c>
      <c r="H152" s="101">
        <v>125000</v>
      </c>
      <c r="I152" s="101">
        <v>70000</v>
      </c>
      <c r="J152" s="100">
        <f t="shared" si="33"/>
        <v>0.56</v>
      </c>
      <c r="K152" s="101"/>
      <c r="L152" s="101">
        <v>180000</v>
      </c>
      <c r="M152" s="101">
        <v>133000</v>
      </c>
      <c r="N152" s="125">
        <f t="shared" si="35"/>
        <v>0.7388888888888889</v>
      </c>
      <c r="O152" s="101"/>
      <c r="P152" s="101"/>
      <c r="Q152" s="101"/>
      <c r="R152" s="123">
        <f t="shared" si="36"/>
        <v>180000</v>
      </c>
      <c r="S152" s="100">
        <f t="shared" si="38"/>
        <v>1.3533834586466165</v>
      </c>
      <c r="T152" s="101">
        <f t="shared" si="37"/>
        <v>47000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-91819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91819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29137644</v>
      </c>
      <c r="N154" s="94">
        <f t="shared" si="35"/>
        <v>0.6681413437285026</v>
      </c>
      <c r="O154" s="12">
        <f>O155+O159+O160+O164+O166+O170+O181</f>
        <v>70000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43680000</v>
      </c>
      <c r="S154" s="98">
        <f t="shared" si="38"/>
        <v>1.4990916904606288</v>
      </c>
      <c r="T154" s="99">
        <f t="shared" si="37"/>
        <v>14542356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f>M156+M157</f>
        <v>13145752</v>
      </c>
      <c r="N155" s="100">
        <f t="shared" si="35"/>
        <v>0.6793670284237726</v>
      </c>
      <c r="O155" s="16">
        <f>O156+O157+O158</f>
        <v>70000</v>
      </c>
      <c r="P155" s="16">
        <f>P156+P157+P158</f>
        <v>0</v>
      </c>
      <c r="Q155" s="16"/>
      <c r="R155" s="101">
        <f t="shared" si="36"/>
        <v>19420000</v>
      </c>
      <c r="S155" s="100">
        <f t="shared" si="38"/>
        <v>1.4772833079461716</v>
      </c>
      <c r="T155" s="101">
        <f t="shared" si="37"/>
        <v>6274248</v>
      </c>
      <c r="U155" s="74"/>
      <c r="V155" s="74"/>
    </row>
    <row r="156" spans="1:22" ht="15.75">
      <c r="A156" s="10" t="s">
        <v>161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5">
        <f>4316231+60</f>
        <v>4316291</v>
      </c>
      <c r="N156" s="96">
        <f t="shared" si="35"/>
        <v>0.7134365289256198</v>
      </c>
      <c r="O156" s="5">
        <v>70000</v>
      </c>
      <c r="P156" s="5"/>
      <c r="Q156" s="5"/>
      <c r="R156" s="97">
        <f t="shared" si="36"/>
        <v>6120000</v>
      </c>
      <c r="S156" s="96" t="e">
        <f>R156/V156</f>
        <v>#DIV/0!</v>
      </c>
      <c r="T156" s="97">
        <f>R156-V156</f>
        <v>6120000</v>
      </c>
      <c r="U156" s="113"/>
      <c r="V156" s="142"/>
    </row>
    <row r="157" spans="1:22" ht="15.75">
      <c r="A157" s="10" t="s">
        <v>115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8829461</v>
      </c>
      <c r="N157" s="96">
        <f t="shared" si="35"/>
        <v>0.6638692481203008</v>
      </c>
      <c r="O157" s="5"/>
      <c r="P157" s="5"/>
      <c r="Q157" s="5"/>
      <c r="R157" s="97">
        <f t="shared" si="36"/>
        <v>13300000</v>
      </c>
      <c r="S157" s="96">
        <f t="shared" si="38"/>
        <v>1.506320714254245</v>
      </c>
      <c r="T157" s="97">
        <f t="shared" si="37"/>
        <v>4470539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96" t="e">
        <f t="shared" si="35"/>
        <v>#DIV/0!</v>
      </c>
      <c r="O158" s="5"/>
      <c r="P158" s="5"/>
      <c r="Q158" s="5"/>
      <c r="R158" s="97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136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8" t="e">
        <f t="shared" si="35"/>
        <v>#DIV/0!</v>
      </c>
      <c r="O159" s="16"/>
      <c r="P159" s="16"/>
      <c r="Q159" s="16"/>
      <c r="R159" s="99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640122</v>
      </c>
      <c r="N160" s="100">
        <f t="shared" si="35"/>
        <v>0.60964</v>
      </c>
      <c r="O160" s="16">
        <f>O161+O162</f>
        <v>0</v>
      </c>
      <c r="P160" s="16">
        <f>P161+P162</f>
        <v>0</v>
      </c>
      <c r="Q160" s="16"/>
      <c r="R160" s="101">
        <f t="shared" si="36"/>
        <v>1050000</v>
      </c>
      <c r="S160" s="100">
        <f t="shared" si="38"/>
        <v>1.6403123154648644</v>
      </c>
      <c r="T160" s="101">
        <f t="shared" si="37"/>
        <v>409878</v>
      </c>
      <c r="U160" s="113"/>
      <c r="V160" s="74"/>
    </row>
    <row r="161" spans="1:22" ht="15.75">
      <c r="A161" s="10" t="s">
        <v>162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f>621409+18713</f>
        <v>640122</v>
      </c>
      <c r="N161" s="124">
        <f t="shared" si="35"/>
        <v>0.60964</v>
      </c>
      <c r="O161" s="135"/>
      <c r="P161" s="5"/>
      <c r="Q161" s="5"/>
      <c r="R161" s="122">
        <f t="shared" si="36"/>
        <v>1050000</v>
      </c>
      <c r="S161" s="96">
        <f t="shared" si="38"/>
        <v>1.6403123154648644</v>
      </c>
      <c r="T161" s="97">
        <f t="shared" si="37"/>
        <v>409878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77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139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45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67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1106772</v>
      </c>
      <c r="N166" s="100">
        <f t="shared" si="35"/>
        <v>0.5270342857142857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1.8974097646127657</v>
      </c>
      <c r="T166" s="101">
        <f t="shared" si="37"/>
        <v>993228</v>
      </c>
      <c r="U166" s="75"/>
      <c r="V166" s="74"/>
    </row>
    <row r="167" spans="1:22" ht="15.75">
      <c r="A167" s="10" t="s">
        <v>163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789266</v>
      </c>
      <c r="N167" s="96">
        <f t="shared" si="35"/>
        <v>0.49329125</v>
      </c>
      <c r="O167" s="5"/>
      <c r="P167" s="5"/>
      <c r="Q167" s="5"/>
      <c r="R167" s="97">
        <f t="shared" si="36"/>
        <v>1600000</v>
      </c>
      <c r="S167" s="96">
        <f t="shared" si="38"/>
        <v>2.027199955401601</v>
      </c>
      <c r="T167" s="97">
        <f t="shared" si="37"/>
        <v>810734</v>
      </c>
      <c r="U167" s="74"/>
      <c r="V167" s="74"/>
    </row>
    <row r="168" spans="1:22" ht="0.75" customHeight="1">
      <c r="A168" s="10" t="s">
        <v>63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136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39523+277983</f>
        <v>317506</v>
      </c>
      <c r="N169" s="124">
        <f t="shared" si="35"/>
        <v>0.635012</v>
      </c>
      <c r="O169" s="5"/>
      <c r="P169" s="5"/>
      <c r="Q169" s="12"/>
      <c r="R169" s="122">
        <f t="shared" si="36"/>
        <v>500000</v>
      </c>
      <c r="S169" s="96">
        <f t="shared" si="38"/>
        <v>1.5747733901091634</v>
      </c>
      <c r="T169" s="97">
        <f t="shared" si="37"/>
        <v>182494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f>M174+M177+M178</f>
        <v>14389662</v>
      </c>
      <c r="N170" s="125">
        <f t="shared" si="35"/>
        <v>0.6816514448128849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1.467025424224697</v>
      </c>
      <c r="T170" s="101">
        <f t="shared" si="37"/>
        <v>6720338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119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75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13068</v>
      </c>
      <c r="N174" s="124">
        <f t="shared" si="35"/>
        <v>0.2178</v>
      </c>
      <c r="O174" s="5"/>
      <c r="P174" s="5"/>
      <c r="Q174" s="5"/>
      <c r="R174" s="122">
        <f t="shared" si="36"/>
        <v>60000</v>
      </c>
      <c r="S174" s="96">
        <f t="shared" si="38"/>
        <v>4.591368227731864</v>
      </c>
      <c r="T174" s="97">
        <f t="shared" si="37"/>
        <v>46932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78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14361594</v>
      </c>
      <c r="N177" s="124">
        <f t="shared" si="35"/>
        <v>0.6838854285714285</v>
      </c>
      <c r="O177" s="5"/>
      <c r="P177" s="5"/>
      <c r="Q177" s="5"/>
      <c r="R177" s="122">
        <f t="shared" si="36"/>
        <v>21000000</v>
      </c>
      <c r="S177" s="96">
        <f t="shared" si="38"/>
        <v>1.4622332312137496</v>
      </c>
      <c r="T177" s="97">
        <f t="shared" si="37"/>
        <v>6638406</v>
      </c>
      <c r="U177" s="113"/>
      <c r="V177" s="74"/>
    </row>
    <row r="178" spans="1:22" ht="14.25" customHeight="1">
      <c r="A178" s="23" t="s">
        <v>46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15000</v>
      </c>
      <c r="N178" s="124">
        <f t="shared" si="35"/>
        <v>0.3</v>
      </c>
      <c r="O178" s="5"/>
      <c r="P178" s="5"/>
      <c r="Q178" s="5"/>
      <c r="R178" s="122">
        <f t="shared" si="36"/>
        <v>50000</v>
      </c>
      <c r="S178" s="96">
        <f t="shared" si="38"/>
        <v>3.3333333333333335</v>
      </c>
      <c r="T178" s="97">
        <f t="shared" si="37"/>
        <v>35000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-144664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144664</v>
      </c>
      <c r="U181" s="74"/>
      <c r="V181" s="74"/>
    </row>
    <row r="182" spans="1:22" ht="31.5">
      <c r="A182" s="13" t="s">
        <v>44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12077880</v>
      </c>
      <c r="N182" s="94">
        <f t="shared" si="35"/>
        <v>0.4444213527190004</v>
      </c>
      <c r="O182" s="12">
        <f>O184+O195+O196+O197+O199</f>
        <v>0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2.250116907934174</v>
      </c>
      <c r="T182" s="99">
        <f t="shared" si="37"/>
        <v>15098762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f>M185+M186</f>
        <v>10800987</v>
      </c>
      <c r="N184" s="125">
        <f t="shared" si="35"/>
        <v>0.44308756718829445</v>
      </c>
      <c r="O184" s="16">
        <f t="shared" si="46"/>
        <v>0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2.256890226791311</v>
      </c>
      <c r="T184" s="101">
        <f t="shared" si="37"/>
        <v>13575655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5662060</v>
      </c>
      <c r="N185" s="124">
        <f t="shared" si="35"/>
        <v>0.41596091683808406</v>
      </c>
      <c r="O185" s="5"/>
      <c r="P185" s="5"/>
      <c r="Q185" s="5"/>
      <c r="R185" s="122">
        <f t="shared" si="36"/>
        <v>13612000</v>
      </c>
      <c r="S185" s="96">
        <f t="shared" si="38"/>
        <v>2.4040720161919866</v>
      </c>
      <c r="T185" s="97">
        <f t="shared" si="37"/>
        <v>7949940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5138927</v>
      </c>
      <c r="N186" s="124">
        <f t="shared" si="35"/>
        <v>0.47738949423492205</v>
      </c>
      <c r="O186" s="5"/>
      <c r="P186" s="5"/>
      <c r="Q186" s="5"/>
      <c r="R186" s="122">
        <f t="shared" si="36"/>
        <v>10764642</v>
      </c>
      <c r="S186" s="96">
        <f t="shared" si="38"/>
        <v>2.094725611007901</v>
      </c>
      <c r="T186" s="97">
        <f t="shared" si="37"/>
        <v>5625715</v>
      </c>
      <c r="U186" s="74"/>
      <c r="V186" s="74"/>
    </row>
    <row r="187" spans="1:22" ht="15.75" hidden="1">
      <c r="A187" s="26" t="s">
        <v>72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66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65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58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138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51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1317269</v>
      </c>
      <c r="N197" s="125">
        <f t="shared" si="35"/>
        <v>0.4704532142857143</v>
      </c>
      <c r="O197" s="16"/>
      <c r="P197" s="16"/>
      <c r="Q197" s="16"/>
      <c r="R197" s="123">
        <f t="shared" si="36"/>
        <v>2800000</v>
      </c>
      <c r="S197" s="100">
        <f t="shared" si="38"/>
        <v>2.1256098792274014</v>
      </c>
      <c r="T197" s="101">
        <f t="shared" si="37"/>
        <v>1482731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-40376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40376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3919245</v>
      </c>
      <c r="N200" s="94">
        <f t="shared" si="35"/>
        <v>0.4333051409618574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2.307842454350264</v>
      </c>
      <c r="T200" s="99">
        <f t="shared" si="37"/>
        <v>5125755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4089673</v>
      </c>
      <c r="N201" s="124">
        <f t="shared" si="35"/>
        <v>0.4521473742399115</v>
      </c>
      <c r="O201" s="5"/>
      <c r="P201" s="5"/>
      <c r="Q201" s="5"/>
      <c r="R201" s="122">
        <f t="shared" si="36"/>
        <v>9045000</v>
      </c>
      <c r="S201" s="96">
        <f t="shared" si="38"/>
        <v>2.211668267854178</v>
      </c>
      <c r="T201" s="97">
        <f t="shared" si="37"/>
        <v>4955327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>
        <v>-170428</v>
      </c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170428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846101</v>
      </c>
      <c r="N204" s="94">
        <f t="shared" si="35"/>
        <v>0.8058104761904762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1.2409865961628694</v>
      </c>
      <c r="T204" s="99">
        <f t="shared" si="37"/>
        <v>203899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846101</v>
      </c>
      <c r="N205" s="124">
        <f t="shared" si="35"/>
        <v>0.8058104761904762</v>
      </c>
      <c r="O205" s="5"/>
      <c r="P205" s="5"/>
      <c r="Q205" s="5"/>
      <c r="R205" s="122">
        <f t="shared" si="36"/>
        <v>1050000</v>
      </c>
      <c r="S205" s="96">
        <f t="shared" si="38"/>
        <v>1.2409865961628694</v>
      </c>
      <c r="T205" s="97">
        <f t="shared" si="37"/>
        <v>203899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34953474</v>
      </c>
      <c r="N207" s="94">
        <f t="shared" si="35"/>
        <v>0.720318887171561</v>
      </c>
      <c r="O207" s="12">
        <f>O208+O209+O211+O220</f>
        <v>9010000</v>
      </c>
      <c r="P207" s="12">
        <f>P208+P209+P211+P220</f>
        <v>0</v>
      </c>
      <c r="Q207" s="12">
        <f>Q208+Q209+Q211+Q220</f>
        <v>0</v>
      </c>
      <c r="R207" s="95">
        <f t="shared" si="36"/>
        <v>57535000</v>
      </c>
      <c r="S207" s="98">
        <f t="shared" si="38"/>
        <v>1.6460452543286541</v>
      </c>
      <c r="T207" s="99">
        <f t="shared" si="37"/>
        <v>22581526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12922227</v>
      </c>
      <c r="N208" s="124">
        <f t="shared" si="35"/>
        <v>0.6205151020408163</v>
      </c>
      <c r="O208" s="5"/>
      <c r="P208" s="5"/>
      <c r="Q208" s="5"/>
      <c r="R208" s="122">
        <f t="shared" si="36"/>
        <v>20825000</v>
      </c>
      <c r="S208" s="96">
        <f t="shared" si="38"/>
        <v>1.6115643224654699</v>
      </c>
      <c r="T208" s="97">
        <f t="shared" si="37"/>
        <v>7902773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2852534</v>
      </c>
      <c r="N209" s="124">
        <f t="shared" si="35"/>
        <v>0.7506668421052631</v>
      </c>
      <c r="O209" s="97">
        <v>10000</v>
      </c>
      <c r="P209" s="5"/>
      <c r="Q209" s="5"/>
      <c r="R209" s="122">
        <f t="shared" si="36"/>
        <v>3810000</v>
      </c>
      <c r="S209" s="96">
        <f t="shared" si="38"/>
        <v>1.3356545443454837</v>
      </c>
      <c r="T209" s="97">
        <f t="shared" si="37"/>
        <v>957466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19178713</v>
      </c>
      <c r="N211" s="124">
        <f t="shared" si="35"/>
        <v>0.802456610878661</v>
      </c>
      <c r="O211" s="5">
        <v>9000000</v>
      </c>
      <c r="P211" s="5"/>
      <c r="Q211" s="5"/>
      <c r="R211" s="122">
        <f t="shared" si="36"/>
        <v>32900000</v>
      </c>
      <c r="S211" s="96">
        <f t="shared" si="38"/>
        <v>1.7154435753848551</v>
      </c>
      <c r="T211" s="97">
        <f t="shared" si="37"/>
        <v>13721287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52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69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258227273</v>
      </c>
      <c r="M221" s="80">
        <f t="shared" si="60"/>
        <v>161536044</v>
      </c>
      <c r="N221" s="103">
        <f t="shared" si="55"/>
        <v>0.6255576420078602</v>
      </c>
      <c r="O221" s="80">
        <f t="shared" si="60"/>
        <v>15107650</v>
      </c>
      <c r="P221" s="80">
        <f t="shared" si="60"/>
        <v>0</v>
      </c>
      <c r="Q221" s="80">
        <f t="shared" si="60"/>
        <v>0</v>
      </c>
      <c r="R221" s="80">
        <f t="shared" si="60"/>
        <v>273334923</v>
      </c>
      <c r="S221" s="103">
        <f t="shared" si="59"/>
        <v>1.6920986563221767</v>
      </c>
      <c r="T221" s="105">
        <f t="shared" si="58"/>
        <v>111798879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144</v>
      </c>
      <c r="B228" s="2"/>
      <c r="C228" s="2"/>
      <c r="D228" s="69"/>
      <c r="E228" s="29" t="s">
        <v>81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185</v>
      </c>
      <c r="B229" s="30"/>
      <c r="C229" s="69"/>
      <c r="D229" s="69"/>
      <c r="E229" s="29" t="s">
        <v>82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2022-09-08T08:40:58Z</cp:lastPrinted>
  <dcterms:created xsi:type="dcterms:W3CDTF">2007-06-25T06:06:27Z</dcterms:created>
  <dcterms:modified xsi:type="dcterms:W3CDTF">2022-09-12T07:42:13Z</dcterms:modified>
  <cp:category/>
  <cp:version/>
  <cp:contentType/>
  <cp:contentStatus/>
</cp:coreProperties>
</file>