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iunie 2022" sheetId="1" r:id="rId1"/>
  </sheets>
  <definedNames>
    <definedName name="_xlnm.Print_Area" localSheetId="0">'rectif iunie 2022'!$A$1:$T$206</definedName>
  </definedNames>
  <calcPr fullCalcOnLoad="1"/>
</workbook>
</file>

<file path=xl/sharedStrings.xml><?xml version="1.0" encoding="utf-8"?>
<sst xmlns="http://schemas.openxmlformats.org/spreadsheetml/2006/main" count="196" uniqueCount="139">
  <si>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</si>
  <si>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</si>
  <si>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</si>
  <si>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</si>
  <si>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</si>
  <si>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</si>
  <si>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</si>
  <si>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</si>
  <si>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</si>
  <si>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</si>
  <si>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</si>
  <si>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</si>
  <si>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</si>
  <si>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</si>
  <si>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</si>
  <si>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</si>
  <si>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</si>
  <si>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</si>
  <si>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</si>
  <si>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</si>
  <si>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</si>
  <si>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</si>
  <si>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</si>
  <si>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</si>
  <si>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</si>
  <si>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</si>
  <si>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</si>
  <si>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</si>
  <si>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</si>
  <si>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</si>
  <si>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</si>
  <si>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</si>
  <si>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</si>
  <si>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</si>
  <si>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</si>
  <si>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</si>
  <si>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</si>
  <si>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</si>
  <si>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</si>
  <si>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</si>
  <si>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</si>
  <si>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</si>
  <si>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</si>
  <si>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</si>
  <si>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</si>
  <si>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</si>
  <si>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</si>
  <si>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</si>
  <si>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</si>
  <si>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</si>
  <si>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</si>
  <si>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</si>
  <si>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</si>
  <si>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</si>
  <si>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</si>
  <si>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</si>
  <si>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</si>
  <si>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</si>
  <si>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</si>
  <si>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</si>
  <si>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</si>
  <si>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</si>
  <si>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</si>
  <si>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</si>
  <si>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</si>
  <si>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</si>
  <si>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</si>
  <si>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</si>
  <si>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</si>
  <si>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</si>
  <si>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</si>
  <si>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</si>
  <si>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</si>
  <si>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</si>
  <si>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</si>
  <si>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</si>
  <si>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</si>
  <si>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</si>
  <si>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</si>
  <si>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</si>
  <si>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</si>
  <si>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</si>
  <si>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</si>
  <si>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</si>
  <si>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</si>
  <si>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</si>
  <si>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</si>
  <si>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</si>
  <si>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</si>
  <si>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</si>
  <si>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</si>
  <si>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</si>
  <si>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</si>
  <si>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</si>
  <si>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</si>
  <si>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</si>
  <si>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</si>
  <si>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</si>
  <si>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</si>
  <si>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</si>
  <si>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</si>
  <si>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</si>
  <si>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</si>
  <si>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</si>
  <si>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</si>
  <si>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</si>
  <si>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</si>
  <si>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</si>
  <si>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</si>
  <si>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</si>
  <si>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</si>
  <si>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</si>
  <si>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</si>
  <si>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</si>
  <si>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</si>
  <si>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</si>
  <si>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</si>
  <si>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</si>
  <si>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</si>
  <si>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</si>
  <si>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</si>
  <si>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</si>
  <si>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</si>
  <si>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</si>
  <si>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</si>
  <si>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</si>
  <si>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</si>
  <si>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</si>
  <si>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</si>
  <si>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</si>
  <si>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</si>
  <si>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</si>
  <si>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</si>
  <si>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</si>
  <si>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</si>
  <si>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Subventii fond mediu</t>
  </si>
  <si>
    <t>ANEXA NR 1.1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</si>
  <si>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</si>
  <si>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REALIZARI LA 07.06.2022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</si>
</sst>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58">
      <selection activeCell="T96" sqref="T96:T128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137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136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138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6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15696250</v>
      </c>
      <c r="I40" s="15"/>
      <c r="J40" s="5">
        <f t="shared" si="3"/>
        <v>15923591</v>
      </c>
      <c r="K40" s="30">
        <f aca="true" t="shared" si="4" ref="K40:K66">H40/G40</f>
        <v>0.9857230068267893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1.0144837779724456</v>
      </c>
      <c r="R40" s="6">
        <f>P40-H40</f>
        <v>227341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44291664</v>
      </c>
      <c r="H41" s="104">
        <v>1213846</v>
      </c>
      <c r="I41" s="15"/>
      <c r="J41" s="5">
        <f t="shared" si="3"/>
        <v>44291664</v>
      </c>
      <c r="K41" s="30">
        <f t="shared" si="4"/>
        <v>0.027405743888962945</v>
      </c>
      <c r="L41" s="5">
        <f>685000+19431+29823</f>
        <v>734254</v>
      </c>
      <c r="M41" s="5">
        <f>1600000+2306733+530216</f>
        <v>4436949</v>
      </c>
      <c r="N41" s="15"/>
      <c r="O41" s="15"/>
      <c r="P41" s="6">
        <f t="shared" si="5"/>
        <v>45025918</v>
      </c>
      <c r="Q41" s="146">
        <f aca="true" t="shared" si="6" ref="Q41:Q66">P41/H41</f>
        <v>37.09360001186312</v>
      </c>
      <c r="R41" s="6">
        <f aca="true" t="shared" si="7" ref="R41:R70">P41-H41</f>
        <v>43812072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49959</v>
      </c>
      <c r="H48" s="6">
        <v>49959</v>
      </c>
      <c r="I48" s="6"/>
      <c r="J48" s="6">
        <f t="shared" si="3"/>
        <v>49959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49959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249886</v>
      </c>
      <c r="H49" s="6">
        <v>311437</v>
      </c>
      <c r="I49" s="6"/>
      <c r="J49" s="6">
        <f t="shared" si="3"/>
        <v>249886</v>
      </c>
      <c r="K49" s="30">
        <f t="shared" si="4"/>
        <v>1.2463163202420304</v>
      </c>
      <c r="L49" s="5">
        <f>H49-G49</f>
        <v>61551</v>
      </c>
      <c r="M49" s="5">
        <v>211924</v>
      </c>
      <c r="N49" s="5"/>
      <c r="O49" s="5"/>
      <c r="P49" s="6">
        <f t="shared" si="5"/>
        <v>311437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3227</v>
      </c>
      <c r="H50" s="6">
        <v>3227</v>
      </c>
      <c r="I50" s="6"/>
      <c r="J50" s="6">
        <f t="shared" si="3"/>
        <v>3227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3227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1640000</v>
      </c>
      <c r="H51" s="6">
        <v>0</v>
      </c>
      <c r="I51" s="6"/>
      <c r="J51" s="6">
        <f t="shared" si="3"/>
        <v>1640000</v>
      </c>
      <c r="K51" s="30">
        <f t="shared" si="4"/>
        <v>0</v>
      </c>
      <c r="L51" s="5">
        <v>476000</v>
      </c>
      <c r="M51" s="5"/>
      <c r="N51" s="5"/>
      <c r="O51" s="5"/>
      <c r="P51" s="6">
        <f t="shared" si="5"/>
        <v>2116000</v>
      </c>
      <c r="Q51" s="146" t="e">
        <f t="shared" si="6"/>
        <v>#DIV/0!</v>
      </c>
      <c r="R51" s="6">
        <f t="shared" si="7"/>
        <v>2116000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336199</v>
      </c>
      <c r="I52" s="6"/>
      <c r="J52" s="6">
        <f t="shared" si="3"/>
        <v>572890</v>
      </c>
      <c r="K52" s="30">
        <f t="shared" si="4"/>
        <v>0.5868473878056869</v>
      </c>
      <c r="L52" s="5"/>
      <c r="M52" s="5"/>
      <c r="N52" s="5"/>
      <c r="O52" s="5"/>
      <c r="P52" s="6">
        <f t="shared" si="5"/>
        <v>572890</v>
      </c>
      <c r="Q52" s="146">
        <f t="shared" si="6"/>
        <v>1.7040205354566789</v>
      </c>
      <c r="R52" s="6">
        <f t="shared" si="7"/>
        <v>236691</v>
      </c>
    </row>
    <row r="53" spans="2:18" ht="15.75">
      <c r="B53" s="34" t="s">
        <v>116</v>
      </c>
      <c r="C53" s="31"/>
      <c r="D53" s="31"/>
      <c r="E53" s="31"/>
      <c r="F53" s="31"/>
      <c r="G53" s="5">
        <v>164000</v>
      </c>
      <c r="H53" s="6">
        <v>164000</v>
      </c>
      <c r="I53" s="6"/>
      <c r="J53" s="6">
        <f t="shared" si="3"/>
        <v>164000</v>
      </c>
      <c r="K53" s="30">
        <f t="shared" si="4"/>
        <v>1</v>
      </c>
      <c r="L53" s="5"/>
      <c r="M53" s="5">
        <v>0</v>
      </c>
      <c r="N53" s="5"/>
      <c r="O53" s="5"/>
      <c r="P53" s="6">
        <f t="shared" si="5"/>
        <v>164000</v>
      </c>
      <c r="Q53" s="146">
        <f t="shared" si="6"/>
        <v>1</v>
      </c>
      <c r="R53" s="6">
        <f t="shared" si="7"/>
        <v>0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337</v>
      </c>
      <c r="H55" s="6">
        <v>337</v>
      </c>
      <c r="I55" s="6"/>
      <c r="J55" s="6">
        <f t="shared" si="3"/>
        <v>337</v>
      </c>
      <c r="K55" s="30">
        <f t="shared" si="4"/>
        <v>1</v>
      </c>
      <c r="L55" s="5"/>
      <c r="M55" s="5"/>
      <c r="N55" s="5"/>
      <c r="O55" s="5"/>
      <c r="P55" s="6">
        <f t="shared" si="5"/>
        <v>337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108099016</v>
      </c>
      <c r="H56" s="120">
        <v>26596097</v>
      </c>
      <c r="I56" s="6"/>
      <c r="J56" s="6">
        <f t="shared" si="3"/>
        <v>108099016</v>
      </c>
      <c r="K56" s="30">
        <f t="shared" si="4"/>
        <v>0.2460345892510252</v>
      </c>
      <c r="L56" s="5"/>
      <c r="M56" s="5">
        <v>14549529</v>
      </c>
      <c r="N56" s="5"/>
      <c r="O56" s="5"/>
      <c r="P56" s="6">
        <f t="shared" si="5"/>
        <v>108099016</v>
      </c>
      <c r="Q56" s="146"/>
      <c r="R56" s="6">
        <f t="shared" si="7"/>
        <v>81502919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3916630</v>
      </c>
      <c r="H58" s="120">
        <v>4550747</v>
      </c>
      <c r="I58" s="6"/>
      <c r="J58" s="6">
        <f t="shared" si="3"/>
        <v>3916630</v>
      </c>
      <c r="K58" s="30">
        <f t="shared" si="4"/>
        <v>1.1619037284604365</v>
      </c>
      <c r="L58" s="5">
        <f>683370+U56</f>
        <v>683370</v>
      </c>
      <c r="M58" s="6">
        <v>0</v>
      </c>
      <c r="N58" s="5"/>
      <c r="O58" s="5"/>
      <c r="P58" s="6">
        <f t="shared" si="5"/>
        <v>4600000</v>
      </c>
      <c r="Q58" s="146">
        <f t="shared" si="6"/>
        <v>1.010823058280322</v>
      </c>
      <c r="R58" s="6">
        <f t="shared" si="7"/>
        <v>49253</v>
      </c>
    </row>
    <row r="59" spans="2:18" ht="15.75">
      <c r="B59" s="123" t="s">
        <v>90</v>
      </c>
      <c r="C59" s="31"/>
      <c r="D59" s="31"/>
      <c r="E59" s="31"/>
      <c r="F59" s="31"/>
      <c r="G59" s="6">
        <v>210000</v>
      </c>
      <c r="H59" s="6">
        <v>352493</v>
      </c>
      <c r="I59" s="6"/>
      <c r="J59" s="6">
        <f t="shared" si="3"/>
        <v>210000</v>
      </c>
      <c r="K59" s="30">
        <f t="shared" si="4"/>
        <v>1.6785380952380953</v>
      </c>
      <c r="L59" s="5">
        <v>150000</v>
      </c>
      <c r="M59" s="6">
        <v>0</v>
      </c>
      <c r="N59" s="5"/>
      <c r="O59" s="5"/>
      <c r="P59" s="6">
        <f t="shared" si="5"/>
        <v>360000</v>
      </c>
      <c r="Q59" s="146"/>
      <c r="R59" s="6">
        <f t="shared" si="7"/>
        <v>7507</v>
      </c>
    </row>
    <row r="60" spans="2:18" ht="15.75">
      <c r="B60" s="33" t="s">
        <v>135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t="shared" si="3"/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>
        <v>0</v>
      </c>
      <c r="I61" s="6"/>
      <c r="J61" s="6">
        <f t="shared" si="3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>
        <v>0</v>
      </c>
      <c r="I62" s="6"/>
      <c r="J62" s="6">
        <f t="shared" si="3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360000</v>
      </c>
      <c r="H63" s="6">
        <v>0</v>
      </c>
      <c r="I63" s="6"/>
      <c r="J63" s="6">
        <f t="shared" si="3"/>
        <v>360000</v>
      </c>
      <c r="K63" s="30">
        <f t="shared" si="4"/>
        <v>0</v>
      </c>
      <c r="L63" s="5"/>
      <c r="M63" s="6"/>
      <c r="N63" s="15"/>
      <c r="O63" s="15"/>
      <c r="P63" s="6">
        <f t="shared" si="5"/>
        <v>360000</v>
      </c>
      <c r="Q63" s="146"/>
      <c r="R63" s="6">
        <f t="shared" si="7"/>
        <v>360000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3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150000</v>
      </c>
      <c r="H65" s="7">
        <v>138022</v>
      </c>
      <c r="I65" s="6"/>
      <c r="J65" s="6">
        <f t="shared" si="3"/>
        <v>150000</v>
      </c>
      <c r="K65" s="30">
        <f t="shared" si="4"/>
        <v>0.9201466666666667</v>
      </c>
      <c r="L65" s="5"/>
      <c r="M65" s="6"/>
      <c r="N65" s="15"/>
      <c r="O65" s="15"/>
      <c r="P65" s="6">
        <f t="shared" si="5"/>
        <v>150000</v>
      </c>
      <c r="Q65" s="146">
        <f t="shared" si="6"/>
        <v>1.0867832664357855</v>
      </c>
      <c r="R65" s="6">
        <f t="shared" si="7"/>
        <v>11978</v>
      </c>
    </row>
    <row r="66" spans="2:18" ht="15.75">
      <c r="B66" s="34" t="s">
        <v>117</v>
      </c>
      <c r="C66" s="31"/>
      <c r="D66" s="31"/>
      <c r="E66" s="31"/>
      <c r="F66" s="31"/>
      <c r="G66" s="6">
        <v>46198078</v>
      </c>
      <c r="H66" s="6">
        <v>0</v>
      </c>
      <c r="I66" s="6"/>
      <c r="J66" s="6">
        <f t="shared" si="3"/>
        <v>46198078</v>
      </c>
      <c r="K66" s="30">
        <f t="shared" si="4"/>
        <v>0</v>
      </c>
      <c r="L66" s="5">
        <f>1920600-476000-286688</f>
        <v>1157912</v>
      </c>
      <c r="M66" s="6"/>
      <c r="N66" s="15"/>
      <c r="O66" s="15"/>
      <c r="P66" s="6">
        <f t="shared" si="5"/>
        <v>47355990</v>
      </c>
      <c r="Q66" s="146" t="e">
        <f t="shared" si="6"/>
        <v>#DIV/0!</v>
      </c>
      <c r="R66" s="6">
        <f t="shared" si="7"/>
        <v>47355990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3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>
        <v>2783766</v>
      </c>
      <c r="I68" s="6"/>
      <c r="J68" s="6">
        <f t="shared" si="3"/>
        <v>14009555</v>
      </c>
      <c r="K68" s="35">
        <f>H68/G68</f>
        <v>0.19870481253687217</v>
      </c>
      <c r="L68" s="5"/>
      <c r="M68" s="6">
        <v>0</v>
      </c>
      <c r="N68" s="15"/>
      <c r="O68" s="15"/>
      <c r="P68" s="6">
        <f t="shared" si="5"/>
        <v>14009555</v>
      </c>
      <c r="Q68" s="146">
        <f>P68/H68</f>
        <v>5.032590742181634</v>
      </c>
      <c r="R68" s="37">
        <f t="shared" si="7"/>
        <v>11225789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240800019</v>
      </c>
      <c r="H69" s="41">
        <f>SUM(H40:H68)</f>
        <v>52230263</v>
      </c>
      <c r="I69" s="41">
        <f>SUM(I40:I62)</f>
        <v>0</v>
      </c>
      <c r="J69" s="41">
        <f>SUM(J40:J62)</f>
        <v>180082386</v>
      </c>
      <c r="K69" s="135">
        <f>H69/G69</f>
        <v>0.216903068433728</v>
      </c>
      <c r="L69" s="45">
        <f>SUM(L40:L68)</f>
        <v>3263087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244063106</v>
      </c>
      <c r="Q69" s="132">
        <f>P69/H69</f>
        <v>4.672829351826162</v>
      </c>
      <c r="R69" s="126">
        <f t="shared" si="7"/>
        <v>191832843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60728327</v>
      </c>
      <c r="H70" s="45">
        <f>H40+H41+H48+H49+H50+H59+H67</f>
        <v>17627212</v>
      </c>
      <c r="I70" s="128">
        <f>I40+I41+I48+I49+I50</f>
        <v>0</v>
      </c>
      <c r="J70" s="128">
        <f>J40+J41+J48+J49+J50</f>
        <v>60518327</v>
      </c>
      <c r="K70" s="136">
        <f>H70/G70</f>
        <v>0.29026342187888693</v>
      </c>
      <c r="L70" s="129">
        <f>L40+L41+L48+L49+L50+L59+L67</f>
        <v>945805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61674132</v>
      </c>
      <c r="Q70" s="132">
        <f>P70/H70</f>
        <v>3.4988024198041074</v>
      </c>
      <c r="R70" s="126">
        <f t="shared" si="7"/>
        <v>44046920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138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970864</v>
      </c>
      <c r="I72" s="13">
        <f>I73+I74+I75</f>
        <v>0</v>
      </c>
      <c r="J72" s="13">
        <f aca="true" t="shared" si="8" ref="J72:J88">G72+I72</f>
        <v>2450000</v>
      </c>
      <c r="K72" s="53">
        <f>H72/G72</f>
        <v>0.39627102040816325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2450000</v>
      </c>
      <c r="Q72" s="147">
        <f>P72/H72</f>
        <v>2.5235254371364064</v>
      </c>
      <c r="R72" s="116">
        <f>P72-H72</f>
        <v>1479136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8"/>
        <v>0</v>
      </c>
      <c r="K73" s="35">
        <f>H76/G76</f>
        <v>0.336304347826087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9" ref="P73:P136">G73+L73</f>
        <v>0</v>
      </c>
      <c r="Q73" s="148" t="e">
        <f aca="true" t="shared" si="10" ref="Q73:Q136">P73/H73</f>
        <v>#DIV/0!</v>
      </c>
      <c r="R73" s="124">
        <f aca="true" t="shared" si="11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8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9"/>
        <v>0</v>
      </c>
      <c r="Q74" s="148" t="e">
        <f t="shared" si="10"/>
        <v>#DIV/0!</v>
      </c>
      <c r="R74" s="124">
        <f t="shared" si="11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661464</v>
      </c>
      <c r="I75" s="6"/>
      <c r="J75" s="17"/>
      <c r="K75" s="35">
        <f>H75/G75</f>
        <v>0.4323294117647059</v>
      </c>
      <c r="L75" s="6"/>
      <c r="M75" s="6"/>
      <c r="N75" s="6"/>
      <c r="O75" s="15"/>
      <c r="P75" s="120">
        <f t="shared" si="9"/>
        <v>1530000</v>
      </c>
      <c r="Q75" s="149">
        <f>P76/H75</f>
        <v>1.3908542263826904</v>
      </c>
      <c r="R75" s="120">
        <f>P76-H75</f>
        <v>258536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309400</v>
      </c>
      <c r="I76" s="6"/>
      <c r="J76" s="17">
        <f t="shared" si="8"/>
        <v>920000</v>
      </c>
      <c r="K76" s="35">
        <f>H76/G76</f>
        <v>0.336304347826087</v>
      </c>
      <c r="L76" s="120"/>
      <c r="M76" s="119">
        <f>H76/G76</f>
        <v>0.336304347826087</v>
      </c>
      <c r="N76" s="120">
        <f>G76+L76</f>
        <v>920000</v>
      </c>
      <c r="O76" s="122"/>
      <c r="P76" s="120">
        <f t="shared" si="9"/>
        <v>920000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8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9"/>
        <v>0</v>
      </c>
      <c r="Q77" s="150"/>
      <c r="R77" s="116">
        <f t="shared" si="11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8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9"/>
        <v>0</v>
      </c>
      <c r="Q78" s="150" t="e">
        <f t="shared" si="10"/>
        <v>#DIV/0!</v>
      </c>
      <c r="R78" s="116">
        <f t="shared" si="11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8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9"/>
        <v>0</v>
      </c>
      <c r="Q79" s="150" t="e">
        <f t="shared" si="10"/>
        <v>#DIV/0!</v>
      </c>
      <c r="R79" s="116">
        <f t="shared" si="11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8"/>
        <v>0</v>
      </c>
      <c r="K80" s="32"/>
      <c r="L80" s="6"/>
      <c r="M80" s="35">
        <v>0</v>
      </c>
      <c r="N80" s="15"/>
      <c r="O80" s="15"/>
      <c r="P80" s="120">
        <f t="shared" si="9"/>
        <v>0</v>
      </c>
      <c r="Q80" s="151"/>
      <c r="R80" s="117">
        <f t="shared" si="11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8"/>
        <v>0</v>
      </c>
      <c r="K81" s="32" t="e">
        <f aca="true" t="shared" si="12" ref="K81:K103">H81/G81</f>
        <v>#DIV/0!</v>
      </c>
      <c r="L81" s="52"/>
      <c r="M81" s="53" t="e">
        <f aca="true" t="shared" si="13" ref="M81:M88">H81/G81</f>
        <v>#DIV/0!</v>
      </c>
      <c r="N81" s="57">
        <f aca="true" t="shared" si="14" ref="N81:N88">G81+L81</f>
        <v>0</v>
      </c>
      <c r="O81" s="57"/>
      <c r="P81" s="124">
        <f t="shared" si="9"/>
        <v>0</v>
      </c>
      <c r="Q81" s="150" t="e">
        <f t="shared" si="10"/>
        <v>#DIV/0!</v>
      </c>
      <c r="R81" s="116">
        <f t="shared" si="11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8"/>
        <v>0</v>
      </c>
      <c r="K82" s="32" t="e">
        <f t="shared" si="12"/>
        <v>#DIV/0!</v>
      </c>
      <c r="L82" s="52"/>
      <c r="M82" s="53" t="e">
        <f t="shared" si="13"/>
        <v>#DIV/0!</v>
      </c>
      <c r="N82" s="57">
        <f t="shared" si="14"/>
        <v>0</v>
      </c>
      <c r="O82" s="57"/>
      <c r="P82" s="124">
        <f t="shared" si="9"/>
        <v>0</v>
      </c>
      <c r="Q82" s="150" t="e">
        <f t="shared" si="10"/>
        <v>#DIV/0!</v>
      </c>
      <c r="R82" s="116">
        <f t="shared" si="11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8"/>
        <v>0</v>
      </c>
      <c r="K83" s="32" t="e">
        <f t="shared" si="12"/>
        <v>#DIV/0!</v>
      </c>
      <c r="L83" s="52"/>
      <c r="M83" s="53" t="e">
        <f t="shared" si="13"/>
        <v>#DIV/0!</v>
      </c>
      <c r="N83" s="57">
        <f t="shared" si="14"/>
        <v>0</v>
      </c>
      <c r="O83" s="57"/>
      <c r="P83" s="124">
        <f t="shared" si="9"/>
        <v>0</v>
      </c>
      <c r="Q83" s="150" t="e">
        <f t="shared" si="10"/>
        <v>#DIV/0!</v>
      </c>
      <c r="R83" s="116">
        <f t="shared" si="11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8"/>
        <v>0</v>
      </c>
      <c r="K84" s="32" t="e">
        <f t="shared" si="12"/>
        <v>#DIV/0!</v>
      </c>
      <c r="L84" s="52"/>
      <c r="M84" s="53" t="e">
        <f t="shared" si="13"/>
        <v>#DIV/0!</v>
      </c>
      <c r="N84" s="57">
        <f t="shared" si="14"/>
        <v>0</v>
      </c>
      <c r="O84" s="57"/>
      <c r="P84" s="124">
        <f t="shared" si="9"/>
        <v>0</v>
      </c>
      <c r="Q84" s="150" t="e">
        <f t="shared" si="10"/>
        <v>#DIV/0!</v>
      </c>
      <c r="R84" s="116">
        <f t="shared" si="11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8"/>
        <v>0</v>
      </c>
      <c r="K85" s="32" t="e">
        <f t="shared" si="12"/>
        <v>#DIV/0!</v>
      </c>
      <c r="L85" s="52"/>
      <c r="M85" s="53" t="e">
        <f t="shared" si="13"/>
        <v>#DIV/0!</v>
      </c>
      <c r="N85" s="57">
        <f t="shared" si="14"/>
        <v>0</v>
      </c>
      <c r="O85" s="57"/>
      <c r="P85" s="124">
        <f t="shared" si="9"/>
        <v>0</v>
      </c>
      <c r="Q85" s="150" t="e">
        <f t="shared" si="10"/>
        <v>#DIV/0!</v>
      </c>
      <c r="R85" s="116">
        <f t="shared" si="11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8"/>
        <v>0</v>
      </c>
      <c r="K86" s="32" t="e">
        <f t="shared" si="12"/>
        <v>#DIV/0!</v>
      </c>
      <c r="L86" s="52"/>
      <c r="M86" s="53" t="e">
        <f t="shared" si="13"/>
        <v>#DIV/0!</v>
      </c>
      <c r="N86" s="57">
        <f t="shared" si="14"/>
        <v>0</v>
      </c>
      <c r="O86" s="57"/>
      <c r="P86" s="124">
        <f t="shared" si="9"/>
        <v>0</v>
      </c>
      <c r="Q86" s="150" t="e">
        <f t="shared" si="10"/>
        <v>#DIV/0!</v>
      </c>
      <c r="R86" s="116">
        <f t="shared" si="11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8"/>
        <v>0</v>
      </c>
      <c r="K87" s="32" t="e">
        <f t="shared" si="12"/>
        <v>#DIV/0!</v>
      </c>
      <c r="L87" s="52"/>
      <c r="M87" s="53" t="e">
        <f t="shared" si="13"/>
        <v>#DIV/0!</v>
      </c>
      <c r="N87" s="57">
        <f t="shared" si="14"/>
        <v>0</v>
      </c>
      <c r="O87" s="57"/>
      <c r="P87" s="124">
        <f t="shared" si="9"/>
        <v>0</v>
      </c>
      <c r="Q87" s="150" t="e">
        <f t="shared" si="10"/>
        <v>#DIV/0!</v>
      </c>
      <c r="R87" s="116">
        <f t="shared" si="11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8"/>
        <v>0</v>
      </c>
      <c r="K88" s="32" t="e">
        <f t="shared" si="12"/>
        <v>#DIV/0!</v>
      </c>
      <c r="L88" s="52"/>
      <c r="M88" s="53" t="e">
        <f t="shared" si="13"/>
        <v>#DIV/0!</v>
      </c>
      <c r="N88" s="57">
        <f t="shared" si="14"/>
        <v>0</v>
      </c>
      <c r="O88" s="57"/>
      <c r="P88" s="124">
        <f t="shared" si="9"/>
        <v>0</v>
      </c>
      <c r="Q88" s="150" t="e">
        <f t="shared" si="10"/>
        <v>#DIV/0!</v>
      </c>
      <c r="R88" s="116">
        <f t="shared" si="11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693200</v>
      </c>
      <c r="H89" s="9">
        <f>H90+H91+H94+H95</f>
        <v>201523</v>
      </c>
      <c r="I89" s="9">
        <f>I90+I91+I94+I95</f>
        <v>0</v>
      </c>
      <c r="J89" s="9">
        <f>J90+J91+J94+J95</f>
        <v>693200</v>
      </c>
      <c r="K89" s="63">
        <f t="shared" si="12"/>
        <v>0.29071407963069823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9"/>
        <v>693200</v>
      </c>
      <c r="Q89" s="150">
        <f t="shared" si="10"/>
        <v>3.4398058782372236</v>
      </c>
      <c r="R89" s="124">
        <f t="shared" si="11"/>
        <v>491677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5" ref="J90:J95">G90+I90</f>
        <v>0</v>
      </c>
      <c r="K90" s="32" t="e">
        <f t="shared" si="12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9"/>
        <v>0</v>
      </c>
      <c r="Q90" s="150" t="e">
        <f t="shared" si="10"/>
        <v>#DIV/0!</v>
      </c>
      <c r="R90" s="116">
        <f t="shared" si="11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5"/>
        <v>0</v>
      </c>
      <c r="K91" s="32" t="e">
        <f t="shared" si="12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9"/>
        <v>0</v>
      </c>
      <c r="Q91" s="150" t="e">
        <f t="shared" si="10"/>
        <v>#DIV/0!</v>
      </c>
      <c r="R91" s="116">
        <f t="shared" si="11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5"/>
        <v>0</v>
      </c>
      <c r="K92" s="32" t="e">
        <f t="shared" si="12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9"/>
        <v>0</v>
      </c>
      <c r="Q92" s="150" t="e">
        <f t="shared" si="10"/>
        <v>#DIV/0!</v>
      </c>
      <c r="R92" s="116">
        <f t="shared" si="11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5"/>
        <v>0</v>
      </c>
      <c r="K93" s="32" t="e">
        <f t="shared" si="12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9"/>
        <v>0</v>
      </c>
      <c r="Q93" s="150" t="e">
        <f t="shared" si="10"/>
        <v>#DIV/0!</v>
      </c>
      <c r="R93" s="116">
        <f t="shared" si="11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460200</v>
      </c>
      <c r="H94" s="10">
        <v>17993</v>
      </c>
      <c r="I94" s="15"/>
      <c r="J94" s="10">
        <f t="shared" si="15"/>
        <v>460200</v>
      </c>
      <c r="K94" s="32">
        <f t="shared" si="12"/>
        <v>0.039098218166014775</v>
      </c>
      <c r="L94" s="6"/>
      <c r="M94" s="6">
        <v>227500</v>
      </c>
      <c r="N94" s="15"/>
      <c r="O94" s="15"/>
      <c r="P94" s="120">
        <f t="shared" si="9"/>
        <v>460200</v>
      </c>
      <c r="Q94" s="151">
        <f t="shared" si="10"/>
        <v>25.576613127327295</v>
      </c>
      <c r="R94" s="117">
        <f t="shared" si="11"/>
        <v>442207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5"/>
        <v>233000</v>
      </c>
      <c r="K95" s="32">
        <f t="shared" si="12"/>
        <v>0.7876824034334764</v>
      </c>
      <c r="L95" s="120"/>
      <c r="M95" s="119"/>
      <c r="N95" s="122"/>
      <c r="O95" s="122"/>
      <c r="P95" s="120">
        <f t="shared" si="9"/>
        <v>233000</v>
      </c>
      <c r="Q95" s="151"/>
      <c r="R95" s="117">
        <f t="shared" si="11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18420131</v>
      </c>
      <c r="H96" s="13">
        <f>H97+H98+H99+H100+H101+H102+H108+H103+H109</f>
        <v>1723252</v>
      </c>
      <c r="I96" s="13">
        <f>I97+I98+I99+I101+I102+I108+I103</f>
        <v>0</v>
      </c>
      <c r="J96" s="13">
        <f>J97+J98+J99+J100+J101+J102+J108+J103</f>
        <v>0</v>
      </c>
      <c r="K96" s="63">
        <f t="shared" si="12"/>
        <v>0.09355264628682608</v>
      </c>
      <c r="L96" s="52">
        <f>L101+L103</f>
        <v>143823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9"/>
        <v>18563954</v>
      </c>
      <c r="Q96" s="150">
        <f t="shared" si="10"/>
        <v>10.772628727545362</v>
      </c>
      <c r="R96" s="116">
        <f t="shared" si="11"/>
        <v>16840702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2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9"/>
        <v>0</v>
      </c>
      <c r="Q97" s="150" t="e">
        <f t="shared" si="10"/>
        <v>#DIV/0!</v>
      </c>
      <c r="R97" s="116">
        <f t="shared" si="11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2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9"/>
        <v>0</v>
      </c>
      <c r="Q98" s="150" t="e">
        <f t="shared" si="10"/>
        <v>#DIV/0!</v>
      </c>
      <c r="R98" s="116">
        <f t="shared" si="11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2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9"/>
        <v>0</v>
      </c>
      <c r="Q99" s="150" t="e">
        <f t="shared" si="10"/>
        <v>#DIV/0!</v>
      </c>
      <c r="R99" s="116">
        <f t="shared" si="11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2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9"/>
        <v>0</v>
      </c>
      <c r="Q100" s="150" t="e">
        <f t="shared" si="10"/>
        <v>#DIV/0!</v>
      </c>
      <c r="R100" s="116">
        <f t="shared" si="11"/>
        <v>0</v>
      </c>
    </row>
    <row r="101" spans="2:20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11369988</v>
      </c>
      <c r="H101" s="10">
        <v>265626</v>
      </c>
      <c r="I101" s="15"/>
      <c r="J101" s="10"/>
      <c r="K101" s="32">
        <f t="shared" si="12"/>
        <v>0.023362029933540827</v>
      </c>
      <c r="L101" s="6">
        <v>143823</v>
      </c>
      <c r="M101" s="6"/>
      <c r="N101" s="15"/>
      <c r="O101" s="15"/>
      <c r="P101" s="120">
        <f t="shared" si="9"/>
        <v>11513811</v>
      </c>
      <c r="Q101" s="151">
        <f t="shared" si="10"/>
        <v>43.34594881525152</v>
      </c>
      <c r="R101" s="120">
        <f t="shared" si="11"/>
        <v>11248185</v>
      </c>
      <c r="T101" s="153"/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2"/>
        <v>#DIV/0!</v>
      </c>
      <c r="L102" s="6"/>
      <c r="M102" s="35"/>
      <c r="N102" s="15"/>
      <c r="O102" s="15"/>
      <c r="P102" s="120">
        <f t="shared" si="9"/>
        <v>0</v>
      </c>
      <c r="Q102" s="151" t="e">
        <f t="shared" si="10"/>
        <v>#DIV/0!</v>
      </c>
      <c r="R102" s="117">
        <f t="shared" si="11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7050143</v>
      </c>
      <c r="H103" s="15">
        <v>1495821</v>
      </c>
      <c r="I103" s="15"/>
      <c r="J103" s="15"/>
      <c r="K103" s="32">
        <f t="shared" si="12"/>
        <v>0.21216888792184782</v>
      </c>
      <c r="L103" s="6"/>
      <c r="M103" s="6"/>
      <c r="N103" s="15"/>
      <c r="O103" s="15"/>
      <c r="P103" s="120">
        <f t="shared" si="9"/>
        <v>7050143</v>
      </c>
      <c r="Q103" s="151">
        <f t="shared" si="10"/>
        <v>4.713226382033679</v>
      </c>
      <c r="R103" s="117">
        <f t="shared" si="11"/>
        <v>5554322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9"/>
        <v>0</v>
      </c>
      <c r="Q104" s="151" t="e">
        <f t="shared" si="10"/>
        <v>#DIV/0!</v>
      </c>
      <c r="R104" s="117">
        <f t="shared" si="11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9"/>
        <v>0</v>
      </c>
      <c r="Q105" s="151" t="e">
        <f t="shared" si="10"/>
        <v>#DIV/0!</v>
      </c>
      <c r="R105" s="117">
        <f t="shared" si="11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9"/>
        <v>0</v>
      </c>
      <c r="Q106" s="151" t="e">
        <f t="shared" si="10"/>
        <v>#DIV/0!</v>
      </c>
      <c r="R106" s="117">
        <f t="shared" si="11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9"/>
        <v>0</v>
      </c>
      <c r="Q107" s="151" t="e">
        <f t="shared" si="10"/>
        <v>#DIV/0!</v>
      </c>
      <c r="R107" s="117">
        <f t="shared" si="11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9"/>
        <v>0</v>
      </c>
      <c r="Q108" s="151" t="e">
        <f t="shared" si="10"/>
        <v>#DIV/0!</v>
      </c>
      <c r="R108" s="117">
        <f t="shared" si="11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9"/>
        <v>0</v>
      </c>
      <c r="Q109" s="151"/>
      <c r="R109" s="117">
        <f t="shared" si="11"/>
        <v>38195</v>
      </c>
    </row>
    <row r="110" spans="2:20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9"/>
        <v>392000</v>
      </c>
      <c r="Q110" s="150">
        <f t="shared" si="10"/>
        <v>1.0000000255102048</v>
      </c>
      <c r="R110" s="116">
        <f t="shared" si="11"/>
        <v>0.010000000009313226</v>
      </c>
      <c r="T110" s="153"/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6" ref="K111:K174">H111/G111</f>
        <v>#DIV/0!</v>
      </c>
      <c r="L111" s="52"/>
      <c r="M111" s="53"/>
      <c r="N111" s="57">
        <f>G111+L111</f>
        <v>0</v>
      </c>
      <c r="O111" s="57"/>
      <c r="P111" s="124">
        <f t="shared" si="9"/>
        <v>0</v>
      </c>
      <c r="Q111" s="150" t="e">
        <f t="shared" si="10"/>
        <v>#DIV/0!</v>
      </c>
      <c r="R111" s="116">
        <f t="shared" si="11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6"/>
        <v>#DIV/0!</v>
      </c>
      <c r="L112" s="52"/>
      <c r="M112" s="53"/>
      <c r="N112" s="57">
        <f>G112+L112</f>
        <v>0</v>
      </c>
      <c r="O112" s="57"/>
      <c r="P112" s="124">
        <f t="shared" si="9"/>
        <v>0</v>
      </c>
      <c r="Q112" s="150" t="e">
        <f t="shared" si="10"/>
        <v>#DIV/0!</v>
      </c>
      <c r="R112" s="116">
        <f t="shared" si="11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9"/>
        <v>0</v>
      </c>
      <c r="Q113" s="151"/>
      <c r="R113" s="117">
        <f t="shared" si="11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/>
      <c r="M114" s="6"/>
      <c r="N114" s="15"/>
      <c r="O114" s="15"/>
      <c r="P114" s="120">
        <f t="shared" si="9"/>
        <v>392000</v>
      </c>
      <c r="Q114" s="151">
        <f t="shared" si="10"/>
        <v>1.0000000255102048</v>
      </c>
      <c r="R114" s="117">
        <f t="shared" si="11"/>
        <v>0.010000000009313226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9"/>
        <v>0</v>
      </c>
      <c r="Q115" s="151"/>
      <c r="R115" s="117">
        <f t="shared" si="11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6"/>
        <v>#DIV/0!</v>
      </c>
      <c r="L116" s="52"/>
      <c r="M116" s="52"/>
      <c r="N116" s="57">
        <f>G116+L116</f>
        <v>0</v>
      </c>
      <c r="O116" s="57"/>
      <c r="P116" s="124">
        <f t="shared" si="9"/>
        <v>0</v>
      </c>
      <c r="Q116" s="150" t="e">
        <f t="shared" si="10"/>
        <v>#DIV/0!</v>
      </c>
      <c r="R116" s="116">
        <f t="shared" si="11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16055150</v>
      </c>
      <c r="H117" s="9">
        <f>H118+H123+H126+H128+H131+H130+H129</f>
        <v>3912932</v>
      </c>
      <c r="I117" s="9">
        <f>I118+I123+I126+I128+I131</f>
        <v>0</v>
      </c>
      <c r="J117" s="9">
        <f>J118+J123+J126+J128+J131</f>
        <v>0</v>
      </c>
      <c r="K117" s="63">
        <f t="shared" si="16"/>
        <v>0.24371818388492167</v>
      </c>
      <c r="L117" s="52">
        <f>L128+L129+L130</f>
        <v>1920600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9"/>
        <v>17975750</v>
      </c>
      <c r="Q117" s="150">
        <f t="shared" si="10"/>
        <v>4.593933653843205</v>
      </c>
      <c r="R117" s="116">
        <f t="shared" si="11"/>
        <v>14062818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6"/>
        <v>#DIV/0!</v>
      </c>
      <c r="L118" s="52"/>
      <c r="M118" s="52" t="e">
        <f aca="true" t="shared" si="17" ref="M118:M125">H118/G118</f>
        <v>#DIV/0!</v>
      </c>
      <c r="N118" s="57">
        <f aca="true" t="shared" si="18" ref="N118:N125">G118+L118</f>
        <v>0</v>
      </c>
      <c r="O118" s="57"/>
      <c r="P118" s="124">
        <f t="shared" si="9"/>
        <v>0</v>
      </c>
      <c r="Q118" s="150" t="e">
        <f t="shared" si="10"/>
        <v>#DIV/0!</v>
      </c>
      <c r="R118" s="116">
        <f t="shared" si="11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19" ref="J119:J126">G119+I119</f>
        <v>0</v>
      </c>
      <c r="K119" s="63" t="e">
        <f t="shared" si="16"/>
        <v>#DIV/0!</v>
      </c>
      <c r="L119" s="52"/>
      <c r="M119" s="52" t="e">
        <f t="shared" si="17"/>
        <v>#DIV/0!</v>
      </c>
      <c r="N119" s="57">
        <f t="shared" si="18"/>
        <v>0</v>
      </c>
      <c r="O119" s="57"/>
      <c r="P119" s="124">
        <f t="shared" si="9"/>
        <v>0</v>
      </c>
      <c r="Q119" s="150" t="e">
        <f t="shared" si="10"/>
        <v>#DIV/0!</v>
      </c>
      <c r="R119" s="116">
        <f t="shared" si="11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19"/>
        <v>0</v>
      </c>
      <c r="K120" s="63" t="e">
        <f t="shared" si="16"/>
        <v>#DIV/0!</v>
      </c>
      <c r="L120" s="52"/>
      <c r="M120" s="52" t="e">
        <f t="shared" si="17"/>
        <v>#DIV/0!</v>
      </c>
      <c r="N120" s="57">
        <f t="shared" si="18"/>
        <v>0</v>
      </c>
      <c r="O120" s="57"/>
      <c r="P120" s="124">
        <f t="shared" si="9"/>
        <v>0</v>
      </c>
      <c r="Q120" s="150" t="e">
        <f t="shared" si="10"/>
        <v>#DIV/0!</v>
      </c>
      <c r="R120" s="116">
        <f t="shared" si="11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19"/>
        <v>0</v>
      </c>
      <c r="K121" s="63" t="e">
        <f t="shared" si="16"/>
        <v>#DIV/0!</v>
      </c>
      <c r="L121" s="52"/>
      <c r="M121" s="52" t="e">
        <f t="shared" si="17"/>
        <v>#DIV/0!</v>
      </c>
      <c r="N121" s="57">
        <f t="shared" si="18"/>
        <v>0</v>
      </c>
      <c r="O121" s="57"/>
      <c r="P121" s="124">
        <f t="shared" si="9"/>
        <v>0</v>
      </c>
      <c r="Q121" s="150" t="e">
        <f t="shared" si="10"/>
        <v>#DIV/0!</v>
      </c>
      <c r="R121" s="116">
        <f t="shared" si="11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19"/>
        <v>0</v>
      </c>
      <c r="K122" s="63" t="e">
        <f t="shared" si="16"/>
        <v>#DIV/0!</v>
      </c>
      <c r="L122" s="52"/>
      <c r="M122" s="52" t="e">
        <f t="shared" si="17"/>
        <v>#DIV/0!</v>
      </c>
      <c r="N122" s="57">
        <f t="shared" si="18"/>
        <v>0</v>
      </c>
      <c r="O122" s="57"/>
      <c r="P122" s="124">
        <f t="shared" si="9"/>
        <v>0</v>
      </c>
      <c r="Q122" s="150" t="e">
        <f t="shared" si="10"/>
        <v>#DIV/0!</v>
      </c>
      <c r="R122" s="116">
        <f t="shared" si="11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19"/>
        <v>0</v>
      </c>
      <c r="K123" s="63" t="e">
        <f t="shared" si="16"/>
        <v>#DIV/0!</v>
      </c>
      <c r="L123" s="52"/>
      <c r="M123" s="52" t="e">
        <f t="shared" si="17"/>
        <v>#DIV/0!</v>
      </c>
      <c r="N123" s="57">
        <f t="shared" si="18"/>
        <v>0</v>
      </c>
      <c r="O123" s="57"/>
      <c r="P123" s="124">
        <f t="shared" si="9"/>
        <v>0</v>
      </c>
      <c r="Q123" s="150" t="e">
        <f t="shared" si="10"/>
        <v>#DIV/0!</v>
      </c>
      <c r="R123" s="116">
        <f t="shared" si="11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19"/>
        <v>0</v>
      </c>
      <c r="K124" s="63" t="e">
        <f t="shared" si="16"/>
        <v>#DIV/0!</v>
      </c>
      <c r="L124" s="52"/>
      <c r="M124" s="52" t="e">
        <f t="shared" si="17"/>
        <v>#DIV/0!</v>
      </c>
      <c r="N124" s="57">
        <f t="shared" si="18"/>
        <v>0</v>
      </c>
      <c r="O124" s="57"/>
      <c r="P124" s="124">
        <f t="shared" si="9"/>
        <v>0</v>
      </c>
      <c r="Q124" s="150" t="e">
        <f t="shared" si="10"/>
        <v>#DIV/0!</v>
      </c>
      <c r="R124" s="116">
        <f t="shared" si="11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19"/>
        <v>0</v>
      </c>
      <c r="K125" s="63" t="e">
        <f t="shared" si="16"/>
        <v>#DIV/0!</v>
      </c>
      <c r="L125" s="52"/>
      <c r="M125" s="52" t="e">
        <f t="shared" si="17"/>
        <v>#DIV/0!</v>
      </c>
      <c r="N125" s="57">
        <f t="shared" si="18"/>
        <v>0</v>
      </c>
      <c r="O125" s="57"/>
      <c r="P125" s="124">
        <f t="shared" si="9"/>
        <v>0</v>
      </c>
      <c r="Q125" s="150" t="e">
        <f t="shared" si="10"/>
        <v>#DIV/0!</v>
      </c>
      <c r="R125" s="116">
        <f t="shared" si="11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19"/>
        <v>0</v>
      </c>
      <c r="K126" s="63" t="e">
        <f t="shared" si="16"/>
        <v>#DIV/0!</v>
      </c>
      <c r="L126" s="52"/>
      <c r="M126" s="6"/>
      <c r="N126" s="15"/>
      <c r="O126" s="15"/>
      <c r="P126" s="124">
        <f t="shared" si="9"/>
        <v>0</v>
      </c>
      <c r="Q126" s="150" t="e">
        <f t="shared" si="10"/>
        <v>#DIV/0!</v>
      </c>
      <c r="R126" s="116">
        <f t="shared" si="11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6"/>
        <v>#DIV/0!</v>
      </c>
      <c r="L127" s="52"/>
      <c r="M127" s="6" t="e">
        <f>H127/G127</f>
        <v>#DIV/0!</v>
      </c>
      <c r="N127" s="15"/>
      <c r="O127" s="15"/>
      <c r="P127" s="124">
        <f t="shared" si="9"/>
        <v>0</v>
      </c>
      <c r="Q127" s="150" t="e">
        <f t="shared" si="10"/>
        <v>#DIV/0!</v>
      </c>
      <c r="R127" s="116">
        <f t="shared" si="11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2232200</v>
      </c>
      <c r="H128" s="10">
        <v>55383</v>
      </c>
      <c r="I128" s="15"/>
      <c r="J128" s="10"/>
      <c r="K128" s="138">
        <f t="shared" si="16"/>
        <v>0.024810948839709704</v>
      </c>
      <c r="L128" s="6"/>
      <c r="M128" s="6"/>
      <c r="N128" s="15"/>
      <c r="O128" s="15"/>
      <c r="P128" s="120">
        <f t="shared" si="9"/>
        <v>2232200</v>
      </c>
      <c r="Q128" s="151">
        <f t="shared" si="10"/>
        <v>40.30478666738891</v>
      </c>
      <c r="R128" s="117">
        <f t="shared" si="11"/>
        <v>2176817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/>
      <c r="L129" s="6"/>
      <c r="M129" s="6"/>
      <c r="N129" s="15"/>
      <c r="O129" s="15"/>
      <c r="P129" s="120">
        <f t="shared" si="9"/>
        <v>209000</v>
      </c>
      <c r="Q129" s="151"/>
      <c r="R129" s="117">
        <f t="shared" si="11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13613950</v>
      </c>
      <c r="H130" s="10">
        <v>3708549</v>
      </c>
      <c r="I130" s="15"/>
      <c r="J130" s="10"/>
      <c r="K130" s="138">
        <f t="shared" si="16"/>
        <v>0.2724080079624209</v>
      </c>
      <c r="L130" s="6">
        <v>1920600</v>
      </c>
      <c r="M130" s="6"/>
      <c r="N130" s="15"/>
      <c r="O130" s="15"/>
      <c r="P130" s="120">
        <f t="shared" si="9"/>
        <v>15534550</v>
      </c>
      <c r="Q130" s="151">
        <f t="shared" si="10"/>
        <v>4.1888485226971515</v>
      </c>
      <c r="R130" s="117">
        <f t="shared" si="11"/>
        <v>11826001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6"/>
        <v>#DIV/0!</v>
      </c>
      <c r="L131" s="6"/>
      <c r="M131" s="6"/>
      <c r="N131" s="15">
        <f>G131+L131</f>
        <v>0</v>
      </c>
      <c r="O131" s="15"/>
      <c r="P131" s="124">
        <f t="shared" si="9"/>
        <v>0</v>
      </c>
      <c r="Q131" s="151"/>
      <c r="R131" s="117">
        <f t="shared" si="11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0" ref="E132:E141">D132/C132*100</f>
        <v>#REF!</v>
      </c>
      <c r="F132" s="13" t="e">
        <f>F133+F137+F146+F156+F141+F155</f>
        <v>#REF!</v>
      </c>
      <c r="G132" s="52">
        <f>G155+G156+G157</f>
        <v>3967600</v>
      </c>
      <c r="H132" s="52">
        <f>H155+H156+H157</f>
        <v>3186400</v>
      </c>
      <c r="I132" s="9">
        <f>I133+I137+I141+I146+I154+I155+I156</f>
        <v>0</v>
      </c>
      <c r="J132" s="9">
        <f>J133+J137+J141+J146+J154+J155+J156</f>
        <v>3826600</v>
      </c>
      <c r="K132" s="63">
        <f t="shared" si="16"/>
        <v>0.803105151729005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9"/>
        <v>3967600</v>
      </c>
      <c r="Q132" s="150">
        <f t="shared" si="10"/>
        <v>1.2451669595782073</v>
      </c>
      <c r="R132" s="116">
        <f t="shared" si="11"/>
        <v>781200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0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6"/>
        <v>#DIV/0!</v>
      </c>
      <c r="L133" s="52"/>
      <c r="M133" s="52"/>
      <c r="N133" s="57">
        <f aca="true" t="shared" si="21" ref="N133:N154">G133+L133</f>
        <v>0</v>
      </c>
      <c r="O133" s="57"/>
      <c r="P133" s="124">
        <f t="shared" si="9"/>
        <v>0</v>
      </c>
      <c r="Q133" s="150" t="e">
        <f t="shared" si="10"/>
        <v>#DIV/0!</v>
      </c>
      <c r="R133" s="116">
        <f t="shared" si="11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0"/>
        <v>0</v>
      </c>
      <c r="F134" s="31"/>
      <c r="G134" s="6"/>
      <c r="H134" s="17"/>
      <c r="I134" s="6"/>
      <c r="J134" s="10">
        <f aca="true" t="shared" si="22" ref="J134:J155">G134+I134</f>
        <v>0</v>
      </c>
      <c r="K134" s="63" t="e">
        <f t="shared" si="16"/>
        <v>#DIV/0!</v>
      </c>
      <c r="L134" s="52"/>
      <c r="M134" s="52"/>
      <c r="N134" s="57">
        <f t="shared" si="21"/>
        <v>0</v>
      </c>
      <c r="O134" s="57"/>
      <c r="P134" s="124">
        <f t="shared" si="9"/>
        <v>0</v>
      </c>
      <c r="Q134" s="150" t="e">
        <f t="shared" si="10"/>
        <v>#DIV/0!</v>
      </c>
      <c r="R134" s="116">
        <f t="shared" si="11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0"/>
        <v>0</v>
      </c>
      <c r="F135" s="31">
        <v>740000</v>
      </c>
      <c r="G135" s="6"/>
      <c r="H135" s="8"/>
      <c r="I135" s="15"/>
      <c r="J135" s="10">
        <f t="shared" si="22"/>
        <v>0</v>
      </c>
      <c r="K135" s="63" t="e">
        <f t="shared" si="16"/>
        <v>#DIV/0!</v>
      </c>
      <c r="L135" s="52"/>
      <c r="M135" s="52"/>
      <c r="N135" s="57">
        <f t="shared" si="21"/>
        <v>0</v>
      </c>
      <c r="O135" s="57"/>
      <c r="P135" s="124">
        <f t="shared" si="9"/>
        <v>0</v>
      </c>
      <c r="Q135" s="150" t="e">
        <f t="shared" si="10"/>
        <v>#DIV/0!</v>
      </c>
      <c r="R135" s="116">
        <f t="shared" si="11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0"/>
        <v>0</v>
      </c>
      <c r="F136" s="31"/>
      <c r="G136" s="6"/>
      <c r="H136" s="8"/>
      <c r="I136" s="15"/>
      <c r="J136" s="10">
        <f t="shared" si="22"/>
        <v>0</v>
      </c>
      <c r="K136" s="63" t="e">
        <f t="shared" si="16"/>
        <v>#DIV/0!</v>
      </c>
      <c r="L136" s="52"/>
      <c r="M136" s="52"/>
      <c r="N136" s="57">
        <f t="shared" si="21"/>
        <v>0</v>
      </c>
      <c r="O136" s="57"/>
      <c r="P136" s="124">
        <f t="shared" si="9"/>
        <v>0</v>
      </c>
      <c r="Q136" s="150" t="e">
        <f t="shared" si="10"/>
        <v>#DIV/0!</v>
      </c>
      <c r="R136" s="116">
        <f t="shared" si="11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0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2"/>
        <v>0</v>
      </c>
      <c r="K137" s="63" t="e">
        <f t="shared" si="16"/>
        <v>#DIV/0!</v>
      </c>
      <c r="L137" s="52"/>
      <c r="M137" s="52"/>
      <c r="N137" s="57">
        <f t="shared" si="21"/>
        <v>0</v>
      </c>
      <c r="O137" s="57"/>
      <c r="P137" s="124">
        <f aca="true" t="shared" si="23" ref="P137:P191">G137+L137</f>
        <v>0</v>
      </c>
      <c r="Q137" s="150" t="e">
        <f aca="true" t="shared" si="24" ref="Q137:Q193">P137/H137</f>
        <v>#DIV/0!</v>
      </c>
      <c r="R137" s="116">
        <f aca="true" t="shared" si="25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0"/>
        <v>0</v>
      </c>
      <c r="F138" s="31">
        <v>-50000</v>
      </c>
      <c r="G138" s="6"/>
      <c r="H138" s="12"/>
      <c r="I138" s="6"/>
      <c r="J138" s="17">
        <f t="shared" si="22"/>
        <v>0</v>
      </c>
      <c r="K138" s="63" t="e">
        <f t="shared" si="16"/>
        <v>#DIV/0!</v>
      </c>
      <c r="L138" s="52"/>
      <c r="M138" s="52"/>
      <c r="N138" s="57">
        <f t="shared" si="21"/>
        <v>0</v>
      </c>
      <c r="O138" s="57"/>
      <c r="P138" s="124">
        <f t="shared" si="23"/>
        <v>0</v>
      </c>
      <c r="Q138" s="150" t="e">
        <f t="shared" si="24"/>
        <v>#DIV/0!</v>
      </c>
      <c r="R138" s="116">
        <f t="shared" si="25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0"/>
        <v>0</v>
      </c>
      <c r="F139" s="31">
        <v>-50000</v>
      </c>
      <c r="G139" s="6"/>
      <c r="H139" s="12"/>
      <c r="I139" s="6"/>
      <c r="J139" s="17">
        <f t="shared" si="22"/>
        <v>0</v>
      </c>
      <c r="K139" s="63" t="e">
        <f t="shared" si="16"/>
        <v>#DIV/0!</v>
      </c>
      <c r="L139" s="52"/>
      <c r="M139" s="52"/>
      <c r="N139" s="57">
        <f t="shared" si="21"/>
        <v>0</v>
      </c>
      <c r="O139" s="57"/>
      <c r="P139" s="124">
        <f t="shared" si="23"/>
        <v>0</v>
      </c>
      <c r="Q139" s="150" t="e">
        <f t="shared" si="24"/>
        <v>#DIV/0!</v>
      </c>
      <c r="R139" s="116">
        <f t="shared" si="25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0"/>
        <v>0</v>
      </c>
      <c r="F140" s="31"/>
      <c r="G140" s="6"/>
      <c r="H140" s="12"/>
      <c r="I140" s="6"/>
      <c r="J140" s="17">
        <f t="shared" si="22"/>
        <v>0</v>
      </c>
      <c r="K140" s="63" t="e">
        <f t="shared" si="16"/>
        <v>#DIV/0!</v>
      </c>
      <c r="L140" s="52"/>
      <c r="M140" s="52"/>
      <c r="N140" s="57">
        <f t="shared" si="21"/>
        <v>0</v>
      </c>
      <c r="O140" s="57"/>
      <c r="P140" s="124">
        <f t="shared" si="23"/>
        <v>0</v>
      </c>
      <c r="Q140" s="150" t="e">
        <f t="shared" si="24"/>
        <v>#DIV/0!</v>
      </c>
      <c r="R140" s="116">
        <f t="shared" si="25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0"/>
        <v>56.937030537030545</v>
      </c>
      <c r="F141" s="18"/>
      <c r="G141" s="67"/>
      <c r="H141" s="18"/>
      <c r="I141" s="70">
        <f>I142+I143+I145+I144</f>
        <v>0</v>
      </c>
      <c r="J141" s="71">
        <f t="shared" si="22"/>
        <v>0</v>
      </c>
      <c r="K141" s="63" t="e">
        <f t="shared" si="16"/>
        <v>#DIV/0!</v>
      </c>
      <c r="L141" s="52"/>
      <c r="M141" s="52"/>
      <c r="N141" s="57">
        <f t="shared" si="21"/>
        <v>0</v>
      </c>
      <c r="O141" s="57"/>
      <c r="P141" s="124">
        <f t="shared" si="23"/>
        <v>0</v>
      </c>
      <c r="Q141" s="150" t="e">
        <f t="shared" si="24"/>
        <v>#DIV/0!</v>
      </c>
      <c r="R141" s="116">
        <f t="shared" si="25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2"/>
        <v>0</v>
      </c>
      <c r="K142" s="63" t="e">
        <f t="shared" si="16"/>
        <v>#DIV/0!</v>
      </c>
      <c r="L142" s="52"/>
      <c r="M142" s="52"/>
      <c r="N142" s="57">
        <f t="shared" si="21"/>
        <v>0</v>
      </c>
      <c r="O142" s="57"/>
      <c r="P142" s="124">
        <f t="shared" si="23"/>
        <v>0</v>
      </c>
      <c r="Q142" s="150" t="e">
        <f t="shared" si="24"/>
        <v>#DIV/0!</v>
      </c>
      <c r="R142" s="116">
        <f t="shared" si="25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2"/>
        <v>0</v>
      </c>
      <c r="K143" s="63" t="e">
        <f t="shared" si="16"/>
        <v>#DIV/0!</v>
      </c>
      <c r="L143" s="52"/>
      <c r="M143" s="52"/>
      <c r="N143" s="57">
        <f t="shared" si="21"/>
        <v>0</v>
      </c>
      <c r="O143" s="57"/>
      <c r="P143" s="124">
        <f t="shared" si="23"/>
        <v>0</v>
      </c>
      <c r="Q143" s="150" t="e">
        <f t="shared" si="24"/>
        <v>#DIV/0!</v>
      </c>
      <c r="R143" s="116">
        <f t="shared" si="25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2"/>
        <v>0</v>
      </c>
      <c r="K144" s="63" t="e">
        <f t="shared" si="16"/>
        <v>#DIV/0!</v>
      </c>
      <c r="L144" s="52"/>
      <c r="M144" s="52"/>
      <c r="N144" s="57">
        <f t="shared" si="21"/>
        <v>0</v>
      </c>
      <c r="O144" s="57"/>
      <c r="P144" s="124">
        <f t="shared" si="23"/>
        <v>0</v>
      </c>
      <c r="Q144" s="150" t="e">
        <f t="shared" si="24"/>
        <v>#DIV/0!</v>
      </c>
      <c r="R144" s="116">
        <f t="shared" si="25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2"/>
        <v>0</v>
      </c>
      <c r="K145" s="63" t="e">
        <f t="shared" si="16"/>
        <v>#DIV/0!</v>
      </c>
      <c r="L145" s="52"/>
      <c r="M145" s="52"/>
      <c r="N145" s="57">
        <f t="shared" si="21"/>
        <v>0</v>
      </c>
      <c r="O145" s="57"/>
      <c r="P145" s="124">
        <f t="shared" si="23"/>
        <v>0</v>
      </c>
      <c r="Q145" s="150" t="e">
        <f t="shared" si="24"/>
        <v>#DIV/0!</v>
      </c>
      <c r="R145" s="116">
        <f t="shared" si="25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2"/>
        <v>0</v>
      </c>
      <c r="K146" s="63" t="e">
        <f t="shared" si="16"/>
        <v>#DIV/0!</v>
      </c>
      <c r="L146" s="52"/>
      <c r="M146" s="52"/>
      <c r="N146" s="57">
        <f t="shared" si="21"/>
        <v>0</v>
      </c>
      <c r="O146" s="57"/>
      <c r="P146" s="124">
        <f t="shared" si="23"/>
        <v>0</v>
      </c>
      <c r="Q146" s="150" t="e">
        <f t="shared" si="24"/>
        <v>#DIV/0!</v>
      </c>
      <c r="R146" s="116">
        <f t="shared" si="25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2"/>
        <v>0</v>
      </c>
      <c r="K147" s="63" t="e">
        <f t="shared" si="16"/>
        <v>#DIV/0!</v>
      </c>
      <c r="L147" s="52"/>
      <c r="M147" s="52"/>
      <c r="N147" s="57">
        <f t="shared" si="21"/>
        <v>0</v>
      </c>
      <c r="O147" s="57"/>
      <c r="P147" s="124">
        <f t="shared" si="23"/>
        <v>0</v>
      </c>
      <c r="Q147" s="150" t="e">
        <f t="shared" si="24"/>
        <v>#DIV/0!</v>
      </c>
      <c r="R147" s="116">
        <f t="shared" si="25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2"/>
        <v>0</v>
      </c>
      <c r="K148" s="63" t="e">
        <f t="shared" si="16"/>
        <v>#DIV/0!</v>
      </c>
      <c r="L148" s="52"/>
      <c r="M148" s="52"/>
      <c r="N148" s="57">
        <f t="shared" si="21"/>
        <v>0</v>
      </c>
      <c r="O148" s="57"/>
      <c r="P148" s="124">
        <f t="shared" si="23"/>
        <v>0</v>
      </c>
      <c r="Q148" s="150" t="e">
        <f t="shared" si="24"/>
        <v>#DIV/0!</v>
      </c>
      <c r="R148" s="116">
        <f t="shared" si="25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2"/>
        <v>0</v>
      </c>
      <c r="K149" s="63" t="e">
        <f t="shared" si="16"/>
        <v>#DIV/0!</v>
      </c>
      <c r="L149" s="52"/>
      <c r="M149" s="52"/>
      <c r="N149" s="57">
        <f t="shared" si="21"/>
        <v>0</v>
      </c>
      <c r="O149" s="57"/>
      <c r="P149" s="124">
        <f t="shared" si="23"/>
        <v>0</v>
      </c>
      <c r="Q149" s="150" t="e">
        <f t="shared" si="24"/>
        <v>#DIV/0!</v>
      </c>
      <c r="R149" s="116">
        <f t="shared" si="25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2"/>
        <v>0</v>
      </c>
      <c r="K150" s="63" t="e">
        <f t="shared" si="16"/>
        <v>#DIV/0!</v>
      </c>
      <c r="L150" s="52"/>
      <c r="M150" s="52"/>
      <c r="N150" s="57">
        <f t="shared" si="21"/>
        <v>0</v>
      </c>
      <c r="O150" s="57"/>
      <c r="P150" s="124">
        <f t="shared" si="23"/>
        <v>0</v>
      </c>
      <c r="Q150" s="150" t="e">
        <f t="shared" si="24"/>
        <v>#DIV/0!</v>
      </c>
      <c r="R150" s="116">
        <f t="shared" si="25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2"/>
        <v>0</v>
      </c>
      <c r="K151" s="63" t="e">
        <f t="shared" si="16"/>
        <v>#DIV/0!</v>
      </c>
      <c r="L151" s="52"/>
      <c r="M151" s="52"/>
      <c r="N151" s="57">
        <f t="shared" si="21"/>
        <v>0</v>
      </c>
      <c r="O151" s="57"/>
      <c r="P151" s="124">
        <f t="shared" si="23"/>
        <v>0</v>
      </c>
      <c r="Q151" s="150" t="e">
        <f t="shared" si="24"/>
        <v>#DIV/0!</v>
      </c>
      <c r="R151" s="116">
        <f t="shared" si="25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2"/>
        <v>0</v>
      </c>
      <c r="K152" s="63" t="e">
        <f t="shared" si="16"/>
        <v>#DIV/0!</v>
      </c>
      <c r="L152" s="52"/>
      <c r="M152" s="52"/>
      <c r="N152" s="57">
        <f t="shared" si="21"/>
        <v>0</v>
      </c>
      <c r="O152" s="57"/>
      <c r="P152" s="124">
        <f t="shared" si="23"/>
        <v>0</v>
      </c>
      <c r="Q152" s="150" t="e">
        <f t="shared" si="24"/>
        <v>#DIV/0!</v>
      </c>
      <c r="R152" s="116">
        <f t="shared" si="25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2"/>
        <v>0</v>
      </c>
      <c r="K153" s="63" t="e">
        <f t="shared" si="16"/>
        <v>#DIV/0!</v>
      </c>
      <c r="L153" s="52"/>
      <c r="M153" s="52"/>
      <c r="N153" s="57">
        <f t="shared" si="21"/>
        <v>0</v>
      </c>
      <c r="O153" s="57"/>
      <c r="P153" s="124">
        <f t="shared" si="23"/>
        <v>0</v>
      </c>
      <c r="Q153" s="150" t="e">
        <f t="shared" si="24"/>
        <v>#DIV/0!</v>
      </c>
      <c r="R153" s="116">
        <f t="shared" si="25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2"/>
        <v>0</v>
      </c>
      <c r="K154" s="63" t="e">
        <f t="shared" si="16"/>
        <v>#DIV/0!</v>
      </c>
      <c r="L154" s="52"/>
      <c r="M154" s="52"/>
      <c r="N154" s="57">
        <f t="shared" si="21"/>
        <v>0</v>
      </c>
      <c r="O154" s="57"/>
      <c r="P154" s="124">
        <f t="shared" si="23"/>
        <v>0</v>
      </c>
      <c r="Q154" s="150" t="e">
        <f t="shared" si="24"/>
        <v>#DIV/0!</v>
      </c>
      <c r="R154" s="116">
        <f t="shared" si="25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3826600</v>
      </c>
      <c r="H155" s="10">
        <v>3089914</v>
      </c>
      <c r="I155" s="15"/>
      <c r="J155" s="10">
        <f t="shared" si="22"/>
        <v>3826600</v>
      </c>
      <c r="K155" s="138">
        <f t="shared" si="16"/>
        <v>0.8074828829770554</v>
      </c>
      <c r="L155" s="6"/>
      <c r="M155" s="6"/>
      <c r="N155" s="15"/>
      <c r="O155" s="15"/>
      <c r="P155" s="120">
        <f t="shared" si="23"/>
        <v>3826600</v>
      </c>
      <c r="Q155" s="151">
        <f t="shared" si="24"/>
        <v>1.2384163442736593</v>
      </c>
      <c r="R155" s="117">
        <f t="shared" si="25"/>
        <v>736686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141000</v>
      </c>
      <c r="H156" s="10">
        <v>96486</v>
      </c>
      <c r="I156" s="15"/>
      <c r="J156" s="10"/>
      <c r="K156" s="138">
        <f t="shared" si="16"/>
        <v>0.6842978723404255</v>
      </c>
      <c r="L156" s="6"/>
      <c r="M156" s="6"/>
      <c r="N156" s="15"/>
      <c r="O156" s="15"/>
      <c r="P156" s="120">
        <f t="shared" si="23"/>
        <v>141000</v>
      </c>
      <c r="Q156" s="151">
        <f t="shared" si="24"/>
        <v>1.4613519059759965</v>
      </c>
      <c r="R156" s="117">
        <f t="shared" si="25"/>
        <v>44514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6"/>
        <v>#DIV/0!</v>
      </c>
      <c r="L157" s="6"/>
      <c r="M157" s="6"/>
      <c r="N157" s="15"/>
      <c r="O157" s="15"/>
      <c r="P157" s="124">
        <f t="shared" si="23"/>
        <v>0</v>
      </c>
      <c r="Q157" s="151"/>
      <c r="R157" s="117">
        <f t="shared" si="25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47826773</v>
      </c>
      <c r="H158" s="52">
        <f>H159+H160+H166+H167+H168+H171+H172+H173+H169+H170+H177</f>
        <v>8730388</v>
      </c>
      <c r="I158" s="9"/>
      <c r="J158" s="9"/>
      <c r="K158" s="63">
        <f t="shared" si="16"/>
        <v>0.1825418578836586</v>
      </c>
      <c r="L158" s="52">
        <f>L166+L171+L177</f>
        <v>1198664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3"/>
        <v>49025437</v>
      </c>
      <c r="Q158" s="150">
        <f t="shared" si="24"/>
        <v>5.615493492385447</v>
      </c>
      <c r="R158" s="116">
        <f t="shared" si="25"/>
        <v>40295049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6"/>
        <v>#DIV/0!</v>
      </c>
      <c r="L159" s="52"/>
      <c r="M159" s="52"/>
      <c r="N159" s="57">
        <f aca="true" t="shared" si="26" ref="N159:N165">G159+L159</f>
        <v>0</v>
      </c>
      <c r="O159" s="57"/>
      <c r="P159" s="124">
        <f t="shared" si="23"/>
        <v>0</v>
      </c>
      <c r="Q159" s="150" t="e">
        <f t="shared" si="24"/>
        <v>#DIV/0!</v>
      </c>
      <c r="R159" s="116">
        <f t="shared" si="25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7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6"/>
        <v>#DIV/0!</v>
      </c>
      <c r="L160" s="52"/>
      <c r="M160" s="52"/>
      <c r="N160" s="57">
        <f t="shared" si="26"/>
        <v>0</v>
      </c>
      <c r="O160" s="57"/>
      <c r="P160" s="124">
        <f t="shared" si="23"/>
        <v>0</v>
      </c>
      <c r="Q160" s="150" t="e">
        <f t="shared" si="24"/>
        <v>#DIV/0!</v>
      </c>
      <c r="R160" s="116">
        <f t="shared" si="25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7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6"/>
        <v>#DIV/0!</v>
      </c>
      <c r="L161" s="52"/>
      <c r="M161" s="52"/>
      <c r="N161" s="57">
        <f t="shared" si="26"/>
        <v>0</v>
      </c>
      <c r="O161" s="57"/>
      <c r="P161" s="124">
        <f t="shared" si="23"/>
        <v>0</v>
      </c>
      <c r="Q161" s="150" t="e">
        <f t="shared" si="24"/>
        <v>#DIV/0!</v>
      </c>
      <c r="R161" s="116">
        <f t="shared" si="25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7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6"/>
        <v>#DIV/0!</v>
      </c>
      <c r="L162" s="52"/>
      <c r="M162" s="52"/>
      <c r="N162" s="57">
        <f t="shared" si="26"/>
        <v>0</v>
      </c>
      <c r="O162" s="57"/>
      <c r="P162" s="124">
        <f t="shared" si="23"/>
        <v>0</v>
      </c>
      <c r="Q162" s="150" t="e">
        <f t="shared" si="24"/>
        <v>#DIV/0!</v>
      </c>
      <c r="R162" s="116">
        <f t="shared" si="25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7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6"/>
        <v>#DIV/0!</v>
      </c>
      <c r="L163" s="52"/>
      <c r="M163" s="52"/>
      <c r="N163" s="57">
        <f t="shared" si="26"/>
        <v>0</v>
      </c>
      <c r="O163" s="57"/>
      <c r="P163" s="124">
        <f t="shared" si="23"/>
        <v>0</v>
      </c>
      <c r="Q163" s="150" t="e">
        <f t="shared" si="24"/>
        <v>#DIV/0!</v>
      </c>
      <c r="R163" s="116">
        <f t="shared" si="25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7"/>
        <v>0</v>
      </c>
      <c r="F164" s="31"/>
      <c r="G164" s="6"/>
      <c r="H164" s="8"/>
      <c r="I164" s="15"/>
      <c r="J164" s="10">
        <f>G164+I164</f>
        <v>0</v>
      </c>
      <c r="K164" s="63" t="e">
        <f t="shared" si="16"/>
        <v>#DIV/0!</v>
      </c>
      <c r="L164" s="52"/>
      <c r="M164" s="52"/>
      <c r="N164" s="57">
        <f t="shared" si="26"/>
        <v>0</v>
      </c>
      <c r="O164" s="57"/>
      <c r="P164" s="124">
        <f t="shared" si="23"/>
        <v>0</v>
      </c>
      <c r="Q164" s="150" t="e">
        <f t="shared" si="24"/>
        <v>#DIV/0!</v>
      </c>
      <c r="R164" s="116">
        <f t="shared" si="25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7"/>
        <v>0</v>
      </c>
      <c r="F165" s="31"/>
      <c r="G165" s="6"/>
      <c r="H165" s="8"/>
      <c r="I165" s="15"/>
      <c r="J165" s="10">
        <f>G165+I165</f>
        <v>0</v>
      </c>
      <c r="K165" s="63" t="e">
        <f t="shared" si="16"/>
        <v>#DIV/0!</v>
      </c>
      <c r="L165" s="52"/>
      <c r="M165" s="52"/>
      <c r="N165" s="57">
        <f t="shared" si="26"/>
        <v>0</v>
      </c>
      <c r="O165" s="57"/>
      <c r="P165" s="124">
        <f t="shared" si="23"/>
        <v>0</v>
      </c>
      <c r="Q165" s="150" t="e">
        <f t="shared" si="24"/>
        <v>#DIV/0!</v>
      </c>
      <c r="R165" s="116">
        <f t="shared" si="25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7"/>
        <v>20.359130434782607</v>
      </c>
      <c r="F166" s="31"/>
      <c r="G166" s="6">
        <v>20287073</v>
      </c>
      <c r="H166" s="10">
        <v>5365849</v>
      </c>
      <c r="I166" s="15"/>
      <c r="J166" s="10"/>
      <c r="K166" s="138">
        <f t="shared" si="16"/>
        <v>0.26449596745671494</v>
      </c>
      <c r="L166" s="6">
        <v>514664</v>
      </c>
      <c r="M166" s="6"/>
      <c r="N166" s="15"/>
      <c r="O166" s="15"/>
      <c r="P166" s="120">
        <f t="shared" si="23"/>
        <v>20801737</v>
      </c>
      <c r="Q166" s="151">
        <f t="shared" si="24"/>
        <v>3.876690715672394</v>
      </c>
      <c r="R166" s="117">
        <f t="shared" si="25"/>
        <v>15435888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6"/>
        <v>#DIV/0!</v>
      </c>
      <c r="L167" s="6"/>
      <c r="M167" s="6"/>
      <c r="N167" s="15"/>
      <c r="O167" s="15"/>
      <c r="P167" s="120">
        <f t="shared" si="23"/>
        <v>0</v>
      </c>
      <c r="Q167" s="151" t="e">
        <f t="shared" si="24"/>
        <v>#DIV/0!</v>
      </c>
      <c r="R167" s="117">
        <f t="shared" si="25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6"/>
        <v>#DIV/0!</v>
      </c>
      <c r="L168" s="6"/>
      <c r="M168" s="6"/>
      <c r="N168" s="15"/>
      <c r="O168" s="15"/>
      <c r="P168" s="120">
        <f t="shared" si="23"/>
        <v>0</v>
      </c>
      <c r="Q168" s="151" t="e">
        <f t="shared" si="24"/>
        <v>#DIV/0!</v>
      </c>
      <c r="R168" s="117">
        <f t="shared" si="25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6"/>
        <v>#DIV/0!</v>
      </c>
      <c r="L169" s="6"/>
      <c r="M169" s="6"/>
      <c r="N169" s="15"/>
      <c r="O169" s="15"/>
      <c r="P169" s="120">
        <f t="shared" si="23"/>
        <v>0</v>
      </c>
      <c r="Q169" s="151" t="e">
        <f t="shared" si="24"/>
        <v>#DIV/0!</v>
      </c>
      <c r="R169" s="117">
        <f t="shared" si="25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6"/>
        <v>#DIV/0!</v>
      </c>
      <c r="L170" s="6"/>
      <c r="M170" s="6"/>
      <c r="N170" s="15"/>
      <c r="O170" s="15"/>
      <c r="P170" s="120">
        <f t="shared" si="23"/>
        <v>0</v>
      </c>
      <c r="Q170" s="151"/>
      <c r="R170" s="117">
        <f t="shared" si="25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27539700</v>
      </c>
      <c r="H171" s="10">
        <v>3364539</v>
      </c>
      <c r="I171" s="15"/>
      <c r="J171" s="10"/>
      <c r="K171" s="138">
        <f t="shared" si="16"/>
        <v>0.1221705029466552</v>
      </c>
      <c r="L171" s="6">
        <v>684000</v>
      </c>
      <c r="M171" s="6"/>
      <c r="N171" s="15"/>
      <c r="O171" s="15"/>
      <c r="P171" s="120">
        <f t="shared" si="23"/>
        <v>28223700</v>
      </c>
      <c r="Q171" s="151">
        <f t="shared" si="24"/>
        <v>8.38857864331488</v>
      </c>
      <c r="R171" s="117">
        <f t="shared" si="25"/>
        <v>24859161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6"/>
        <v>#DIV/0!</v>
      </c>
      <c r="L172" s="52"/>
      <c r="M172" s="52"/>
      <c r="N172" s="57">
        <f aca="true" t="shared" si="28" ref="N172:N177">G172+L172</f>
        <v>0</v>
      </c>
      <c r="O172" s="57"/>
      <c r="P172" s="124">
        <f t="shared" si="23"/>
        <v>0</v>
      </c>
      <c r="Q172" s="150" t="e">
        <f t="shared" si="24"/>
        <v>#DIV/0!</v>
      </c>
      <c r="R172" s="116">
        <f t="shared" si="25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6"/>
        <v>#DIV/0!</v>
      </c>
      <c r="L173" s="52"/>
      <c r="M173" s="52"/>
      <c r="N173" s="15">
        <f t="shared" si="28"/>
        <v>0</v>
      </c>
      <c r="O173" s="15"/>
      <c r="P173" s="124">
        <f t="shared" si="23"/>
        <v>0</v>
      </c>
      <c r="Q173" s="150" t="e">
        <f t="shared" si="24"/>
        <v>#DIV/0!</v>
      </c>
      <c r="R173" s="116">
        <f t="shared" si="25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6"/>
        <v>#DIV/0!</v>
      </c>
      <c r="L174" s="52"/>
      <c r="M174" s="52"/>
      <c r="N174" s="57">
        <f t="shared" si="28"/>
        <v>0</v>
      </c>
      <c r="O174" s="57"/>
      <c r="P174" s="124">
        <f t="shared" si="23"/>
        <v>0</v>
      </c>
      <c r="Q174" s="150" t="e">
        <f t="shared" si="24"/>
        <v>#DIV/0!</v>
      </c>
      <c r="R174" s="116">
        <f t="shared" si="25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29" ref="K175:K192">H175/G175</f>
        <v>#DIV/0!</v>
      </c>
      <c r="L175" s="52"/>
      <c r="M175" s="52"/>
      <c r="N175" s="57">
        <f t="shared" si="28"/>
        <v>0</v>
      </c>
      <c r="O175" s="57"/>
      <c r="P175" s="124">
        <f t="shared" si="23"/>
        <v>0</v>
      </c>
      <c r="Q175" s="150" t="e">
        <f t="shared" si="24"/>
        <v>#DIV/0!</v>
      </c>
      <c r="R175" s="116">
        <f t="shared" si="25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29"/>
        <v>#DIV/0!</v>
      </c>
      <c r="L176" s="52"/>
      <c r="M176" s="52"/>
      <c r="N176" s="15">
        <f t="shared" si="28"/>
        <v>0</v>
      </c>
      <c r="O176" s="15"/>
      <c r="P176" s="124">
        <f t="shared" si="23"/>
        <v>0</v>
      </c>
      <c r="Q176" s="150" t="e">
        <f t="shared" si="24"/>
        <v>#DIV/0!</v>
      </c>
      <c r="R176" s="116">
        <f t="shared" si="25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8"/>
        <v>0</v>
      </c>
      <c r="O177" s="122"/>
      <c r="P177" s="120">
        <f t="shared" si="23"/>
        <v>0</v>
      </c>
      <c r="Q177" s="151" t="e">
        <f t="shared" si="24"/>
        <v>#DIV/0!</v>
      </c>
      <c r="R177" s="117">
        <f t="shared" si="25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3"/>
        <v>0</v>
      </c>
      <c r="Q178" s="150"/>
      <c r="R178" s="116">
        <f t="shared" si="25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3"/>
        <v>0</v>
      </c>
      <c r="Q179" s="151"/>
      <c r="R179" s="117">
        <f t="shared" si="25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0" ref="E180:E188">D180/C180*100</f>
        <v>68.98924213267051</v>
      </c>
      <c r="F180" s="13">
        <f>F181+F182+F183+F188</f>
        <v>-1512100</v>
      </c>
      <c r="G180" s="52">
        <f>G187+G188+G191+G192</f>
        <v>150995165</v>
      </c>
      <c r="H180" s="13">
        <f>H181+H182+H183+H188+H189+H187+H192+H191</f>
        <v>15386443</v>
      </c>
      <c r="I180" s="13">
        <f>I181+I182+I183+I188+I189</f>
        <v>0</v>
      </c>
      <c r="J180" s="13">
        <f>J181+J182+J183+J188+J189</f>
        <v>0</v>
      </c>
      <c r="K180" s="63">
        <f t="shared" si="29"/>
        <v>0.10190023634200472</v>
      </c>
      <c r="L180" s="52">
        <f>L187+L188+L189+L191</f>
        <v>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3"/>
        <v>150995165</v>
      </c>
      <c r="Q180" s="150">
        <f t="shared" si="24"/>
        <v>9.813519927900165</v>
      </c>
      <c r="R180" s="116">
        <f t="shared" si="25"/>
        <v>135608722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0"/>
        <v>85.24691428571428</v>
      </c>
      <c r="F181" s="31"/>
      <c r="G181" s="6"/>
      <c r="H181" s="12"/>
      <c r="I181" s="6"/>
      <c r="J181" s="17">
        <f aca="true" t="shared" si="31" ref="J181:J187">G181+I181</f>
        <v>0</v>
      </c>
      <c r="K181" s="63" t="e">
        <f t="shared" si="29"/>
        <v>#DIV/0!</v>
      </c>
      <c r="L181" s="52" t="e">
        <f aca="true" t="shared" si="32" ref="L181:L186">H181/G181</f>
        <v>#DIV/0!</v>
      </c>
      <c r="M181" s="52"/>
      <c r="N181" s="57" t="e">
        <f aca="true" t="shared" si="33" ref="N181:N186">G181+L181</f>
        <v>#DIV/0!</v>
      </c>
      <c r="O181" s="57"/>
      <c r="P181" s="124" t="e">
        <f t="shared" si="23"/>
        <v>#DIV/0!</v>
      </c>
      <c r="Q181" s="150" t="e">
        <f t="shared" si="24"/>
        <v>#DIV/0!</v>
      </c>
      <c r="R181" s="116" t="e">
        <f t="shared" si="25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0"/>
        <v>84.93608695652173</v>
      </c>
      <c r="F182" s="31">
        <v>100000</v>
      </c>
      <c r="G182" s="6"/>
      <c r="H182" s="12"/>
      <c r="I182" s="6"/>
      <c r="J182" s="17">
        <f t="shared" si="31"/>
        <v>0</v>
      </c>
      <c r="K182" s="63" t="e">
        <f t="shared" si="29"/>
        <v>#DIV/0!</v>
      </c>
      <c r="L182" s="52" t="e">
        <f t="shared" si="32"/>
        <v>#DIV/0!</v>
      </c>
      <c r="M182" s="52"/>
      <c r="N182" s="57" t="e">
        <f t="shared" si="33"/>
        <v>#DIV/0!</v>
      </c>
      <c r="O182" s="57"/>
      <c r="P182" s="124" t="e">
        <f t="shared" si="23"/>
        <v>#DIV/0!</v>
      </c>
      <c r="Q182" s="150" t="e">
        <f t="shared" si="24"/>
        <v>#DIV/0!</v>
      </c>
      <c r="R182" s="116" t="e">
        <f t="shared" si="25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0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1"/>
        <v>0</v>
      </c>
      <c r="K183" s="63" t="e">
        <f t="shared" si="29"/>
        <v>#DIV/0!</v>
      </c>
      <c r="L183" s="52" t="e">
        <f t="shared" si="32"/>
        <v>#DIV/0!</v>
      </c>
      <c r="M183" s="52"/>
      <c r="N183" s="57" t="e">
        <f t="shared" si="33"/>
        <v>#DIV/0!</v>
      </c>
      <c r="O183" s="57"/>
      <c r="P183" s="124" t="e">
        <f t="shared" si="23"/>
        <v>#DIV/0!</v>
      </c>
      <c r="Q183" s="150" t="e">
        <f t="shared" si="24"/>
        <v>#DIV/0!</v>
      </c>
      <c r="R183" s="116" t="e">
        <f t="shared" si="25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0"/>
        <v>0</v>
      </c>
      <c r="F184" s="36"/>
      <c r="G184" s="6"/>
      <c r="H184" s="8"/>
      <c r="I184" s="15"/>
      <c r="J184" s="10">
        <f t="shared" si="31"/>
        <v>0</v>
      </c>
      <c r="K184" s="63" t="e">
        <f t="shared" si="29"/>
        <v>#DIV/0!</v>
      </c>
      <c r="L184" s="52" t="e">
        <f t="shared" si="32"/>
        <v>#DIV/0!</v>
      </c>
      <c r="M184" s="52"/>
      <c r="N184" s="57" t="e">
        <f t="shared" si="33"/>
        <v>#DIV/0!</v>
      </c>
      <c r="O184" s="57"/>
      <c r="P184" s="124" t="e">
        <f t="shared" si="23"/>
        <v>#DIV/0!</v>
      </c>
      <c r="Q184" s="150" t="e">
        <f t="shared" si="24"/>
        <v>#DIV/0!</v>
      </c>
      <c r="R184" s="116" t="e">
        <f t="shared" si="25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0"/>
        <v>0</v>
      </c>
      <c r="F185" s="39"/>
      <c r="G185" s="6"/>
      <c r="H185" s="8"/>
      <c r="I185" s="15"/>
      <c r="J185" s="10">
        <f t="shared" si="31"/>
        <v>0</v>
      </c>
      <c r="K185" s="63" t="e">
        <f t="shared" si="29"/>
        <v>#DIV/0!</v>
      </c>
      <c r="L185" s="52" t="e">
        <f t="shared" si="32"/>
        <v>#DIV/0!</v>
      </c>
      <c r="M185" s="52"/>
      <c r="N185" s="57" t="e">
        <f t="shared" si="33"/>
        <v>#DIV/0!</v>
      </c>
      <c r="O185" s="57"/>
      <c r="P185" s="124" t="e">
        <f t="shared" si="23"/>
        <v>#DIV/0!</v>
      </c>
      <c r="Q185" s="150" t="e">
        <f t="shared" si="24"/>
        <v>#DIV/0!</v>
      </c>
      <c r="R185" s="116" t="e">
        <f t="shared" si="25"/>
        <v>#DIV/0!</v>
      </c>
    </row>
    <row r="186" spans="2:18" ht="15.75" hidden="1">
      <c r="B186" s="3"/>
      <c r="C186" s="2">
        <v>0</v>
      </c>
      <c r="D186" s="2"/>
      <c r="E186" s="86" t="e">
        <f t="shared" si="30"/>
        <v>#DIV/0!</v>
      </c>
      <c r="G186" s="37"/>
      <c r="H186" s="20"/>
      <c r="I186" s="87"/>
      <c r="J186" s="88">
        <f t="shared" si="31"/>
        <v>0</v>
      </c>
      <c r="K186" s="63" t="e">
        <f t="shared" si="29"/>
        <v>#DIV/0!</v>
      </c>
      <c r="L186" s="52" t="e">
        <f t="shared" si="32"/>
        <v>#DIV/0!</v>
      </c>
      <c r="M186" s="52"/>
      <c r="N186" s="89" t="e">
        <f t="shared" si="33"/>
        <v>#DIV/0!</v>
      </c>
      <c r="O186" s="89"/>
      <c r="P186" s="124" t="e">
        <f t="shared" si="23"/>
        <v>#DIV/0!</v>
      </c>
      <c r="Q186" s="150" t="e">
        <f t="shared" si="24"/>
        <v>#DIV/0!</v>
      </c>
      <c r="R186" s="116" t="e">
        <f t="shared" si="25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0"/>
        <v>#DIV/0!</v>
      </c>
      <c r="F187" s="144"/>
      <c r="G187" s="6">
        <v>14302365</v>
      </c>
      <c r="H187" s="17">
        <v>4165</v>
      </c>
      <c r="I187" s="6"/>
      <c r="J187" s="17">
        <f t="shared" si="31"/>
        <v>14302365</v>
      </c>
      <c r="K187" s="138">
        <f t="shared" si="29"/>
        <v>0.00029121057950905324</v>
      </c>
      <c r="L187" s="6"/>
      <c r="M187" s="6"/>
      <c r="N187" s="15"/>
      <c r="O187" s="15"/>
      <c r="P187" s="120">
        <f t="shared" si="23"/>
        <v>14302365</v>
      </c>
      <c r="Q187" s="151">
        <f t="shared" si="24"/>
        <v>3433.9411764705883</v>
      </c>
      <c r="R187" s="117">
        <f t="shared" si="25"/>
        <v>14298200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0"/>
        <v>57.90109089327083</v>
      </c>
      <c r="F188" s="31">
        <f>-80000-335100+85000</f>
        <v>-330100</v>
      </c>
      <c r="G188" s="6">
        <v>136692800</v>
      </c>
      <c r="H188" s="10">
        <v>15382278</v>
      </c>
      <c r="I188" s="15"/>
      <c r="J188" s="10"/>
      <c r="K188" s="138">
        <f t="shared" si="29"/>
        <v>0.11253173539498788</v>
      </c>
      <c r="L188" s="6"/>
      <c r="M188" s="6"/>
      <c r="N188" s="15"/>
      <c r="O188" s="15"/>
      <c r="P188" s="120">
        <f t="shared" si="23"/>
        <v>136692800</v>
      </c>
      <c r="Q188" s="151">
        <f t="shared" si="24"/>
        <v>8.886382108033674</v>
      </c>
      <c r="R188" s="117">
        <f t="shared" si="25"/>
        <v>121310522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3"/>
        <v>0</v>
      </c>
      <c r="Q189" s="151" t="e">
        <f t="shared" si="24"/>
        <v>#DIV/0!</v>
      </c>
      <c r="R189" s="117">
        <f t="shared" si="25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3"/>
        <v>0</v>
      </c>
      <c r="Q190" s="151" t="e">
        <f t="shared" si="24"/>
        <v>#DIV/0!</v>
      </c>
      <c r="R190" s="117">
        <f t="shared" si="25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3"/>
        <v>0</v>
      </c>
      <c r="Q191" s="151"/>
      <c r="R191" s="117">
        <f t="shared" si="25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29"/>
        <v>#DIV/0!</v>
      </c>
      <c r="L192" s="37"/>
      <c r="M192" s="37"/>
      <c r="N192" s="37"/>
      <c r="O192" s="87"/>
      <c r="P192" s="37"/>
      <c r="Q192" s="152"/>
      <c r="R192" s="118">
        <f t="shared" si="25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240800019</v>
      </c>
      <c r="H193" s="103">
        <f>H72+H77+H89+H96+H110+H117+H132+H158+H180+H178</f>
        <v>34503801.99</v>
      </c>
      <c r="I193" s="103">
        <f aca="true" t="shared" si="34" ref="I193:P193">I72+I77+I82+I89+I96+I110+I117+I132+I158+I174+I180+I178</f>
        <v>0</v>
      </c>
      <c r="J193" s="103">
        <f t="shared" si="34"/>
        <v>7361800</v>
      </c>
      <c r="K193" s="137">
        <f>H193/G193</f>
        <v>0.1432882029382232</v>
      </c>
      <c r="L193" s="41">
        <f>L72+L77+L89+L96+L110+L117+L132+L158+L178+L180</f>
        <v>3263087</v>
      </c>
      <c r="M193" s="41" t="e">
        <f t="shared" si="34"/>
        <v>#DIV/0!</v>
      </c>
      <c r="N193" s="41">
        <f t="shared" si="34"/>
        <v>0</v>
      </c>
      <c r="O193" s="41">
        <f t="shared" si="34"/>
        <v>0</v>
      </c>
      <c r="P193" s="41">
        <f t="shared" si="34"/>
        <v>244063106</v>
      </c>
      <c r="Q193" s="134">
        <f t="shared" si="24"/>
        <v>7.073513407906036</v>
      </c>
      <c r="R193" s="121">
        <f t="shared" si="25"/>
        <v>209559304.01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172720586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2022-06-10T06:26:45Z</cp:lastPrinted>
  <dcterms:created xsi:type="dcterms:W3CDTF">2007-06-25T06:06:27Z</dcterms:created>
  <dcterms:modified xsi:type="dcterms:W3CDTF">2022-06-10T06:34:24Z</dcterms:modified>
  <cp:category/>
  <cp:version/>
  <cp:contentType/>
  <cp:contentStatus/>
</cp:coreProperties>
</file>