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aprilie consiliu 2022" sheetId="1" r:id="rId1"/>
  </sheets>
  <definedNames>
    <definedName name="_xlnm.Print_Area" localSheetId="0">'rectif aprilie consiliu 2022'!$A$1:$T$206</definedName>
  </definedNames>
  <calcPr fullCalcOnLoad="1"/>
</workbook>
</file>

<file path=xl/sharedStrings.xml><?xml version="1.0" encoding="utf-8"?>
<sst xmlns="http://schemas.openxmlformats.org/spreadsheetml/2006/main" count="196" uniqueCount="139">
  <si>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</si>
  <si>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</si>
  <si>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</si>
  <si>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</si>
  <si>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</si>
  <si>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</si>
  <si>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</si>
  <si>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</si>
  <si>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</si>
  <si>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</si>
  <si>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</si>
  <si>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</si>
  <si>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</si>
  <si>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</si>
  <si>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</si>
  <si>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</si>
  <si>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</si>
  <si>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</si>
  <si>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</si>
  <si>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</si>
  <si>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</si>
  <si>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</si>
  <si>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</si>
  <si>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</si>
  <si>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</si>
  <si>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</si>
  <si>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</si>
  <si>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</si>
  <si>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</si>
  <si>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</si>
  <si>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</si>
  <si>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</si>
  <si>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</si>
  <si>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</si>
  <si>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</si>
  <si>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</si>
  <si>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</si>
  <si>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</si>
  <si>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</si>
  <si>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</si>
  <si>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</si>
  <si>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</si>
  <si>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</si>
  <si>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</si>
  <si>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</si>
  <si>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</si>
  <si>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</si>
  <si>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</si>
  <si>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</si>
  <si>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</si>
  <si>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</si>
  <si>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</si>
  <si>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</si>
  <si>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</si>
  <si>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</si>
  <si>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</si>
  <si>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</si>
  <si>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</si>
  <si>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</si>
  <si>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</si>
  <si>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</si>
  <si>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</si>
  <si>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</si>
  <si>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</si>
  <si>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</si>
  <si>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</si>
  <si>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</si>
  <si>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</si>
  <si>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</si>
  <si>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</si>
  <si>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</si>
  <si>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</si>
  <si>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</si>
  <si>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</si>
  <si>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</si>
  <si>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</si>
  <si>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</si>
  <si>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</si>
  <si>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</si>
  <si>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</si>
  <si>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</si>
  <si>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</si>
  <si>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</si>
  <si>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</si>
  <si>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</si>
  <si>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</si>
  <si>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</si>
  <si>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</si>
  <si>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</si>
  <si>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</si>
  <si>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</si>
  <si>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</si>
  <si>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</si>
  <si>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</si>
  <si>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</si>
  <si>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</si>
  <si>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</si>
  <si>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</si>
  <si>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</si>
  <si>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</si>
  <si>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</si>
  <si>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</si>
  <si>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</si>
  <si>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</si>
  <si>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</si>
  <si>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</si>
  <si>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</si>
  <si>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</si>
  <si>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</si>
  <si>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</si>
  <si>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</si>
  <si>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</si>
  <si>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</si>
  <si>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</si>
  <si>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</si>
  <si>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</si>
  <si>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</si>
  <si>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</si>
  <si>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</si>
  <si>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</si>
  <si>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</si>
  <si>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</si>
  <si>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</si>
  <si>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</si>
  <si>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</si>
  <si>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</si>
  <si>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</si>
  <si>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</si>
  <si>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</si>
  <si>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</si>
  <si>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</si>
  <si>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</si>
  <si>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</si>
  <si>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</si>
  <si>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% </t>
  </si>
  <si>
    <t>Subventii fond mediu</t>
  </si>
  <si>
    <t>ANEXA NR 1.1</t>
  </si>
  <si>
    <t xml:space="preserve">                                                                                                                                                             SATU MARE PE ANUL 2022 - SECŢIUNEA DE DEZVOLTARE</t>
  </si>
  <si>
    <t>REALIZARI LA 31.03.2022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</si>
</sst>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">
      <selection activeCell="T67" sqref="T67:U109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137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136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138</v>
      </c>
      <c r="I6" s="112" t="s">
        <v>66</v>
      </c>
      <c r="J6" s="111" t="s">
        <v>64</v>
      </c>
      <c r="K6" s="113" t="s">
        <v>134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15923591</v>
      </c>
      <c r="H40" s="120">
        <v>8513362</v>
      </c>
      <c r="I40" s="15"/>
      <c r="J40" s="5">
        <f t="shared" si="3"/>
        <v>15923591</v>
      </c>
      <c r="K40" s="30">
        <f aca="true" t="shared" si="4" ref="K40:K66">H40/G40</f>
        <v>0.5346383237298672</v>
      </c>
      <c r="L40" s="5"/>
      <c r="M40" s="5">
        <v>36627760</v>
      </c>
      <c r="N40" s="15"/>
      <c r="O40" s="15"/>
      <c r="P40" s="6">
        <f aca="true" t="shared" si="5" ref="P40:P68">G40+L40</f>
        <v>15923591</v>
      </c>
      <c r="Q40" s="146">
        <f>P40/H40</f>
        <v>1.870423341565882</v>
      </c>
      <c r="R40" s="6">
        <f>P40-H40</f>
        <v>7410229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37091664</v>
      </c>
      <c r="H41" s="104">
        <v>0</v>
      </c>
      <c r="I41" s="15"/>
      <c r="J41" s="5">
        <f t="shared" si="3"/>
        <v>37091664</v>
      </c>
      <c r="K41" s="30">
        <f t="shared" si="4"/>
        <v>0</v>
      </c>
      <c r="L41" s="5"/>
      <c r="M41" s="5">
        <f>1600000+2306733+530216</f>
        <v>4436949</v>
      </c>
      <c r="N41" s="15"/>
      <c r="O41" s="15"/>
      <c r="P41" s="6">
        <f t="shared" si="5"/>
        <v>37091664</v>
      </c>
      <c r="Q41" s="146" t="e">
        <f aca="true" t="shared" si="6" ref="Q41:Q66">P41/H41</f>
        <v>#DIV/0!</v>
      </c>
      <c r="R41" s="6">
        <f aca="true" t="shared" si="7" ref="R41:R70">P41-H41</f>
        <v>37091664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/>
      <c r="H48" s="6">
        <v>38460</v>
      </c>
      <c r="I48" s="6"/>
      <c r="J48" s="6">
        <f t="shared" si="3"/>
        <v>0</v>
      </c>
      <c r="K48" s="30"/>
      <c r="L48" s="5">
        <f>H48-G48</f>
        <v>38460</v>
      </c>
      <c r="M48" s="5">
        <v>1398</v>
      </c>
      <c r="N48" s="5"/>
      <c r="O48" s="5"/>
      <c r="P48" s="6">
        <f t="shared" si="5"/>
        <v>38460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/>
      <c r="H49" s="6">
        <v>85136</v>
      </c>
      <c r="I49" s="6"/>
      <c r="J49" s="6">
        <f t="shared" si="3"/>
        <v>0</v>
      </c>
      <c r="K49" s="30"/>
      <c r="L49" s="5">
        <f>H49-G49</f>
        <v>85136</v>
      </c>
      <c r="M49" s="5">
        <v>211924</v>
      </c>
      <c r="N49" s="5"/>
      <c r="O49" s="5"/>
      <c r="P49" s="6">
        <f t="shared" si="5"/>
        <v>85136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/>
      <c r="H50" s="6">
        <v>2061</v>
      </c>
      <c r="I50" s="6"/>
      <c r="J50" s="6">
        <f t="shared" si="3"/>
        <v>0</v>
      </c>
      <c r="K50" s="30"/>
      <c r="L50" s="5">
        <f>H50-G50</f>
        <v>2061</v>
      </c>
      <c r="M50" s="5">
        <v>0</v>
      </c>
      <c r="N50" s="5"/>
      <c r="O50" s="5"/>
      <c r="P50" s="6">
        <f t="shared" si="5"/>
        <v>2061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1220000</v>
      </c>
      <c r="H51" s="6"/>
      <c r="I51" s="6"/>
      <c r="J51" s="6">
        <f t="shared" si="3"/>
        <v>1220000</v>
      </c>
      <c r="K51" s="30">
        <f t="shared" si="4"/>
        <v>0</v>
      </c>
      <c r="L51" s="5">
        <v>420000</v>
      </c>
      <c r="M51" s="5"/>
      <c r="N51" s="5"/>
      <c r="O51" s="5"/>
      <c r="P51" s="6">
        <f t="shared" si="5"/>
        <v>1640000</v>
      </c>
      <c r="Q51" s="146" t="e">
        <f t="shared" si="6"/>
        <v>#DIV/0!</v>
      </c>
      <c r="R51" s="6">
        <f t="shared" si="7"/>
        <v>1640000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572890</v>
      </c>
      <c r="H52" s="6">
        <v>336199</v>
      </c>
      <c r="I52" s="6"/>
      <c r="J52" s="6">
        <f t="shared" si="3"/>
        <v>572890</v>
      </c>
      <c r="K52" s="30">
        <f t="shared" si="4"/>
        <v>0.5868473878056869</v>
      </c>
      <c r="L52" s="5"/>
      <c r="M52" s="5"/>
      <c r="N52" s="5"/>
      <c r="O52" s="5"/>
      <c r="P52" s="6">
        <f t="shared" si="5"/>
        <v>572890</v>
      </c>
      <c r="Q52" s="146">
        <f t="shared" si="6"/>
        <v>1.7040205354566789</v>
      </c>
      <c r="R52" s="6">
        <f t="shared" si="7"/>
        <v>236691</v>
      </c>
    </row>
    <row r="53" spans="2:18" ht="15.75">
      <c r="B53" s="34" t="s">
        <v>116</v>
      </c>
      <c r="C53" s="31"/>
      <c r="D53" s="31"/>
      <c r="E53" s="31"/>
      <c r="F53" s="31"/>
      <c r="G53" s="5"/>
      <c r="H53" s="6"/>
      <c r="I53" s="6"/>
      <c r="J53" s="6">
        <f t="shared" si="3"/>
        <v>0</v>
      </c>
      <c r="K53" s="30"/>
      <c r="L53" s="5"/>
      <c r="M53" s="5">
        <v>0</v>
      </c>
      <c r="N53" s="5"/>
      <c r="O53" s="5"/>
      <c r="P53" s="6">
        <f t="shared" si="5"/>
        <v>0</v>
      </c>
      <c r="Q53" s="146" t="e">
        <f t="shared" si="6"/>
        <v>#DIV/0!</v>
      </c>
      <c r="R53" s="6">
        <f t="shared" si="7"/>
        <v>0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/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/>
      <c r="H55" s="6">
        <v>331</v>
      </c>
      <c r="I55" s="6"/>
      <c r="J55" s="6">
        <f t="shared" si="3"/>
        <v>0</v>
      </c>
      <c r="K55" s="30"/>
      <c r="L55" s="5">
        <v>331</v>
      </c>
      <c r="M55" s="5"/>
      <c r="N55" s="5"/>
      <c r="O55" s="5"/>
      <c r="P55" s="6">
        <f t="shared" si="5"/>
        <v>331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107266186</v>
      </c>
      <c r="H56" s="120">
        <v>19348548</v>
      </c>
      <c r="I56" s="6"/>
      <c r="J56" s="6">
        <f t="shared" si="3"/>
        <v>107266186</v>
      </c>
      <c r="K56" s="30">
        <f t="shared" si="4"/>
        <v>0.18037881947252232</v>
      </c>
      <c r="L56" s="5"/>
      <c r="M56" s="5">
        <v>14549529</v>
      </c>
      <c r="N56" s="5"/>
      <c r="O56" s="5"/>
      <c r="P56" s="6">
        <f t="shared" si="5"/>
        <v>107266186</v>
      </c>
      <c r="Q56" s="146"/>
      <c r="R56" s="6">
        <f t="shared" si="7"/>
        <v>87917638</v>
      </c>
    </row>
    <row r="57" spans="2:18" ht="15.75" hidden="1">
      <c r="B57" s="33" t="s">
        <v>127</v>
      </c>
      <c r="C57" s="31"/>
      <c r="D57" s="31"/>
      <c r="E57" s="31"/>
      <c r="F57" s="31"/>
      <c r="G57" s="6"/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/>
      <c r="H58" s="120">
        <v>2394182</v>
      </c>
      <c r="I58" s="6"/>
      <c r="J58" s="6">
        <f t="shared" si="3"/>
        <v>0</v>
      </c>
      <c r="K58" s="30"/>
      <c r="L58" s="5">
        <v>3916630</v>
      </c>
      <c r="M58" s="6">
        <v>0</v>
      </c>
      <c r="N58" s="5"/>
      <c r="O58" s="5"/>
      <c r="P58" s="6">
        <f t="shared" si="5"/>
        <v>3916630</v>
      </c>
      <c r="Q58" s="146">
        <f t="shared" si="6"/>
        <v>1.6358948484283986</v>
      </c>
      <c r="R58" s="6">
        <f t="shared" si="7"/>
        <v>1522448</v>
      </c>
    </row>
    <row r="59" spans="2:18" ht="15.75">
      <c r="B59" s="123" t="s">
        <v>90</v>
      </c>
      <c r="C59" s="31"/>
      <c r="D59" s="31"/>
      <c r="E59" s="31"/>
      <c r="F59" s="31"/>
      <c r="G59" s="6"/>
      <c r="H59" s="6">
        <v>35411</v>
      </c>
      <c r="I59" s="6"/>
      <c r="J59" s="6"/>
      <c r="K59" s="30"/>
      <c r="L59" s="5">
        <v>35411</v>
      </c>
      <c r="M59" s="6">
        <v>0</v>
      </c>
      <c r="N59" s="5"/>
      <c r="O59" s="5"/>
      <c r="P59" s="6">
        <f t="shared" si="5"/>
        <v>35411</v>
      </c>
      <c r="Q59" s="146"/>
      <c r="R59" s="6">
        <f t="shared" si="7"/>
        <v>0</v>
      </c>
    </row>
    <row r="60" spans="2:18" ht="15.75">
      <c r="B60" s="33" t="s">
        <v>135</v>
      </c>
      <c r="C60" s="31"/>
      <c r="D60" s="31"/>
      <c r="E60" s="31"/>
      <c r="F60" s="31"/>
      <c r="G60" s="6">
        <v>950000</v>
      </c>
      <c r="H60" s="104">
        <v>33883</v>
      </c>
      <c r="I60" s="104"/>
      <c r="J60" s="104">
        <f aca="true" t="shared" si="8" ref="J60:J68">G60+I60</f>
        <v>950000</v>
      </c>
      <c r="K60" s="30">
        <f t="shared" si="4"/>
        <v>0.035666315789473685</v>
      </c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916117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3837500</v>
      </c>
      <c r="H61" s="6"/>
      <c r="I61" s="6"/>
      <c r="J61" s="6">
        <f t="shared" si="8"/>
        <v>3837500</v>
      </c>
      <c r="K61" s="30">
        <f t="shared" si="4"/>
        <v>0</v>
      </c>
      <c r="L61" s="5"/>
      <c r="M61" s="30"/>
      <c r="N61" s="5"/>
      <c r="O61" s="5"/>
      <c r="P61" s="6">
        <f t="shared" si="5"/>
        <v>3837500</v>
      </c>
      <c r="Q61" s="146"/>
      <c r="R61" s="6">
        <f t="shared" si="7"/>
        <v>3837500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173686</v>
      </c>
      <c r="H62" s="6"/>
      <c r="I62" s="6"/>
      <c r="J62" s="6">
        <f t="shared" si="8"/>
        <v>173686</v>
      </c>
      <c r="K62" s="30">
        <f t="shared" si="4"/>
        <v>0</v>
      </c>
      <c r="L62" s="5"/>
      <c r="M62" s="35"/>
      <c r="N62" s="15"/>
      <c r="O62" s="15"/>
      <c r="P62" s="6">
        <f t="shared" si="5"/>
        <v>173686</v>
      </c>
      <c r="Q62" s="146"/>
      <c r="R62" s="6">
        <f t="shared" si="7"/>
        <v>173686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/>
      <c r="H63" s="6">
        <v>354382</v>
      </c>
      <c r="I63" s="6"/>
      <c r="J63" s="6">
        <f t="shared" si="8"/>
        <v>0</v>
      </c>
      <c r="K63" s="30"/>
      <c r="L63" s="5">
        <v>360000</v>
      </c>
      <c r="M63" s="6"/>
      <c r="N63" s="15"/>
      <c r="O63" s="15"/>
      <c r="P63" s="6">
        <f t="shared" si="5"/>
        <v>360000</v>
      </c>
      <c r="Q63" s="146"/>
      <c r="R63" s="6">
        <f t="shared" si="7"/>
        <v>5618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/>
      <c r="I64" s="6"/>
      <c r="J64" s="6">
        <f t="shared" si="8"/>
        <v>0</v>
      </c>
      <c r="K64" s="30"/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/>
      <c r="H65" s="7">
        <v>138022</v>
      </c>
      <c r="I65" s="6"/>
      <c r="J65" s="6">
        <f t="shared" si="8"/>
        <v>0</v>
      </c>
      <c r="K65" s="30"/>
      <c r="L65" s="5">
        <v>150000</v>
      </c>
      <c r="M65" s="6"/>
      <c r="N65" s="15"/>
      <c r="O65" s="15"/>
      <c r="P65" s="6">
        <f t="shared" si="5"/>
        <v>150000</v>
      </c>
      <c r="Q65" s="146">
        <f t="shared" si="6"/>
        <v>1.0867832664357855</v>
      </c>
      <c r="R65" s="6">
        <f t="shared" si="7"/>
        <v>11978</v>
      </c>
    </row>
    <row r="66" spans="2:18" ht="15.75">
      <c r="B66" s="34" t="s">
        <v>117</v>
      </c>
      <c r="C66" s="31"/>
      <c r="D66" s="31"/>
      <c r="E66" s="31"/>
      <c r="F66" s="31"/>
      <c r="G66" s="6">
        <v>44950240</v>
      </c>
      <c r="H66" s="6"/>
      <c r="I66" s="6"/>
      <c r="J66" s="6">
        <f t="shared" si="8"/>
        <v>44950240</v>
      </c>
      <c r="K66" s="30">
        <f t="shared" si="4"/>
        <v>0</v>
      </c>
      <c r="L66" s="5">
        <f>686586+561252</f>
        <v>1247838</v>
      </c>
      <c r="M66" s="6"/>
      <c r="N66" s="15"/>
      <c r="O66" s="15"/>
      <c r="P66" s="6">
        <f t="shared" si="5"/>
        <v>46198078</v>
      </c>
      <c r="Q66" s="146" t="e">
        <f t="shared" si="6"/>
        <v>#DIV/0!</v>
      </c>
      <c r="R66" s="6">
        <f t="shared" si="7"/>
        <v>46198078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/>
      <c r="H67" s="6"/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14009555</v>
      </c>
      <c r="H68" s="6"/>
      <c r="I68" s="6"/>
      <c r="J68" s="6">
        <f t="shared" si="8"/>
        <v>14009555</v>
      </c>
      <c r="K68" s="35">
        <f>H68/G68</f>
        <v>0</v>
      </c>
      <c r="L68" s="5"/>
      <c r="M68" s="6">
        <v>0</v>
      </c>
      <c r="N68" s="15"/>
      <c r="O68" s="15"/>
      <c r="P68" s="6">
        <f t="shared" si="5"/>
        <v>14009555</v>
      </c>
      <c r="Q68" s="146" t="e">
        <f>P68/H68</f>
        <v>#DIV/0!</v>
      </c>
      <c r="R68" s="37">
        <f t="shared" si="7"/>
        <v>14009555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225995312</v>
      </c>
      <c r="H69" s="41">
        <f>SUM(H40:H68)</f>
        <v>31279977</v>
      </c>
      <c r="I69" s="41">
        <f>SUM(I40:I62)</f>
        <v>0</v>
      </c>
      <c r="J69" s="41">
        <f>SUM(J40:J62)</f>
        <v>167035517</v>
      </c>
      <c r="K69" s="135">
        <f>H69/G69</f>
        <v>0.1384098489618227</v>
      </c>
      <c r="L69" s="45">
        <f>SUM(L40:L68)</f>
        <v>6255867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232251179</v>
      </c>
      <c r="Q69" s="132">
        <f>P69/H69</f>
        <v>7.424915274074531</v>
      </c>
      <c r="R69" s="126">
        <f t="shared" si="7"/>
        <v>200971202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53015255</v>
      </c>
      <c r="H70" s="45">
        <f>H40+H41+H48+H49+H50+H59+H67</f>
        <v>8674430</v>
      </c>
      <c r="I70" s="128">
        <f>I40+I41+I48+I49+I50</f>
        <v>0</v>
      </c>
      <c r="J70" s="128">
        <f>J40+J41+J48+J49+J50</f>
        <v>53015255</v>
      </c>
      <c r="K70" s="136">
        <f>H70/G70</f>
        <v>0.16362139538893097</v>
      </c>
      <c r="L70" s="129">
        <f>L40+L41+L48+L49+L50+L59+L67</f>
        <v>161068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53176323</v>
      </c>
      <c r="Q70" s="132">
        <f>P70/H70</f>
        <v>6.130238298078376</v>
      </c>
      <c r="R70" s="126">
        <f t="shared" si="7"/>
        <v>44501893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138</v>
      </c>
      <c r="I71" s="112" t="s">
        <v>66</v>
      </c>
      <c r="J71" s="111" t="s">
        <v>64</v>
      </c>
      <c r="K71" s="113" t="s">
        <v>134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2450000</v>
      </c>
      <c r="H72" s="130">
        <f>H73+H74+H75+H76</f>
        <v>324727</v>
      </c>
      <c r="I72" s="13">
        <f>I73+I74+I75</f>
        <v>0</v>
      </c>
      <c r="J72" s="13">
        <f aca="true" t="shared" si="9" ref="J72:J88">G72+I72</f>
        <v>2450000</v>
      </c>
      <c r="K72" s="53">
        <f>H72/G72</f>
        <v>0.13254163265306124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2450000</v>
      </c>
      <c r="Q72" s="147">
        <f>P72/H72</f>
        <v>7.544799169764141</v>
      </c>
      <c r="R72" s="116">
        <f>P72-H72</f>
        <v>2125273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0.336304347826087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1530000</v>
      </c>
      <c r="H75" s="12">
        <v>15327</v>
      </c>
      <c r="I75" s="6"/>
      <c r="J75" s="17"/>
      <c r="K75" s="35">
        <f>H75/G75</f>
        <v>0.010017647058823529</v>
      </c>
      <c r="L75" s="6"/>
      <c r="M75" s="6"/>
      <c r="N75" s="6"/>
      <c r="O75" s="15"/>
      <c r="P75" s="120">
        <f t="shared" si="10"/>
        <v>1530000</v>
      </c>
      <c r="Q75" s="149">
        <f>P76/H75</f>
        <v>60.02479284922033</v>
      </c>
      <c r="R75" s="120">
        <f>P76-H75</f>
        <v>904673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920000</v>
      </c>
      <c r="H76" s="12">
        <v>309400</v>
      </c>
      <c r="I76" s="6"/>
      <c r="J76" s="17">
        <f t="shared" si="9"/>
        <v>920000</v>
      </c>
      <c r="K76" s="35">
        <f>H76/G76</f>
        <v>0.336304347826087</v>
      </c>
      <c r="L76" s="120"/>
      <c r="M76" s="119">
        <f>H76/G76</f>
        <v>0.336304347826087</v>
      </c>
      <c r="N76" s="120">
        <f>G76+L76</f>
        <v>920000</v>
      </c>
      <c r="O76" s="122"/>
      <c r="P76" s="120">
        <f t="shared" si="10"/>
        <v>920000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573200</v>
      </c>
      <c r="H89" s="9">
        <f>H90+H91+H94+H95</f>
        <v>183530</v>
      </c>
      <c r="I89" s="9">
        <f>I90+I91+I94+I95</f>
        <v>0</v>
      </c>
      <c r="J89" s="9">
        <f>J90+J91+J94+J95</f>
        <v>573200</v>
      </c>
      <c r="K89" s="63">
        <f t="shared" si="13"/>
        <v>0.3201849267271458</v>
      </c>
      <c r="L89" s="52">
        <f>L94+L95</f>
        <v>18000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591200</v>
      </c>
      <c r="Q89" s="150">
        <f t="shared" si="11"/>
        <v>3.2212717266931836</v>
      </c>
      <c r="R89" s="124">
        <f t="shared" si="12"/>
        <v>407670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340200</v>
      </c>
      <c r="H94" s="10"/>
      <c r="I94" s="15"/>
      <c r="J94" s="10">
        <f t="shared" si="16"/>
        <v>340200</v>
      </c>
      <c r="K94" s="32">
        <f t="shared" si="13"/>
        <v>0</v>
      </c>
      <c r="L94" s="6">
        <v>18000</v>
      </c>
      <c r="M94" s="6">
        <v>227500</v>
      </c>
      <c r="N94" s="15"/>
      <c r="O94" s="15"/>
      <c r="P94" s="120">
        <f t="shared" si="10"/>
        <v>358200</v>
      </c>
      <c r="Q94" s="151" t="e">
        <f t="shared" si="11"/>
        <v>#DIV/0!</v>
      </c>
      <c r="R94" s="117">
        <f t="shared" si="12"/>
        <v>358200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233000</v>
      </c>
      <c r="H95" s="12">
        <v>183530</v>
      </c>
      <c r="I95" s="6"/>
      <c r="J95" s="17">
        <f t="shared" si="16"/>
        <v>233000</v>
      </c>
      <c r="K95" s="32">
        <f t="shared" si="13"/>
        <v>0.7876824034334764</v>
      </c>
      <c r="L95" s="120"/>
      <c r="M95" s="119"/>
      <c r="N95" s="122"/>
      <c r="O95" s="122"/>
      <c r="P95" s="120">
        <f t="shared" si="10"/>
        <v>233000</v>
      </c>
      <c r="Q95" s="151"/>
      <c r="R95" s="117">
        <f t="shared" si="12"/>
        <v>49470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16799305</v>
      </c>
      <c r="H96" s="13">
        <f>H97+H98+H99+H100+H101+H102+H108+H103+H109</f>
        <v>53917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0.0032094780111439135</v>
      </c>
      <c r="L96" s="52">
        <f>L101+L103</f>
        <v>1360826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18160131</v>
      </c>
      <c r="Q96" s="150">
        <f t="shared" si="11"/>
        <v>336.81642153680656</v>
      </c>
      <c r="R96" s="116">
        <f t="shared" si="12"/>
        <v>18106214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10997000</v>
      </c>
      <c r="H101" s="10">
        <v>92112</v>
      </c>
      <c r="I101" s="15"/>
      <c r="J101" s="10"/>
      <c r="K101" s="32">
        <f t="shared" si="13"/>
        <v>0.008376102573429117</v>
      </c>
      <c r="L101" s="6">
        <v>112988</v>
      </c>
      <c r="M101" s="6"/>
      <c r="N101" s="15"/>
      <c r="O101" s="15"/>
      <c r="P101" s="120">
        <f t="shared" si="10"/>
        <v>11109988</v>
      </c>
      <c r="Q101" s="151">
        <f t="shared" si="11"/>
        <v>120.61390481153379</v>
      </c>
      <c r="R101" s="120">
        <f t="shared" si="12"/>
        <v>11017876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5802305</v>
      </c>
      <c r="H103" s="15"/>
      <c r="I103" s="15"/>
      <c r="J103" s="15"/>
      <c r="K103" s="32">
        <f t="shared" si="13"/>
        <v>0</v>
      </c>
      <c r="L103" s="6">
        <f>686586+561252</f>
        <v>1247838</v>
      </c>
      <c r="M103" s="6"/>
      <c r="N103" s="15"/>
      <c r="O103" s="15"/>
      <c r="P103" s="120">
        <f t="shared" si="10"/>
        <v>7050143</v>
      </c>
      <c r="Q103" s="151" t="e">
        <f t="shared" si="11"/>
        <v>#DIV/0!</v>
      </c>
      <c r="R103" s="117">
        <f t="shared" si="12"/>
        <v>7050143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>
      <c r="B109" s="54" t="s">
        <v>37</v>
      </c>
      <c r="C109" s="17"/>
      <c r="D109" s="17"/>
      <c r="E109" s="55"/>
      <c r="F109" s="31"/>
      <c r="G109" s="6"/>
      <c r="H109" s="8">
        <v>-38195</v>
      </c>
      <c r="I109" s="15"/>
      <c r="J109" s="10"/>
      <c r="K109" s="32"/>
      <c r="L109" s="6"/>
      <c r="M109" s="35"/>
      <c r="N109" s="15"/>
      <c r="O109" s="15"/>
      <c r="P109" s="120">
        <f t="shared" si="10"/>
        <v>0</v>
      </c>
      <c r="Q109" s="151"/>
      <c r="R109" s="117">
        <f t="shared" si="12"/>
        <v>38195</v>
      </c>
    </row>
    <row r="110" spans="2:18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392000</v>
      </c>
      <c r="H110" s="9">
        <f>H111+H112+H114+H113</f>
        <v>391999.99</v>
      </c>
      <c r="I110" s="9">
        <f>I111+I112+I114</f>
        <v>0</v>
      </c>
      <c r="J110" s="9">
        <f>G110+I110</f>
        <v>392000</v>
      </c>
      <c r="K110" s="63">
        <f>H110/G110</f>
        <v>0.9999999744897959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392000</v>
      </c>
      <c r="Q110" s="150">
        <f t="shared" si="11"/>
        <v>1.0000000255102048</v>
      </c>
      <c r="R110" s="116">
        <f t="shared" si="12"/>
        <v>0.010000000009313226</v>
      </c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/>
      <c r="H113" s="10"/>
      <c r="I113" s="15"/>
      <c r="J113" s="10"/>
      <c r="K113" s="138"/>
      <c r="L113" s="6"/>
      <c r="M113" s="6"/>
      <c r="N113" s="15"/>
      <c r="O113" s="15"/>
      <c r="P113" s="120">
        <f t="shared" si="10"/>
        <v>0</v>
      </c>
      <c r="Q113" s="151"/>
      <c r="R113" s="117">
        <f t="shared" si="12"/>
        <v>0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>
        <v>391999.99</v>
      </c>
      <c r="I114" s="15"/>
      <c r="J114" s="10"/>
      <c r="K114" s="138"/>
      <c r="L114" s="6"/>
      <c r="M114" s="6"/>
      <c r="N114" s="15"/>
      <c r="O114" s="15"/>
      <c r="P114" s="120">
        <f t="shared" si="10"/>
        <v>392000</v>
      </c>
      <c r="Q114" s="151">
        <f t="shared" si="11"/>
        <v>1.0000000255102048</v>
      </c>
      <c r="R114" s="117">
        <f t="shared" si="12"/>
        <v>0.010000000009313226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15384150</v>
      </c>
      <c r="H117" s="9">
        <f>H118+H123+H126+H128+H131+H130+H129</f>
        <v>189207</v>
      </c>
      <c r="I117" s="9">
        <f>I118+I123+I126+I128+I131</f>
        <v>0</v>
      </c>
      <c r="J117" s="9">
        <f>J118+J123+J126+J128+J131</f>
        <v>0</v>
      </c>
      <c r="K117" s="63">
        <f t="shared" si="17"/>
        <v>0.012298827039517946</v>
      </c>
      <c r="L117" s="52">
        <f>L128+L129+L130</f>
        <v>386000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15770150</v>
      </c>
      <c r="Q117" s="150">
        <f t="shared" si="11"/>
        <v>83.34866046182223</v>
      </c>
      <c r="R117" s="116">
        <f t="shared" si="12"/>
        <v>15580943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1561200</v>
      </c>
      <c r="H128" s="10">
        <v>9520</v>
      </c>
      <c r="I128" s="15"/>
      <c r="J128" s="10"/>
      <c r="K128" s="138">
        <f t="shared" si="17"/>
        <v>0.006097873430694338</v>
      </c>
      <c r="L128" s="6">
        <v>386000</v>
      </c>
      <c r="M128" s="6"/>
      <c r="N128" s="15"/>
      <c r="O128" s="15"/>
      <c r="P128" s="120">
        <f t="shared" si="10"/>
        <v>1947200</v>
      </c>
      <c r="Q128" s="151">
        <f t="shared" si="11"/>
        <v>204.53781512605042</v>
      </c>
      <c r="R128" s="117">
        <f t="shared" si="12"/>
        <v>1937680</v>
      </c>
    </row>
    <row r="129" spans="2:20" ht="15.75">
      <c r="B129" s="54" t="s">
        <v>102</v>
      </c>
      <c r="C129" s="17"/>
      <c r="D129" s="17"/>
      <c r="E129" s="55"/>
      <c r="F129" s="31"/>
      <c r="G129" s="6">
        <v>209000</v>
      </c>
      <c r="H129" s="10">
        <v>149000</v>
      </c>
      <c r="I129" s="15"/>
      <c r="J129" s="10"/>
      <c r="K129" s="138"/>
      <c r="L129" s="6"/>
      <c r="M129" s="6"/>
      <c r="N129" s="15"/>
      <c r="O129" s="15"/>
      <c r="P129" s="120">
        <f t="shared" si="10"/>
        <v>209000</v>
      </c>
      <c r="Q129" s="151"/>
      <c r="R129" s="117">
        <f t="shared" si="12"/>
        <v>60000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13613950</v>
      </c>
      <c r="H130" s="10">
        <v>30687</v>
      </c>
      <c r="I130" s="15"/>
      <c r="J130" s="10"/>
      <c r="K130" s="138">
        <f t="shared" si="17"/>
        <v>0.002254084964319687</v>
      </c>
      <c r="L130" s="6"/>
      <c r="M130" s="6"/>
      <c r="N130" s="15"/>
      <c r="O130" s="15"/>
      <c r="P130" s="120">
        <f t="shared" si="10"/>
        <v>13613950</v>
      </c>
      <c r="Q130" s="151">
        <f t="shared" si="11"/>
        <v>443.63900022810964</v>
      </c>
      <c r="R130" s="117">
        <f t="shared" si="12"/>
        <v>13583263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3548600</v>
      </c>
      <c r="H132" s="52">
        <f>H155+H156+H157</f>
        <v>125869</v>
      </c>
      <c r="I132" s="9">
        <f>I133+I137+I141+I146+I154+I155+I156</f>
        <v>0</v>
      </c>
      <c r="J132" s="9">
        <f>J133+J137+J141+J146+J154+J155+J156</f>
        <v>3406600</v>
      </c>
      <c r="K132" s="63">
        <f t="shared" si="17"/>
        <v>0.03547004452460125</v>
      </c>
      <c r="L132" s="52">
        <f>L155+L156</f>
        <v>419000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3967600</v>
      </c>
      <c r="Q132" s="150">
        <f t="shared" si="11"/>
        <v>31.521661409878526</v>
      </c>
      <c r="R132" s="116">
        <f t="shared" si="12"/>
        <v>3841731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3406600</v>
      </c>
      <c r="H155" s="10">
        <v>125869</v>
      </c>
      <c r="I155" s="15"/>
      <c r="J155" s="10">
        <f t="shared" si="23"/>
        <v>3406600</v>
      </c>
      <c r="K155" s="138">
        <f t="shared" si="17"/>
        <v>0.03694857042212176</v>
      </c>
      <c r="L155" s="6">
        <v>420000</v>
      </c>
      <c r="M155" s="6"/>
      <c r="N155" s="15"/>
      <c r="O155" s="15"/>
      <c r="P155" s="120">
        <f t="shared" si="24"/>
        <v>3826600</v>
      </c>
      <c r="Q155" s="151">
        <f t="shared" si="25"/>
        <v>30.401449125678283</v>
      </c>
      <c r="R155" s="117">
        <f t="shared" si="26"/>
        <v>3700731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142000</v>
      </c>
      <c r="H156" s="10"/>
      <c r="I156" s="15"/>
      <c r="J156" s="10"/>
      <c r="K156" s="138">
        <f t="shared" si="17"/>
        <v>0</v>
      </c>
      <c r="L156" s="6">
        <v>-1000</v>
      </c>
      <c r="M156" s="6"/>
      <c r="N156" s="15"/>
      <c r="O156" s="15"/>
      <c r="P156" s="120">
        <f t="shared" si="24"/>
        <v>141000</v>
      </c>
      <c r="Q156" s="151" t="e">
        <f t="shared" si="25"/>
        <v>#DIV/0!</v>
      </c>
      <c r="R156" s="117">
        <f t="shared" si="26"/>
        <v>141000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36452192</v>
      </c>
      <c r="H158" s="52">
        <f>H159+H160+H166+H167+H168+H171+H172+H173+H169+H170+H177</f>
        <v>754580</v>
      </c>
      <c r="I158" s="9"/>
      <c r="J158" s="9"/>
      <c r="K158" s="63">
        <f t="shared" si="17"/>
        <v>0.02070053839286263</v>
      </c>
      <c r="L158" s="52">
        <f>L166+L171+L177</f>
        <v>3720081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40172273</v>
      </c>
      <c r="Q158" s="150">
        <f t="shared" si="25"/>
        <v>53.2379244082801</v>
      </c>
      <c r="R158" s="116">
        <f t="shared" si="26"/>
        <v>39417693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20288073</v>
      </c>
      <c r="H166" s="10">
        <v>549550</v>
      </c>
      <c r="I166" s="15"/>
      <c r="J166" s="10"/>
      <c r="K166" s="138">
        <f t="shared" si="17"/>
        <v>0.027087343386432018</v>
      </c>
      <c r="L166" s="6"/>
      <c r="M166" s="6"/>
      <c r="N166" s="15"/>
      <c r="O166" s="15"/>
      <c r="P166" s="120">
        <f t="shared" si="24"/>
        <v>20288073</v>
      </c>
      <c r="Q166" s="151">
        <f t="shared" si="25"/>
        <v>36.91761077245019</v>
      </c>
      <c r="R166" s="117">
        <f t="shared" si="26"/>
        <v>19738523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16164119</v>
      </c>
      <c r="H171" s="10">
        <v>205030</v>
      </c>
      <c r="I171" s="15"/>
      <c r="J171" s="10"/>
      <c r="K171" s="138">
        <f t="shared" si="17"/>
        <v>0.012684266924785694</v>
      </c>
      <c r="L171" s="6">
        <v>3720081</v>
      </c>
      <c r="M171" s="6"/>
      <c r="N171" s="15"/>
      <c r="O171" s="15"/>
      <c r="P171" s="120">
        <f t="shared" si="24"/>
        <v>19884200</v>
      </c>
      <c r="Q171" s="151">
        <f t="shared" si="25"/>
        <v>96.98190508706043</v>
      </c>
      <c r="R171" s="117">
        <f t="shared" si="26"/>
        <v>19679170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/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 t="e">
        <f t="shared" si="25"/>
        <v>#DIV/0!</v>
      </c>
      <c r="R177" s="117">
        <f t="shared" si="26"/>
        <v>0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150395865</v>
      </c>
      <c r="H180" s="13">
        <f>H181+H182+H183+H188+H189+H187+H192+H191</f>
        <v>7690455</v>
      </c>
      <c r="I180" s="13">
        <f>I181+I182+I183+I188+I189</f>
        <v>0</v>
      </c>
      <c r="J180" s="13">
        <f>J181+J182+J183+J188+J189</f>
        <v>0</v>
      </c>
      <c r="K180" s="63">
        <f t="shared" si="30"/>
        <v>0.051134750280534644</v>
      </c>
      <c r="L180" s="52">
        <f>L187+L188+L189+L191</f>
        <v>351960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150747825</v>
      </c>
      <c r="Q180" s="150">
        <f t="shared" si="25"/>
        <v>19.601938376858065</v>
      </c>
      <c r="R180" s="116">
        <f t="shared" si="26"/>
        <v>143057370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14302365</v>
      </c>
      <c r="H187" s="17"/>
      <c r="I187" s="6"/>
      <c r="J187" s="17">
        <f t="shared" si="32"/>
        <v>14302365</v>
      </c>
      <c r="K187" s="138">
        <f t="shared" si="30"/>
        <v>0</v>
      </c>
      <c r="L187" s="6"/>
      <c r="M187" s="6"/>
      <c r="N187" s="15"/>
      <c r="O187" s="15"/>
      <c r="P187" s="120">
        <f t="shared" si="24"/>
        <v>14302365</v>
      </c>
      <c r="Q187" s="151" t="e">
        <f t="shared" si="25"/>
        <v>#DIV/0!</v>
      </c>
      <c r="R187" s="117">
        <f t="shared" si="26"/>
        <v>14302365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136093500</v>
      </c>
      <c r="H188" s="10">
        <v>7690455</v>
      </c>
      <c r="I188" s="15"/>
      <c r="J188" s="10"/>
      <c r="K188" s="138">
        <f t="shared" si="30"/>
        <v>0.056508613563469236</v>
      </c>
      <c r="L188" s="6">
        <v>351960</v>
      </c>
      <c r="M188" s="6"/>
      <c r="N188" s="15"/>
      <c r="O188" s="15"/>
      <c r="P188" s="120">
        <f t="shared" si="24"/>
        <v>136445460</v>
      </c>
      <c r="Q188" s="151">
        <f t="shared" si="25"/>
        <v>17.7421830047767</v>
      </c>
      <c r="R188" s="117">
        <f t="shared" si="26"/>
        <v>128755005</v>
      </c>
    </row>
    <row r="189" spans="2:20" ht="15.75">
      <c r="B189" s="54" t="s">
        <v>37</v>
      </c>
      <c r="C189" s="17"/>
      <c r="D189" s="17">
        <v>-7345</v>
      </c>
      <c r="E189" s="55"/>
      <c r="F189" s="31"/>
      <c r="G189" s="6"/>
      <c r="H189" s="17"/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 t="e">
        <f t="shared" si="25"/>
        <v>#DIV/0!</v>
      </c>
      <c r="R189" s="117">
        <f t="shared" si="26"/>
        <v>0</v>
      </c>
      <c r="T189" s="153"/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/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0</v>
      </c>
      <c r="Q191" s="151"/>
      <c r="R191" s="117">
        <f t="shared" si="26"/>
        <v>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225995312</v>
      </c>
      <c r="H193" s="103">
        <f>H72+H77+H89+H96+H110+H117+H132+H158+H180+H178</f>
        <v>9714284.99</v>
      </c>
      <c r="I193" s="103">
        <f aca="true" t="shared" si="35" ref="I193:P193">I72+I77+I82+I89+I96+I110+I117+I132+I158+I174+I180+I178</f>
        <v>0</v>
      </c>
      <c r="J193" s="103">
        <f t="shared" si="35"/>
        <v>6821800</v>
      </c>
      <c r="K193" s="137">
        <f>H193/G193</f>
        <v>0.04298445354477088</v>
      </c>
      <c r="L193" s="41">
        <f>L72+L77+L89+L96+L110+L117+L132+L158+L178+L180</f>
        <v>6255867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232251179</v>
      </c>
      <c r="Q193" s="134">
        <f t="shared" si="25"/>
        <v>23.90821138550929</v>
      </c>
      <c r="R193" s="121">
        <f t="shared" si="26"/>
        <v>222536894.01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160213717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2022-04-08T09:25:12Z</cp:lastPrinted>
  <dcterms:created xsi:type="dcterms:W3CDTF">2007-06-25T06:06:27Z</dcterms:created>
  <dcterms:modified xsi:type="dcterms:W3CDTF">2022-04-13T11:47:56Z</dcterms:modified>
  <cp:category/>
  <cp:version/>
  <cp:contentType/>
  <cp:contentStatus/>
</cp:coreProperties>
</file>