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nov  2022" sheetId="1" r:id="rId1"/>
  </sheets>
  <definedNames/>
  <calcPr fullCalcOnLoad="1"/>
</workbook>
</file>

<file path=xl/sharedStrings.xml><?xml version="1.0" encoding="utf-8"?>
<sst xmlns="http://schemas.openxmlformats.org/spreadsheetml/2006/main" count="248" uniqueCount="187">
  <si>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</si>
  <si>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</si>
  <si>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</si>
  <si>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</si>
  <si>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</si>
  <si>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</si>
  <si>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</si>
  <si>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</si>
  <si>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</si>
  <si>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</si>
  <si>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</si>
  <si>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</si>
  <si>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</si>
  <si>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</si>
  <si>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</si>
  <si>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</si>
  <si>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</si>
  <si>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</si>
  <si>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</si>
  <si>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</si>
  <si>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</si>
  <si>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</si>
  <si>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</si>
  <si>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</si>
  <si>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</si>
  <si>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</si>
  <si>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</si>
  <si>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</si>
  <si>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</si>
  <si>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</si>
  <si>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</si>
  <si>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</si>
  <si>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</si>
  <si>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</si>
  <si>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</si>
  <si>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</si>
  <si>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</si>
  <si>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</si>
  <si>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</si>
  <si>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</si>
  <si>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</si>
  <si>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</si>
  <si>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</si>
  <si>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</si>
  <si>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</si>
  <si>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</si>
  <si>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</si>
  <si>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</si>
  <si>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</si>
  <si>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</si>
  <si>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</si>
  <si>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</si>
  <si>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</si>
  <si>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</si>
  <si>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</si>
  <si>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</si>
  <si>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</si>
  <si>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</si>
  <si>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</si>
  <si>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</si>
  <si>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</si>
  <si>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</si>
  <si>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</si>
  <si>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</si>
  <si>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</si>
  <si>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</si>
  <si>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</si>
  <si>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</si>
  <si>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</si>
  <si>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</si>
  <si>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</si>
  <si>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</si>
  <si>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</si>
  <si>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</si>
  <si>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</si>
  <si>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</si>
  <si>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</si>
  <si>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</si>
  <si>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</si>
  <si>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</si>
  <si>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</si>
  <si>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</si>
  <si>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</si>
  <si>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</si>
  <si>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</si>
  <si>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</si>
  <si>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</si>
  <si>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</si>
  <si>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</si>
  <si>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</si>
  <si>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</si>
  <si>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</si>
  <si>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</si>
  <si>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</si>
  <si>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</si>
  <si>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</si>
  <si>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</si>
  <si>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</si>
  <si>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</si>
  <si>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</si>
  <si>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</si>
  <si>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</si>
  <si>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</si>
  <si>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</si>
  <si>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</si>
  <si>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</si>
  <si>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</si>
  <si>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</si>
  <si>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</si>
  <si>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</si>
  <si>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</si>
  <si>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</si>
  <si>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</si>
  <si>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</si>
  <si>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</si>
  <si>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</si>
  <si>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</si>
  <si>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</si>
  <si>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</si>
  <si>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</si>
  <si>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</si>
  <si>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</si>
  <si>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</si>
  <si>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</si>
  <si>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</si>
  <si>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</si>
  <si>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</si>
  <si>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</si>
  <si>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</si>
  <si>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</si>
  <si>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</si>
  <si>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</si>
  <si>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</si>
  <si>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</si>
  <si>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</si>
  <si>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</si>
  <si>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</si>
  <si>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</si>
  <si>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</si>
  <si>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</si>
  <si>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</si>
  <si>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</si>
  <si>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</si>
  <si>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</si>
  <si>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</si>
  <si>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</si>
  <si>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</si>
  <si>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</si>
  <si>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</si>
  <si>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</si>
  <si>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</si>
  <si>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</si>
  <si>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</si>
  <si>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</si>
  <si>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</si>
  <si>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</si>
  <si>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</si>
  <si>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</si>
  <si>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</si>
  <si>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</si>
  <si>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</si>
  <si>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</si>
  <si>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</si>
  <si>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</si>
  <si>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</si>
  <si>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</si>
  <si>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</si>
  <si>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</si>
  <si>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</si>
  <si>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</si>
  <si>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</si>
  <si>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</si>
  <si>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</si>
  <si>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</si>
  <si>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</si>
  <si>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</si>
  <si>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</si>
  <si>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</si>
  <si>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</si>
  <si>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</si>
  <si>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</si>
  <si>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</si>
  <si>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</si>
  <si>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Actiuni cu caracter international organizate de 
Primaria SM</t>
  </si>
  <si>
    <t xml:space="preserve">            KERESKÉNYI GÁBOR                                               EC. LUCIA URSU                                             EC. BORBEI TEREZIA</t>
  </si>
  <si>
    <t>`</t>
  </si>
  <si>
    <t>REALIZARI  LA 14.11.2022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</si>
</sst>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8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8" fillId="32" borderId="11" xfId="0" applyNumberFormat="1" applyFont="1" applyFill="1" applyBorder="1" applyAlignment="1">
      <alignment/>
    </xf>
    <xf numFmtId="3" fontId="48" fillId="40" borderId="11" xfId="0" applyNumberFormat="1" applyFont="1" applyFill="1" applyBorder="1" applyAlignment="1">
      <alignment/>
    </xf>
    <xf numFmtId="3" fontId="48" fillId="39" borderId="11" xfId="0" applyNumberFormat="1" applyFont="1" applyFill="1" applyBorder="1" applyAlignment="1">
      <alignment/>
    </xf>
    <xf numFmtId="0" fontId="50" fillId="0" borderId="11" xfId="57" applyFont="1" applyBorder="1">
      <alignment/>
      <protection/>
    </xf>
    <xf numFmtId="4" fontId="48" fillId="0" borderId="11" xfId="0" applyNumberFormat="1" applyFont="1" applyBorder="1" applyAlignment="1">
      <alignment/>
    </xf>
    <xf numFmtId="4" fontId="48" fillId="39" borderId="11" xfId="0" applyNumberFormat="1" applyFont="1" applyFill="1" applyBorder="1" applyAlignment="1">
      <alignment/>
    </xf>
    <xf numFmtId="0" fontId="50" fillId="0" borderId="11" xfId="57" applyFont="1" applyBorder="1" applyAlignment="1">
      <alignment horizontal="center"/>
      <protection/>
    </xf>
    <xf numFmtId="4" fontId="48" fillId="32" borderId="11" xfId="0" applyNumberFormat="1" applyFont="1" applyFill="1" applyBorder="1" applyAlignment="1">
      <alignment/>
    </xf>
    <xf numFmtId="4" fontId="48" fillId="38" borderId="10" xfId="0" applyNumberFormat="1" applyFont="1" applyFill="1" applyBorder="1" applyAlignment="1">
      <alignment/>
    </xf>
    <xf numFmtId="3" fontId="48" fillId="38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67">
      <selection activeCell="V209" sqref="V209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8.00390625" style="0" bestFit="1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6"/>
      <c r="C3" s="2"/>
      <c r="D3" s="2"/>
      <c r="E3" s="66"/>
      <c r="F3" s="66"/>
      <c r="G3" s="66"/>
      <c r="H3" s="67"/>
      <c r="I3" s="67"/>
      <c r="J3" s="67"/>
      <c r="K3" s="67"/>
      <c r="L3" s="66"/>
      <c r="M3" s="66"/>
      <c r="N3" s="66"/>
      <c r="O3" s="66"/>
      <c r="P3" s="66"/>
      <c r="Q3" s="66"/>
      <c r="R3" s="2"/>
    </row>
    <row r="4" spans="1:18" ht="15.75">
      <c r="A4" s="1" t="s">
        <v>169</v>
      </c>
      <c r="B4" s="66"/>
      <c r="C4" s="2"/>
      <c r="D4" s="2"/>
      <c r="E4" s="66"/>
      <c r="F4" s="66"/>
      <c r="G4" s="66"/>
      <c r="H4" s="67"/>
      <c r="I4" s="67"/>
      <c r="J4" s="67"/>
      <c r="K4" s="67"/>
      <c r="L4" s="66"/>
      <c r="M4" s="66"/>
      <c r="N4" s="66"/>
      <c r="O4" s="66"/>
      <c r="P4" s="66"/>
      <c r="Q4" s="66"/>
      <c r="R4" s="2"/>
    </row>
    <row r="5" spans="1:18" ht="15.75">
      <c r="A5" s="1"/>
      <c r="B5" s="66"/>
      <c r="C5" s="2"/>
      <c r="D5" s="2"/>
      <c r="E5" s="66"/>
      <c r="F5" s="66"/>
      <c r="G5" s="66"/>
      <c r="H5" s="67"/>
      <c r="I5" s="67"/>
      <c r="J5" s="67"/>
      <c r="K5" s="67"/>
      <c r="L5" s="66"/>
      <c r="M5" s="66"/>
      <c r="N5" s="66"/>
      <c r="O5" s="66"/>
      <c r="P5" s="66"/>
      <c r="Q5" s="66"/>
      <c r="R5" s="2"/>
    </row>
    <row r="6" spans="1:18" ht="15.75">
      <c r="A6" s="1"/>
      <c r="B6" s="66"/>
      <c r="C6" s="2"/>
      <c r="D6" s="2"/>
      <c r="E6" s="66"/>
      <c r="F6" s="66"/>
      <c r="G6" s="66"/>
      <c r="H6" s="67"/>
      <c r="I6" s="67"/>
      <c r="J6" s="67"/>
      <c r="K6" s="67"/>
      <c r="L6" s="66"/>
      <c r="M6" s="66"/>
      <c r="N6" s="66"/>
      <c r="O6" s="66"/>
      <c r="P6" s="66"/>
      <c r="Q6" s="66"/>
      <c r="R6" s="2"/>
    </row>
    <row r="7" spans="1:22" ht="16.5" thickBot="1">
      <c r="A7" s="1"/>
      <c r="B7" s="75"/>
      <c r="C7" s="2"/>
      <c r="D7" s="2"/>
      <c r="E7" s="75"/>
      <c r="F7" s="75"/>
      <c r="G7" s="75"/>
      <c r="H7" s="73"/>
      <c r="I7" s="73"/>
      <c r="J7" s="73"/>
      <c r="K7" s="73"/>
      <c r="L7" s="75"/>
      <c r="M7" s="75"/>
      <c r="N7" s="75"/>
      <c r="O7" s="75"/>
      <c r="P7" s="75"/>
      <c r="Q7" s="75"/>
      <c r="R7" s="112" t="s">
        <v>168</v>
      </c>
      <c r="S7" s="73"/>
      <c r="T7" s="2" t="s">
        <v>121</v>
      </c>
      <c r="U7" s="73"/>
      <c r="V7" s="73"/>
    </row>
    <row r="8" spans="1:22" ht="93" customHeight="1" thickBot="1">
      <c r="A8" s="56" t="s">
        <v>137</v>
      </c>
      <c r="B8" s="55" t="s">
        <v>126</v>
      </c>
      <c r="C8" s="51" t="s">
        <v>130</v>
      </c>
      <c r="D8" s="52" t="s">
        <v>79</v>
      </c>
      <c r="E8" s="53" t="s">
        <v>117</v>
      </c>
      <c r="F8" s="53" t="s">
        <v>79</v>
      </c>
      <c r="G8" s="53"/>
      <c r="H8" s="54" t="s">
        <v>132</v>
      </c>
      <c r="I8" s="54" t="s">
        <v>135</v>
      </c>
      <c r="J8" s="54" t="s">
        <v>79</v>
      </c>
      <c r="K8" s="57" t="s">
        <v>133</v>
      </c>
      <c r="L8" s="58" t="s">
        <v>164</v>
      </c>
      <c r="M8" s="58" t="s">
        <v>186</v>
      </c>
      <c r="N8" s="58" t="s">
        <v>79</v>
      </c>
      <c r="O8" s="58" t="s">
        <v>133</v>
      </c>
      <c r="P8" s="60" t="s">
        <v>140</v>
      </c>
      <c r="Q8" s="59"/>
      <c r="R8" s="58" t="s">
        <v>165</v>
      </c>
      <c r="S8" s="60" t="s">
        <v>150</v>
      </c>
      <c r="T8" s="58" t="s">
        <v>151</v>
      </c>
      <c r="U8" s="73"/>
      <c r="V8" s="73"/>
    </row>
    <row r="9" spans="1:22" ht="15.75">
      <c r="A9" s="130" t="s">
        <v>48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7650000</v>
      </c>
      <c r="M9" s="4">
        <v>6889877</v>
      </c>
      <c r="N9" s="50">
        <f>M9/L9</f>
        <v>0.9006375163398693</v>
      </c>
      <c r="O9" s="4"/>
      <c r="P9" s="4"/>
      <c r="Q9" s="69"/>
      <c r="R9" s="4">
        <f>L9+O9</f>
        <v>7650000</v>
      </c>
      <c r="S9" s="50">
        <f>R9/M9</f>
        <v>1.1103246110199065</v>
      </c>
      <c r="T9" s="4">
        <f>R9-M9</f>
        <v>760123</v>
      </c>
      <c r="U9" s="73"/>
      <c r="V9" s="73"/>
    </row>
    <row r="10" spans="1:22" ht="26.25">
      <c r="A10" s="131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610000</v>
      </c>
      <c r="M10" s="5">
        <v>686838</v>
      </c>
      <c r="N10" s="50">
        <f aca="true" t="shared" si="2" ref="N10:N74">M10/L10</f>
        <v>1.1259639344262296</v>
      </c>
      <c r="O10" s="4">
        <v>100000</v>
      </c>
      <c r="P10" s="5"/>
      <c r="Q10" s="5">
        <f aca="true" t="shared" si="3" ref="Q10:Q74">M10-L10</f>
        <v>76838</v>
      </c>
      <c r="R10" s="4">
        <f aca="true" t="shared" si="4" ref="R10:R74">L10+O10</f>
        <v>710000</v>
      </c>
      <c r="S10" s="50">
        <f aca="true" t="shared" si="5" ref="S10:S76">R10/M10</f>
        <v>1.0337226536679682</v>
      </c>
      <c r="T10" s="4">
        <f aca="true" t="shared" si="6" ref="T10:T76">R10-M10</f>
        <v>23162</v>
      </c>
      <c r="U10" s="73"/>
      <c r="V10" s="73"/>
    </row>
    <row r="11" spans="1:22" ht="15.75">
      <c r="A11" s="36" t="s">
        <v>153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0">
        <v>4519000</v>
      </c>
      <c r="M11" s="5">
        <v>4201000</v>
      </c>
      <c r="N11" s="50">
        <f t="shared" si="2"/>
        <v>0.929630449214428</v>
      </c>
      <c r="O11" s="4"/>
      <c r="P11" s="5"/>
      <c r="Q11" s="5">
        <f t="shared" si="3"/>
        <v>-318000</v>
      </c>
      <c r="R11" s="4">
        <f t="shared" si="4"/>
        <v>4519000</v>
      </c>
      <c r="S11" s="50">
        <f t="shared" si="5"/>
        <v>1.0756962627945728</v>
      </c>
      <c r="T11" s="4">
        <f t="shared" si="6"/>
        <v>318000</v>
      </c>
      <c r="U11" s="73"/>
      <c r="V11" s="73"/>
    </row>
    <row r="12" spans="1:22" ht="15.75" hidden="1">
      <c r="A12" s="37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0"/>
      <c r="M12" s="5"/>
      <c r="N12" s="50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0" t="e">
        <f t="shared" si="5"/>
        <v>#DIV/0!</v>
      </c>
      <c r="T12" s="4">
        <f t="shared" si="6"/>
        <v>0</v>
      </c>
      <c r="U12" s="73"/>
      <c r="V12" s="73"/>
    </row>
    <row r="13" spans="1:22" ht="15.75">
      <c r="A13" s="132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130196895</v>
      </c>
      <c r="N13" s="50">
        <f t="shared" si="2"/>
        <v>0.9105760475021506</v>
      </c>
      <c r="O13" s="4"/>
      <c r="P13" s="5"/>
      <c r="Q13" s="5">
        <f t="shared" si="3"/>
        <v>-12786105</v>
      </c>
      <c r="R13" s="4">
        <f t="shared" si="4"/>
        <v>142983000</v>
      </c>
      <c r="S13" s="50">
        <f t="shared" si="5"/>
        <v>1.098205913435954</v>
      </c>
      <c r="T13" s="4">
        <f t="shared" si="6"/>
        <v>12786105</v>
      </c>
      <c r="U13" s="73"/>
      <c r="V13" s="73"/>
    </row>
    <row r="14" spans="1:22" ht="26.25">
      <c r="A14" s="136" t="s">
        <v>167</v>
      </c>
      <c r="B14" s="5"/>
      <c r="C14" s="5"/>
      <c r="D14" s="6"/>
      <c r="E14" s="5"/>
      <c r="F14" s="39"/>
      <c r="G14" s="5"/>
      <c r="H14" s="5"/>
      <c r="I14" s="5"/>
      <c r="J14" s="6"/>
      <c r="K14" s="5"/>
      <c r="L14" s="5">
        <v>6350500</v>
      </c>
      <c r="M14" s="5">
        <v>6350500</v>
      </c>
      <c r="N14" s="50">
        <f t="shared" si="2"/>
        <v>1</v>
      </c>
      <c r="O14" s="4"/>
      <c r="P14" s="5"/>
      <c r="Q14" s="5">
        <f t="shared" si="3"/>
        <v>0</v>
      </c>
      <c r="R14" s="4">
        <f t="shared" si="4"/>
        <v>6350500</v>
      </c>
      <c r="S14" s="50">
        <f t="shared" si="5"/>
        <v>1</v>
      </c>
      <c r="T14" s="4">
        <f t="shared" si="6"/>
        <v>0</v>
      </c>
      <c r="U14" s="73"/>
      <c r="V14" s="73"/>
    </row>
    <row r="15" spans="1:22" ht="26.25">
      <c r="A15" s="131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39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2307639</v>
      </c>
      <c r="N15" s="50">
        <f t="shared" si="2"/>
        <v>0.8664913887396323</v>
      </c>
      <c r="O15" s="4"/>
      <c r="P15" s="5"/>
      <c r="Q15" s="5">
        <f t="shared" si="3"/>
        <v>-355560</v>
      </c>
      <c r="R15" s="4">
        <f t="shared" si="4"/>
        <v>2663199</v>
      </c>
      <c r="S15" s="50">
        <f t="shared" si="5"/>
        <v>1.1540795592378184</v>
      </c>
      <c r="T15" s="4">
        <f t="shared" si="6"/>
        <v>355560</v>
      </c>
      <c r="U15" s="73"/>
      <c r="V15" s="73"/>
    </row>
    <row r="16" spans="1:22" ht="26.25">
      <c r="A16" s="131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39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3202976</v>
      </c>
      <c r="N16" s="50">
        <f t="shared" si="2"/>
        <v>0.9163185745718117</v>
      </c>
      <c r="O16" s="4"/>
      <c r="P16" s="5"/>
      <c r="Q16" s="5">
        <f>M16-L16</f>
        <v>-292507</v>
      </c>
      <c r="R16" s="4">
        <f t="shared" si="4"/>
        <v>3495483</v>
      </c>
      <c r="S16" s="50">
        <f t="shared" si="5"/>
        <v>1.0913235066388258</v>
      </c>
      <c r="T16" s="4">
        <f t="shared" si="6"/>
        <v>292507</v>
      </c>
      <c r="U16" s="73"/>
      <c r="V16" s="73"/>
    </row>
    <row r="17" spans="1:22" ht="26.25">
      <c r="A17" s="131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39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2131196</v>
      </c>
      <c r="N17" s="50">
        <f t="shared" si="2"/>
        <v>0.8522329569084104</v>
      </c>
      <c r="O17" s="4"/>
      <c r="P17" s="5"/>
      <c r="Q17" s="5">
        <f>M17-L17</f>
        <v>-369524</v>
      </c>
      <c r="R17" s="4">
        <f t="shared" si="4"/>
        <v>2500720</v>
      </c>
      <c r="S17" s="50">
        <f t="shared" si="5"/>
        <v>1.1733880881908563</v>
      </c>
      <c r="T17" s="4">
        <f t="shared" si="6"/>
        <v>369524</v>
      </c>
      <c r="U17" s="73"/>
      <c r="V17" s="73"/>
    </row>
    <row r="18" spans="1:22" ht="15.75">
      <c r="A18" s="132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39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906730</v>
      </c>
      <c r="N18" s="50">
        <f t="shared" si="2"/>
        <v>0.8331074605993728</v>
      </c>
      <c r="O18" s="4"/>
      <c r="P18" s="5"/>
      <c r="Q18" s="5">
        <f t="shared" si="3"/>
        <v>-181641</v>
      </c>
      <c r="R18" s="4">
        <f t="shared" si="4"/>
        <v>1088371</v>
      </c>
      <c r="S18" s="50">
        <f t="shared" si="5"/>
        <v>1.2003253449207592</v>
      </c>
      <c r="T18" s="4">
        <f t="shared" si="6"/>
        <v>181641</v>
      </c>
      <c r="U18" s="73"/>
      <c r="V18" s="73"/>
    </row>
    <row r="19" spans="1:22" ht="26.25">
      <c r="A19" s="131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39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12584244</v>
      </c>
      <c r="N19" s="50">
        <f t="shared" si="2"/>
        <v>0.903350998250258</v>
      </c>
      <c r="O19" s="4"/>
      <c r="P19" s="5"/>
      <c r="Q19" s="5">
        <f>M19-L19</f>
        <v>-1346381</v>
      </c>
      <c r="R19" s="4">
        <f t="shared" si="4"/>
        <v>13930625</v>
      </c>
      <c r="S19" s="50">
        <f t="shared" si="5"/>
        <v>1.1069894226462869</v>
      </c>
      <c r="T19" s="4">
        <f t="shared" si="6"/>
        <v>1346381</v>
      </c>
      <c r="U19" s="73"/>
      <c r="V19" s="73"/>
    </row>
    <row r="20" spans="1:22" ht="26.25">
      <c r="A20" s="131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39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23417355</v>
      </c>
      <c r="N20" s="50">
        <f t="shared" si="2"/>
        <v>0.9701189901238023</v>
      </c>
      <c r="O20" s="4"/>
      <c r="P20" s="5"/>
      <c r="Q20" s="5">
        <f>M20-L20</f>
        <v>-721287</v>
      </c>
      <c r="R20" s="4">
        <f t="shared" si="4"/>
        <v>24138642</v>
      </c>
      <c r="S20" s="50">
        <f t="shared" si="5"/>
        <v>1.030801386407645</v>
      </c>
      <c r="T20" s="4">
        <f t="shared" si="6"/>
        <v>721287</v>
      </c>
      <c r="U20" s="73"/>
      <c r="V20" s="73"/>
    </row>
    <row r="21" spans="1:22" ht="15.75">
      <c r="A21" s="132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39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2178540</v>
      </c>
      <c r="N21" s="50">
        <f t="shared" si="2"/>
        <v>1.041975263765324</v>
      </c>
      <c r="O21" s="4">
        <v>110221</v>
      </c>
      <c r="P21" s="5"/>
      <c r="Q21" s="5">
        <f t="shared" si="3"/>
        <v>87761</v>
      </c>
      <c r="R21" s="4">
        <f t="shared" si="4"/>
        <v>2201000</v>
      </c>
      <c r="S21" s="50">
        <f t="shared" si="5"/>
        <v>1.0103096569261982</v>
      </c>
      <c r="T21" s="4">
        <f t="shared" si="6"/>
        <v>22460</v>
      </c>
      <c r="U21" s="73"/>
      <c r="V21" s="73"/>
    </row>
    <row r="22" spans="1:22" ht="15.75">
      <c r="A22" s="133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39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75000</v>
      </c>
      <c r="M22" s="5">
        <v>85976</v>
      </c>
      <c r="N22" s="50">
        <f t="shared" si="2"/>
        <v>1.1463466666666666</v>
      </c>
      <c r="O22" s="4">
        <v>15000</v>
      </c>
      <c r="P22" s="5"/>
      <c r="Q22" s="5">
        <f t="shared" si="3"/>
        <v>10976</v>
      </c>
      <c r="R22" s="4">
        <f t="shared" si="4"/>
        <v>90000</v>
      </c>
      <c r="S22" s="50">
        <f t="shared" si="5"/>
        <v>1.0468037591886108</v>
      </c>
      <c r="T22" s="4">
        <f t="shared" si="6"/>
        <v>4024</v>
      </c>
      <c r="U22" s="73"/>
      <c r="V22" s="73"/>
    </row>
    <row r="23" spans="1:22" ht="15.75" hidden="1">
      <c r="A23" s="133" t="s">
        <v>146</v>
      </c>
      <c r="B23" s="5">
        <v>15200</v>
      </c>
      <c r="C23" s="5">
        <v>13224</v>
      </c>
      <c r="D23" s="6">
        <f t="shared" si="7"/>
        <v>0.87</v>
      </c>
      <c r="E23" s="5"/>
      <c r="F23" s="39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0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0" t="e">
        <f t="shared" si="5"/>
        <v>#DIV/0!</v>
      </c>
      <c r="T23" s="4">
        <f t="shared" si="6"/>
        <v>0</v>
      </c>
      <c r="U23" s="73"/>
      <c r="V23" s="73"/>
    </row>
    <row r="24" spans="1:22" ht="26.25">
      <c r="A24" s="113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39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8235857</v>
      </c>
      <c r="N24" s="50">
        <f t="shared" si="2"/>
        <v>0.8538683104020716</v>
      </c>
      <c r="O24" s="4"/>
      <c r="P24" s="5"/>
      <c r="Q24" s="5">
        <f t="shared" si="3"/>
        <v>-1409491</v>
      </c>
      <c r="R24" s="4">
        <f t="shared" si="4"/>
        <v>9645348</v>
      </c>
      <c r="S24" s="50">
        <f t="shared" si="5"/>
        <v>1.1711407810990404</v>
      </c>
      <c r="T24" s="4">
        <f t="shared" si="6"/>
        <v>1409491</v>
      </c>
      <c r="U24" s="73"/>
      <c r="V24" s="73"/>
    </row>
    <row r="25" spans="1:22" ht="26.25">
      <c r="A25" s="113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39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4380457</v>
      </c>
      <c r="N25" s="50">
        <f t="shared" si="2"/>
        <v>0.8926593358043967</v>
      </c>
      <c r="O25" s="4"/>
      <c r="P25" s="5"/>
      <c r="Q25" s="5">
        <f t="shared" si="3"/>
        <v>-526742</v>
      </c>
      <c r="R25" s="4">
        <f t="shared" si="4"/>
        <v>4907199</v>
      </c>
      <c r="S25" s="50">
        <f t="shared" si="5"/>
        <v>1.120248184150649</v>
      </c>
      <c r="T25" s="4">
        <f t="shared" si="6"/>
        <v>526742</v>
      </c>
      <c r="U25" s="73"/>
      <c r="V25" s="73"/>
    </row>
    <row r="26" spans="1:22" ht="15.75" hidden="1">
      <c r="A26" s="133" t="s">
        <v>36</v>
      </c>
      <c r="B26" s="5">
        <v>0</v>
      </c>
      <c r="C26" s="5"/>
      <c r="D26" s="6" t="e">
        <f t="shared" si="7"/>
        <v>#DIV/0!</v>
      </c>
      <c r="E26" s="5"/>
      <c r="F26" s="39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0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0" t="e">
        <f t="shared" si="5"/>
        <v>#DIV/0!</v>
      </c>
      <c r="T26" s="4">
        <f t="shared" si="6"/>
        <v>0</v>
      </c>
      <c r="U26" s="73"/>
      <c r="V26" s="73"/>
    </row>
    <row r="27" spans="1:22" ht="18.75" customHeight="1">
      <c r="A27" s="133" t="s">
        <v>145</v>
      </c>
      <c r="B27" s="5">
        <v>800</v>
      </c>
      <c r="C27" s="5">
        <v>0</v>
      </c>
      <c r="D27" s="6"/>
      <c r="E27" s="5"/>
      <c r="F27" s="39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0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0">
        <f t="shared" si="5"/>
        <v>1.000166730035466</v>
      </c>
      <c r="T27" s="4">
        <f t="shared" si="6"/>
        <v>781</v>
      </c>
      <c r="U27" s="73"/>
      <c r="V27" s="73"/>
    </row>
    <row r="28" spans="1:22" ht="17.25" customHeight="1">
      <c r="A28" s="133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39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6101495</v>
      </c>
      <c r="N28" s="50">
        <f t="shared" si="2"/>
        <v>0.9936564878745798</v>
      </c>
      <c r="O28" s="4"/>
      <c r="P28" s="5"/>
      <c r="Q28" s="5">
        <f t="shared" si="3"/>
        <v>-38952</v>
      </c>
      <c r="R28" s="4">
        <f t="shared" si="4"/>
        <v>6140447</v>
      </c>
      <c r="S28" s="50">
        <f t="shared" si="5"/>
        <v>1.006384009164967</v>
      </c>
      <c r="T28" s="4">
        <f t="shared" si="6"/>
        <v>38952</v>
      </c>
      <c r="U28" s="73"/>
      <c r="V28" s="73"/>
    </row>
    <row r="29" spans="1:22" ht="15.75" hidden="1">
      <c r="A29" s="133" t="s">
        <v>83</v>
      </c>
      <c r="B29" s="5">
        <v>0</v>
      </c>
      <c r="C29" s="5">
        <v>0</v>
      </c>
      <c r="D29" s="6" t="e">
        <f>C29/B29</f>
        <v>#DIV/0!</v>
      </c>
      <c r="E29" s="5"/>
      <c r="F29" s="39"/>
      <c r="G29" s="5"/>
      <c r="H29" s="5">
        <v>0</v>
      </c>
      <c r="I29" s="5">
        <v>0</v>
      </c>
      <c r="J29" s="6"/>
      <c r="K29" s="5"/>
      <c r="L29" s="80"/>
      <c r="M29" s="5"/>
      <c r="N29" s="50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0" t="e">
        <f t="shared" si="5"/>
        <v>#DIV/0!</v>
      </c>
      <c r="T29" s="4">
        <f t="shared" si="6"/>
        <v>0</v>
      </c>
      <c r="U29" s="73"/>
      <c r="V29" s="73"/>
    </row>
    <row r="30" spans="1:22" ht="15.75" customHeight="1">
      <c r="A30" s="133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39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0">
        <v>280000</v>
      </c>
      <c r="M30" s="5">
        <v>337638</v>
      </c>
      <c r="N30" s="50">
        <f t="shared" si="2"/>
        <v>1.20585</v>
      </c>
      <c r="O30" s="4">
        <v>70000</v>
      </c>
      <c r="P30" s="5"/>
      <c r="Q30" s="5">
        <f t="shared" si="3"/>
        <v>57638</v>
      </c>
      <c r="R30" s="4">
        <f t="shared" si="4"/>
        <v>350000</v>
      </c>
      <c r="S30" s="50">
        <f t="shared" si="5"/>
        <v>1.0366131774267116</v>
      </c>
      <c r="T30" s="4">
        <f t="shared" si="6"/>
        <v>12362</v>
      </c>
      <c r="U30" s="73"/>
      <c r="V30" s="73"/>
    </row>
    <row r="31" spans="1:22" ht="2.25" customHeight="1" hidden="1">
      <c r="A31" s="113" t="s">
        <v>80</v>
      </c>
      <c r="B31" s="5">
        <v>0</v>
      </c>
      <c r="C31" s="5"/>
      <c r="D31" s="6"/>
      <c r="E31" s="5"/>
      <c r="F31" s="39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0"/>
      <c r="M31" s="5"/>
      <c r="N31" s="50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0" t="e">
        <f t="shared" si="5"/>
        <v>#DIV/0!</v>
      </c>
      <c r="T31" s="4">
        <f t="shared" si="6"/>
        <v>0</v>
      </c>
      <c r="U31" s="73"/>
      <c r="V31" s="73"/>
    </row>
    <row r="32" spans="1:22" ht="15.75" hidden="1">
      <c r="A32" s="133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39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0"/>
      <c r="M32" s="5"/>
      <c r="N32" s="50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0" t="e">
        <f t="shared" si="5"/>
        <v>#DIV/0!</v>
      </c>
      <c r="T32" s="4">
        <f t="shared" si="6"/>
        <v>0</v>
      </c>
      <c r="U32" s="73"/>
      <c r="V32" s="73"/>
    </row>
    <row r="33" spans="1:22" ht="15.75" hidden="1">
      <c r="A33" s="70" t="s">
        <v>49</v>
      </c>
      <c r="B33" s="5">
        <v>0</v>
      </c>
      <c r="C33" s="5"/>
      <c r="D33" s="6" t="e">
        <f t="shared" si="10"/>
        <v>#DIV/0!</v>
      </c>
      <c r="E33" s="5"/>
      <c r="F33" s="39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0"/>
      <c r="M33" s="5"/>
      <c r="N33" s="50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0" t="e">
        <f t="shared" si="5"/>
        <v>#DIV/0!</v>
      </c>
      <c r="T33" s="4">
        <f t="shared" si="6"/>
        <v>0</v>
      </c>
      <c r="U33" s="73"/>
      <c r="V33" s="73"/>
    </row>
    <row r="34" spans="1:22" ht="15.75" hidden="1">
      <c r="A34" s="70" t="s">
        <v>71</v>
      </c>
      <c r="B34" s="5">
        <v>0</v>
      </c>
      <c r="C34" s="5"/>
      <c r="D34" s="6" t="e">
        <f t="shared" si="10"/>
        <v>#DIV/0!</v>
      </c>
      <c r="E34" s="5"/>
      <c r="F34" s="39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0"/>
      <c r="M34" s="5"/>
      <c r="N34" s="50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0" t="e">
        <f t="shared" si="5"/>
        <v>#DIV/0!</v>
      </c>
      <c r="T34" s="4">
        <f t="shared" si="6"/>
        <v>0</v>
      </c>
      <c r="U34" s="73"/>
      <c r="V34" s="73"/>
    </row>
    <row r="35" spans="1:22" ht="15.75" hidden="1">
      <c r="A35" s="70" t="s">
        <v>33</v>
      </c>
      <c r="B35" s="5">
        <v>0</v>
      </c>
      <c r="C35" s="5"/>
      <c r="D35" s="6" t="e">
        <f t="shared" si="10"/>
        <v>#DIV/0!</v>
      </c>
      <c r="E35" s="5"/>
      <c r="F35" s="39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0"/>
      <c r="M35" s="5"/>
      <c r="N35" s="50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0" t="e">
        <f t="shared" si="5"/>
        <v>#DIV/0!</v>
      </c>
      <c r="T35" s="4">
        <f t="shared" si="6"/>
        <v>0</v>
      </c>
      <c r="U35" s="73"/>
      <c r="V35" s="73"/>
    </row>
    <row r="36" spans="1:22" ht="15.75" hidden="1">
      <c r="A36" s="70" t="s">
        <v>83</v>
      </c>
      <c r="B36" s="5">
        <v>0</v>
      </c>
      <c r="C36" s="5"/>
      <c r="D36" s="6" t="e">
        <f t="shared" si="10"/>
        <v>#DIV/0!</v>
      </c>
      <c r="E36" s="5"/>
      <c r="F36" s="39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0"/>
      <c r="M36" s="5"/>
      <c r="N36" s="50"/>
      <c r="O36" s="4"/>
      <c r="P36" s="5"/>
      <c r="Q36" s="5">
        <f t="shared" si="3"/>
        <v>0</v>
      </c>
      <c r="R36" s="4">
        <f t="shared" si="4"/>
        <v>0</v>
      </c>
      <c r="S36" s="50"/>
      <c r="T36" s="4">
        <f t="shared" si="6"/>
        <v>0</v>
      </c>
      <c r="U36" s="73"/>
      <c r="V36" s="73"/>
    </row>
    <row r="37" spans="1:22" ht="15.75">
      <c r="A37" s="70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39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0">
        <v>9306</v>
      </c>
      <c r="M37" s="5">
        <v>8083</v>
      </c>
      <c r="N37" s="50">
        <f t="shared" si="2"/>
        <v>0.8685794111326026</v>
      </c>
      <c r="O37" s="4"/>
      <c r="P37" s="5"/>
      <c r="Q37" s="5">
        <f t="shared" si="3"/>
        <v>-1223</v>
      </c>
      <c r="R37" s="4">
        <f t="shared" si="4"/>
        <v>9306</v>
      </c>
      <c r="S37" s="50">
        <f t="shared" si="5"/>
        <v>1.1513052084622046</v>
      </c>
      <c r="T37" s="4">
        <f t="shared" si="6"/>
        <v>1223</v>
      </c>
      <c r="U37" s="73"/>
      <c r="V37" s="73"/>
    </row>
    <row r="38" spans="1:22" ht="15.75">
      <c r="A38" s="70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39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0">
        <v>0</v>
      </c>
      <c r="M38" s="5">
        <v>0</v>
      </c>
      <c r="N38" s="50">
        <v>0</v>
      </c>
      <c r="O38" s="5"/>
      <c r="P38" s="5"/>
      <c r="Q38" s="5">
        <f t="shared" si="3"/>
        <v>0</v>
      </c>
      <c r="R38" s="4">
        <f t="shared" si="4"/>
        <v>0</v>
      </c>
      <c r="S38" s="50"/>
      <c r="T38" s="4">
        <f t="shared" si="6"/>
        <v>0</v>
      </c>
      <c r="U38" s="73"/>
      <c r="V38" s="73"/>
    </row>
    <row r="39" spans="1:22" ht="15.75">
      <c r="A39" s="133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39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0">
        <v>649276</v>
      </c>
      <c r="M39" s="5">
        <v>524599</v>
      </c>
      <c r="N39" s="50">
        <f t="shared" si="2"/>
        <v>0.8079753448456435</v>
      </c>
      <c r="O39" s="5"/>
      <c r="P39" s="5"/>
      <c r="Q39" s="5">
        <f t="shared" si="3"/>
        <v>-124677</v>
      </c>
      <c r="R39" s="4">
        <f t="shared" si="4"/>
        <v>649276</v>
      </c>
      <c r="S39" s="50">
        <f t="shared" si="5"/>
        <v>1.2376615281386354</v>
      </c>
      <c r="T39" s="4">
        <f t="shared" si="6"/>
        <v>124677</v>
      </c>
      <c r="U39" s="73"/>
      <c r="V39" s="73"/>
    </row>
    <row r="40" spans="1:22" ht="15.75">
      <c r="A40" s="133" t="s">
        <v>154</v>
      </c>
      <c r="B40" s="5">
        <v>0</v>
      </c>
      <c r="C40" s="5"/>
      <c r="D40" s="6" t="e">
        <f t="shared" si="10"/>
        <v>#DIV/0!</v>
      </c>
      <c r="E40" s="5"/>
      <c r="F40" s="39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0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3"/>
      <c r="V40" s="73"/>
    </row>
    <row r="41" spans="1:22" ht="15.75">
      <c r="A41" s="133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39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4642</v>
      </c>
      <c r="N41" s="6">
        <f t="shared" si="2"/>
        <v>0.9284</v>
      </c>
      <c r="O41" s="5"/>
      <c r="P41" s="5"/>
      <c r="Q41" s="5">
        <f t="shared" si="3"/>
        <v>-358</v>
      </c>
      <c r="R41" s="5">
        <f t="shared" si="4"/>
        <v>5000</v>
      </c>
      <c r="S41" s="6">
        <f t="shared" si="5"/>
        <v>1.077121930202499</v>
      </c>
      <c r="T41" s="5">
        <f t="shared" si="6"/>
        <v>358</v>
      </c>
      <c r="U41" s="73"/>
      <c r="V41" s="73"/>
    </row>
    <row r="42" spans="1:22" ht="15.75">
      <c r="A42" s="133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39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114972</v>
      </c>
      <c r="N42" s="6">
        <f t="shared" si="2"/>
        <v>1.0240031351033605</v>
      </c>
      <c r="O42" s="5">
        <v>3723</v>
      </c>
      <c r="P42" s="5"/>
      <c r="Q42" s="5">
        <f t="shared" si="3"/>
        <v>2695</v>
      </c>
      <c r="R42" s="5">
        <f t="shared" si="4"/>
        <v>116000</v>
      </c>
      <c r="S42" s="6">
        <f t="shared" si="5"/>
        <v>1.00894130744877</v>
      </c>
      <c r="T42" s="5">
        <f t="shared" si="6"/>
        <v>1028</v>
      </c>
      <c r="U42" s="73"/>
      <c r="V42" s="73"/>
    </row>
    <row r="43" spans="1:22" ht="15.75">
      <c r="A43" s="133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39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4758885</v>
      </c>
      <c r="M43" s="5">
        <v>3731191</v>
      </c>
      <c r="N43" s="95">
        <f t="shared" si="2"/>
        <v>0.7840473136039219</v>
      </c>
      <c r="O43" s="5">
        <v>-500000</v>
      </c>
      <c r="P43" s="5"/>
      <c r="Q43" s="5">
        <f t="shared" si="3"/>
        <v>-1027694</v>
      </c>
      <c r="R43" s="5">
        <f t="shared" si="4"/>
        <v>4258885</v>
      </c>
      <c r="S43" s="6">
        <f t="shared" si="5"/>
        <v>1.1414277639499024</v>
      </c>
      <c r="T43" s="5">
        <f t="shared" si="6"/>
        <v>527694</v>
      </c>
      <c r="U43" s="73"/>
      <c r="V43" s="73"/>
    </row>
    <row r="44" spans="1:22" ht="26.25">
      <c r="A44" s="113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39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21354</v>
      </c>
      <c r="M44" s="5">
        <v>11878</v>
      </c>
      <c r="N44" s="6">
        <f t="shared" si="2"/>
        <v>0.5562423901845087</v>
      </c>
      <c r="O44" s="5">
        <v>-5000</v>
      </c>
      <c r="P44" s="5"/>
      <c r="Q44" s="5">
        <f t="shared" si="3"/>
        <v>-9476</v>
      </c>
      <c r="R44" s="5">
        <f t="shared" si="4"/>
        <v>16354</v>
      </c>
      <c r="S44" s="6">
        <f t="shared" si="5"/>
        <v>1.376831116349554</v>
      </c>
      <c r="T44" s="5">
        <f t="shared" si="6"/>
        <v>4476</v>
      </c>
      <c r="U44" s="73"/>
      <c r="V44" s="73"/>
    </row>
    <row r="45" spans="1:22" ht="26.25">
      <c r="A45" s="113" t="s">
        <v>107</v>
      </c>
      <c r="B45" s="5">
        <v>779</v>
      </c>
      <c r="C45" s="5">
        <v>0</v>
      </c>
      <c r="D45" s="6">
        <f t="shared" si="10"/>
        <v>0</v>
      </c>
      <c r="E45" s="5"/>
      <c r="F45" s="39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0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3"/>
      <c r="V45" s="73"/>
    </row>
    <row r="46" spans="1:22" ht="15.75">
      <c r="A46" s="133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39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7076</v>
      </c>
      <c r="M46" s="5">
        <v>2410</v>
      </c>
      <c r="N46" s="50">
        <f t="shared" si="2"/>
        <v>0.3405879027699265</v>
      </c>
      <c r="O46" s="5">
        <v>-3000</v>
      </c>
      <c r="P46" s="5"/>
      <c r="Q46" s="5">
        <f t="shared" si="3"/>
        <v>-4666</v>
      </c>
      <c r="R46" s="4">
        <f t="shared" si="4"/>
        <v>4076</v>
      </c>
      <c r="S46" s="6">
        <f t="shared" si="5"/>
        <v>1.691286307053942</v>
      </c>
      <c r="T46" s="5">
        <f t="shared" si="6"/>
        <v>1666</v>
      </c>
      <c r="U46" s="73"/>
      <c r="V46" s="73"/>
    </row>
    <row r="47" spans="1:22" ht="32.25" customHeight="1">
      <c r="A47" s="113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39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5392126</v>
      </c>
      <c r="M47" s="5">
        <v>3759610</v>
      </c>
      <c r="N47" s="50">
        <f t="shared" si="2"/>
        <v>0.6972407543888997</v>
      </c>
      <c r="O47" s="5"/>
      <c r="P47" s="5"/>
      <c r="Q47" s="5">
        <f t="shared" si="3"/>
        <v>-1632516</v>
      </c>
      <c r="R47" s="4">
        <f t="shared" si="4"/>
        <v>5392126</v>
      </c>
      <c r="S47" s="6">
        <f t="shared" si="5"/>
        <v>1.4342248265112605</v>
      </c>
      <c r="T47" s="5">
        <f t="shared" si="6"/>
        <v>1632516</v>
      </c>
      <c r="U47" s="73"/>
      <c r="V47" s="73"/>
    </row>
    <row r="48" spans="1:22" ht="15.75" hidden="1">
      <c r="A48" s="37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39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0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3"/>
      <c r="V48" s="73"/>
    </row>
    <row r="49" spans="1:22" ht="0.75" customHeight="1" hidden="1">
      <c r="A49" s="7"/>
      <c r="B49" s="5">
        <v>0</v>
      </c>
      <c r="C49" s="5"/>
      <c r="D49" s="6"/>
      <c r="E49" s="5"/>
      <c r="F49" s="39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0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3"/>
      <c r="V49" s="73"/>
    </row>
    <row r="50" spans="1:22" ht="15.75" hidden="1">
      <c r="A50" s="7"/>
      <c r="B50" s="5">
        <v>0</v>
      </c>
      <c r="C50" s="5"/>
      <c r="D50" s="6"/>
      <c r="E50" s="5"/>
      <c r="F50" s="39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0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3"/>
      <c r="V50" s="73"/>
    </row>
    <row r="51" spans="1:22" ht="15.75" hidden="1">
      <c r="A51" s="7" t="s">
        <v>118</v>
      </c>
      <c r="B51" s="5">
        <v>0</v>
      </c>
      <c r="C51" s="5"/>
      <c r="D51" s="6"/>
      <c r="E51" s="5"/>
      <c r="F51" s="39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0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3"/>
      <c r="V51" s="73"/>
    </row>
    <row r="52" spans="1:22" ht="15.75" hidden="1">
      <c r="A52" s="113" t="s">
        <v>74</v>
      </c>
      <c r="B52" s="5">
        <v>0</v>
      </c>
      <c r="C52" s="5"/>
      <c r="D52" s="6"/>
      <c r="E52" s="5"/>
      <c r="F52" s="39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0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3"/>
      <c r="V52" s="73"/>
    </row>
    <row r="53" spans="1:22" ht="0.75" customHeight="1">
      <c r="A53" s="38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39"/>
      <c r="G53" s="5"/>
      <c r="H53" s="5">
        <v>0</v>
      </c>
      <c r="I53" s="5">
        <v>0</v>
      </c>
      <c r="J53" s="6"/>
      <c r="K53" s="5"/>
      <c r="L53" s="5"/>
      <c r="M53" s="5"/>
      <c r="N53" s="50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3"/>
      <c r="V53" s="73"/>
    </row>
    <row r="54" spans="1:22" ht="15.75">
      <c r="A54" s="38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39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15588</v>
      </c>
      <c r="N54" s="50">
        <f t="shared" si="2"/>
        <v>0.2598</v>
      </c>
      <c r="O54" s="5"/>
      <c r="P54" s="5"/>
      <c r="Q54" s="5">
        <f t="shared" si="3"/>
        <v>-44412</v>
      </c>
      <c r="R54" s="4">
        <f t="shared" si="4"/>
        <v>60000</v>
      </c>
      <c r="S54" s="6">
        <f t="shared" si="5"/>
        <v>3.849114703618168</v>
      </c>
      <c r="T54" s="5">
        <f t="shared" si="6"/>
        <v>44412</v>
      </c>
      <c r="U54" s="73"/>
      <c r="V54" s="73"/>
    </row>
    <row r="55" spans="1:22" ht="15.75" hidden="1">
      <c r="A55" s="113" t="s">
        <v>50</v>
      </c>
      <c r="B55" s="33">
        <v>0</v>
      </c>
      <c r="C55" s="5"/>
      <c r="D55" s="6" t="e">
        <f t="shared" si="11"/>
        <v>#DIV/0!</v>
      </c>
      <c r="E55" s="5"/>
      <c r="F55" s="39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0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3"/>
      <c r="V55" s="73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39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5725000</v>
      </c>
      <c r="M56" s="5">
        <v>4587200</v>
      </c>
      <c r="N56" s="50">
        <f t="shared" si="2"/>
        <v>0.8012576419213974</v>
      </c>
      <c r="O56" s="5">
        <f>-91000-100000</f>
        <v>-191000</v>
      </c>
      <c r="P56" s="5"/>
      <c r="Q56" s="5">
        <f t="shared" si="3"/>
        <v>-1137800</v>
      </c>
      <c r="R56" s="4">
        <f t="shared" si="4"/>
        <v>5534000</v>
      </c>
      <c r="S56" s="6">
        <f t="shared" si="5"/>
        <v>1.2064004185559818</v>
      </c>
      <c r="T56" s="5">
        <f t="shared" si="6"/>
        <v>946800</v>
      </c>
      <c r="U56" s="73"/>
      <c r="V56" s="74"/>
    </row>
    <row r="57" spans="1:22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39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134"/>
      <c r="N57" s="50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3"/>
      <c r="V57" s="73"/>
    </row>
    <row r="58" spans="1:22" ht="15.75" hidden="1">
      <c r="A58" s="37" t="s">
        <v>156</v>
      </c>
      <c r="B58" s="5">
        <v>0</v>
      </c>
      <c r="C58" s="5"/>
      <c r="D58" s="6" t="e">
        <f t="shared" si="11"/>
        <v>#DIV/0!</v>
      </c>
      <c r="E58" s="5"/>
      <c r="F58" s="39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134"/>
      <c r="N58" s="50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3"/>
      <c r="V58" s="73"/>
    </row>
    <row r="59" spans="1:22" ht="0.75" customHeight="1">
      <c r="A59" s="7" t="s">
        <v>68</v>
      </c>
      <c r="B59" s="5">
        <v>0</v>
      </c>
      <c r="C59" s="5"/>
      <c r="D59" s="6"/>
      <c r="E59" s="5"/>
      <c r="F59" s="39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134"/>
      <c r="N59" s="50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3"/>
      <c r="V59" s="73"/>
    </row>
    <row r="60" spans="1:22" ht="15.75" customHeight="1">
      <c r="A60" s="133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39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409349</v>
      </c>
      <c r="N60" s="50">
        <f t="shared" si="2"/>
        <v>0.8080734502757742</v>
      </c>
      <c r="O60" s="5"/>
      <c r="P60" s="5"/>
      <c r="Q60" s="5">
        <f t="shared" si="3"/>
        <v>-97225</v>
      </c>
      <c r="R60" s="4">
        <f t="shared" si="4"/>
        <v>506574</v>
      </c>
      <c r="S60" s="6">
        <f t="shared" si="5"/>
        <v>1.2375112678912126</v>
      </c>
      <c r="T60" s="5">
        <f t="shared" si="6"/>
        <v>97225</v>
      </c>
      <c r="U60" s="73"/>
      <c r="V60" s="73"/>
    </row>
    <row r="61" spans="1:22" ht="15.75" hidden="1">
      <c r="A61" s="37" t="s">
        <v>57</v>
      </c>
      <c r="B61" s="5">
        <v>0</v>
      </c>
      <c r="C61" s="5"/>
      <c r="D61" s="6" t="e">
        <f>C61/B61</f>
        <v>#DIV/0!</v>
      </c>
      <c r="E61" s="5"/>
      <c r="F61" s="39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0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3"/>
      <c r="V61" s="73"/>
    </row>
    <row r="62" spans="1:22" ht="15.75" hidden="1">
      <c r="A62" s="37" t="s">
        <v>125</v>
      </c>
      <c r="B62" s="5">
        <v>0</v>
      </c>
      <c r="C62" s="5"/>
      <c r="D62" s="6"/>
      <c r="E62" s="5"/>
      <c r="F62" s="39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0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3"/>
      <c r="V62" s="73"/>
    </row>
    <row r="63" spans="1:22" ht="26.25" hidden="1">
      <c r="A63" s="113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39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0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3"/>
      <c r="V63" s="73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39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0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3"/>
      <c r="V64" s="73"/>
    </row>
    <row r="65" spans="1:22" ht="0.75" customHeight="1" hidden="1">
      <c r="A65" s="7" t="s">
        <v>166</v>
      </c>
      <c r="B65" s="5">
        <v>0</v>
      </c>
      <c r="C65" s="5"/>
      <c r="D65" s="6" t="e">
        <f t="shared" si="14"/>
        <v>#DIV/0!</v>
      </c>
      <c r="E65" s="5"/>
      <c r="F65" s="39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0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3"/>
      <c r="V65" s="73"/>
    </row>
    <row r="66" spans="1:22" ht="15.75" hidden="1">
      <c r="A66" s="113" t="s">
        <v>157</v>
      </c>
      <c r="B66" s="114">
        <v>505000</v>
      </c>
      <c r="C66" s="114">
        <v>443182</v>
      </c>
      <c r="D66" s="115">
        <f t="shared" si="14"/>
        <v>0.8775881188118811</v>
      </c>
      <c r="E66" s="114"/>
      <c r="F66" s="116">
        <f t="shared" si="15"/>
        <v>0.8775881188118811</v>
      </c>
      <c r="G66" s="114"/>
      <c r="H66" s="114">
        <v>0</v>
      </c>
      <c r="I66" s="114">
        <v>0</v>
      </c>
      <c r="J66" s="115"/>
      <c r="K66" s="114"/>
      <c r="L66" s="5">
        <v>0</v>
      </c>
      <c r="M66" s="5"/>
      <c r="N66" s="50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3"/>
      <c r="V66" s="73"/>
    </row>
    <row r="67" spans="1:22" ht="0.75" customHeight="1" hidden="1">
      <c r="A67" s="7" t="s">
        <v>158</v>
      </c>
      <c r="B67" s="5"/>
      <c r="C67" s="5"/>
      <c r="D67" s="6"/>
      <c r="E67" s="5"/>
      <c r="F67" s="39"/>
      <c r="G67" s="5"/>
      <c r="H67" s="5"/>
      <c r="I67" s="5"/>
      <c r="J67" s="6"/>
      <c r="K67" s="5"/>
      <c r="L67" s="5">
        <v>0</v>
      </c>
      <c r="M67" s="5"/>
      <c r="N67" s="50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3"/>
      <c r="V67" s="73"/>
    </row>
    <row r="68" spans="1:22" ht="15.75">
      <c r="A68" s="7" t="s">
        <v>182</v>
      </c>
      <c r="B68" s="5"/>
      <c r="C68" s="5"/>
      <c r="D68" s="6"/>
      <c r="E68" s="5"/>
      <c r="F68" s="39"/>
      <c r="G68" s="5"/>
      <c r="H68" s="5"/>
      <c r="I68" s="5"/>
      <c r="J68" s="6"/>
      <c r="K68" s="5"/>
      <c r="L68" s="5">
        <v>8425</v>
      </c>
      <c r="M68" s="5">
        <v>17959</v>
      </c>
      <c r="N68" s="50">
        <f t="shared" si="2"/>
        <v>2.1316320474777446</v>
      </c>
      <c r="O68" s="5">
        <v>9534</v>
      </c>
      <c r="P68" s="5"/>
      <c r="Q68" s="5"/>
      <c r="R68" s="4">
        <f t="shared" si="4"/>
        <v>17959</v>
      </c>
      <c r="S68" s="6">
        <f t="shared" si="5"/>
        <v>1</v>
      </c>
      <c r="T68" s="5">
        <f t="shared" si="6"/>
        <v>0</v>
      </c>
      <c r="U68" s="73"/>
      <c r="V68" s="73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39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50">
        <f t="shared" si="2"/>
        <v>0.75</v>
      </c>
      <c r="O69" s="5"/>
      <c r="P69" s="5"/>
      <c r="Q69" s="5">
        <f t="shared" si="3"/>
        <v>-30000</v>
      </c>
      <c r="R69" s="4">
        <f t="shared" si="4"/>
        <v>120000</v>
      </c>
      <c r="S69" s="6">
        <f t="shared" si="5"/>
        <v>1.3333333333333333</v>
      </c>
      <c r="T69" s="5">
        <f t="shared" si="6"/>
        <v>30000</v>
      </c>
      <c r="U69" s="73"/>
      <c r="V69" s="73"/>
    </row>
    <row r="70" spans="1:22" ht="15.75">
      <c r="A70" s="37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39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0">
        <v>52557000</v>
      </c>
      <c r="M70" s="5">
        <v>45682394</v>
      </c>
      <c r="N70" s="50">
        <f t="shared" si="2"/>
        <v>0.8691971383450349</v>
      </c>
      <c r="O70" s="4"/>
      <c r="P70" s="5"/>
      <c r="Q70" s="5">
        <f t="shared" si="3"/>
        <v>-6874606</v>
      </c>
      <c r="R70" s="4">
        <f t="shared" si="4"/>
        <v>52557000</v>
      </c>
      <c r="S70" s="50">
        <f t="shared" si="5"/>
        <v>1.1504869906774151</v>
      </c>
      <c r="T70" s="4">
        <f t="shared" si="6"/>
        <v>6874606</v>
      </c>
      <c r="U70" s="73"/>
      <c r="V70" s="73"/>
    </row>
    <row r="71" spans="1:22" ht="15.75">
      <c r="A71" s="37" t="s">
        <v>159</v>
      </c>
      <c r="B71" s="5"/>
      <c r="C71" s="5"/>
      <c r="D71" s="6"/>
      <c r="E71" s="5"/>
      <c r="F71" s="39"/>
      <c r="G71" s="5"/>
      <c r="H71" s="5"/>
      <c r="I71" s="5"/>
      <c r="J71" s="6"/>
      <c r="K71" s="5"/>
      <c r="L71" s="80">
        <v>845200</v>
      </c>
      <c r="M71" s="5">
        <v>771643</v>
      </c>
      <c r="N71" s="50">
        <f t="shared" si="2"/>
        <v>0.9129708944628491</v>
      </c>
      <c r="O71" s="4">
        <v>1200000</v>
      </c>
      <c r="P71" s="5"/>
      <c r="Q71" s="5"/>
      <c r="R71" s="4">
        <f t="shared" si="4"/>
        <v>2045200</v>
      </c>
      <c r="S71" s="50"/>
      <c r="T71" s="4">
        <f t="shared" si="6"/>
        <v>1273557</v>
      </c>
      <c r="U71" s="73"/>
      <c r="V71" s="73"/>
    </row>
    <row r="72" spans="1:22" ht="24.75" customHeight="1">
      <c r="A72" s="37" t="s">
        <v>142</v>
      </c>
      <c r="B72" s="5">
        <v>135000</v>
      </c>
      <c r="C72" s="41">
        <v>0</v>
      </c>
      <c r="D72" s="6">
        <f t="shared" si="14"/>
        <v>0</v>
      </c>
      <c r="E72" s="5"/>
      <c r="F72" s="39"/>
      <c r="G72" s="5"/>
      <c r="H72" s="5">
        <v>135000</v>
      </c>
      <c r="I72" s="5">
        <v>0</v>
      </c>
      <c r="J72" s="6">
        <f>I72/H72</f>
        <v>0</v>
      </c>
      <c r="K72" s="5"/>
      <c r="L72" s="80">
        <v>496000</v>
      </c>
      <c r="M72" s="5">
        <v>460000</v>
      </c>
      <c r="N72" s="50">
        <f t="shared" si="2"/>
        <v>0.9274193548387096</v>
      </c>
      <c r="O72" s="4"/>
      <c r="P72" s="5"/>
      <c r="Q72" s="5">
        <f t="shared" si="3"/>
        <v>-36000</v>
      </c>
      <c r="R72" s="4">
        <f t="shared" si="4"/>
        <v>496000</v>
      </c>
      <c r="S72" s="50">
        <f t="shared" si="5"/>
        <v>1.0782608695652174</v>
      </c>
      <c r="T72" s="4">
        <f t="shared" si="6"/>
        <v>36000</v>
      </c>
      <c r="U72" s="73"/>
      <c r="V72" s="73"/>
    </row>
    <row r="73" spans="1:22" ht="26.25">
      <c r="A73" s="45" t="s">
        <v>124</v>
      </c>
      <c r="B73" s="8">
        <v>-16652955</v>
      </c>
      <c r="C73" s="8">
        <v>-16611762</v>
      </c>
      <c r="D73" s="42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2"/>
      <c r="K73" s="8"/>
      <c r="L73" s="82">
        <v>-39292942</v>
      </c>
      <c r="M73" s="8">
        <v>-28585038</v>
      </c>
      <c r="N73" s="91">
        <f t="shared" si="2"/>
        <v>0.7274853076667052</v>
      </c>
      <c r="O73" s="8">
        <f>-6666000-478-4010815+970000+50000</f>
        <v>-9657293</v>
      </c>
      <c r="P73" s="8"/>
      <c r="Q73" s="8">
        <f t="shared" si="3"/>
        <v>10707904</v>
      </c>
      <c r="R73" s="92">
        <f t="shared" si="4"/>
        <v>-48950235</v>
      </c>
      <c r="S73" s="91">
        <f t="shared" si="5"/>
        <v>1.7124425372462335</v>
      </c>
      <c r="T73" s="92">
        <f t="shared" si="6"/>
        <v>-20365197</v>
      </c>
      <c r="U73" s="73"/>
      <c r="V73" s="73"/>
    </row>
    <row r="74" spans="1:22" ht="0.75" customHeight="1" thickBot="1">
      <c r="A74" s="133" t="s">
        <v>59</v>
      </c>
      <c r="B74" s="5">
        <v>0</v>
      </c>
      <c r="C74" s="5"/>
      <c r="D74" s="6"/>
      <c r="E74" s="5"/>
      <c r="F74" s="39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6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89" t="e">
        <f t="shared" si="5"/>
        <v>#DIV/0!</v>
      </c>
      <c r="T74" s="90">
        <f t="shared" si="6"/>
        <v>0</v>
      </c>
      <c r="U74" s="73"/>
      <c r="V74" s="73"/>
    </row>
    <row r="75" spans="1:22" ht="20.25">
      <c r="A75" s="44" t="s">
        <v>76</v>
      </c>
      <c r="B75" s="43">
        <f>B76-B12-B54-B56-B59-B61-B65-B70-B64-B73-B48-B69-B11-B51-B66</f>
        <v>133249656</v>
      </c>
      <c r="C75" s="43">
        <f>C76-C12-C54-C56-C59-C61-C65-C70-C64-C73-C48-C69-C11-C51-C66</f>
        <v>136194581</v>
      </c>
      <c r="D75" s="47">
        <f>C75/B75</f>
        <v>1.0221008075247864</v>
      </c>
      <c r="E75" s="43">
        <f>E76-E12-E54-E56-E59-E61-E65-E70-E64-E48-E73-E69-E11-E51-E66</f>
        <v>0</v>
      </c>
      <c r="F75" s="48">
        <f>C75/B75</f>
        <v>1.0221008075247864</v>
      </c>
      <c r="G75" s="43">
        <f>G76-G12-G54-G56-G59-G61-G65-G70-G64-G73-G51-G69-G11-G66-G48-G62</f>
        <v>0</v>
      </c>
      <c r="H75" s="43">
        <f>H10+H13+H15+H16+H17+H21+H22+H23+H24+H25+H27+H28+H29+H30+H37+H38+H39+H41+H42+H43+H44+H45+H46+H47+H53+H60+H63+H18+H19+H20+H73</f>
        <v>142546876</v>
      </c>
      <c r="I75" s="43">
        <f>I10+I13+I15+I16+I17+I21+I22+I23+I24+I25+I27+I28+I29+I30+I37+I38+I39+I41+I42+I43+I44+I45+I46+I47+I53+I60+I63+I18+I19+I20+I73</f>
        <v>138158714</v>
      </c>
      <c r="J75" s="47">
        <f>I75/H75</f>
        <v>0.9692160072311932</v>
      </c>
      <c r="K75" s="43">
        <f>K10+K13+K15+K16+K17+K21+K22+K23+K24+K25+K27+K28+K29+K30+K37+K38+K39+K41+K42+K43+K44+K45+K46+K47+K53+K60+K63+K18+K19+K20+K73</f>
        <v>150000</v>
      </c>
      <c r="L75" s="43">
        <f>L10+L13+L15+L16+L17+L21+L22+L23+L24+L25+L27+L28+L29+L30+L37+L38+L39+L41+L42+L43+L44+L45+L46+L47+L53+L60+L63+L18+L19+L20+L73+L9+L66</f>
        <v>199053804</v>
      </c>
      <c r="M75" s="78">
        <f>M10+M13+M15+M16+M17+M21+M22+M23+M24+M25+M27+M28+M29+M30+M37+M38+M39+M41+M42+M43+M44+M45+M46+M47+M53+M60+M63+M18+M19+M20+M73+M9+M66</f>
        <v>188309868</v>
      </c>
      <c r="N75" s="128">
        <f>M75/L75</f>
        <v>0.9460249651898137</v>
      </c>
      <c r="O75" s="43">
        <f>O10+O13+O15+O16+O17+O21+O22+O23+O24+O25+O27+O28+O29+O30+O37+O38+O39+O41+O42+O43+O44+O45+O46+O47+O53+O60+O63+O18+O19+O20+O9+O73+O66</f>
        <v>-9866349</v>
      </c>
      <c r="P75" s="43">
        <f>P10+P13+P15+P16+P17+P21+P22+P23+P24+P25+P27+P28+P29+P30+P37+P38+P39+P41+P42+P43+P44+P45+P46+P47+P53+P60+P63+P18+P19+P20+P9+P73+P66</f>
        <v>0</v>
      </c>
      <c r="Q75" s="43">
        <f>Q10+Q13+Q15+Q16+Q17+Q21+Q22+Q23+Q24+Q25+Q27+Q28+Q29+Q30+Q37+Q38+Q39+Q41+Q42+Q43+Q44+Q45+Q46+Q47+Q53+Q60+Q63+Q18+Q19+Q20+Q9+Q73+Q66</f>
        <v>-9983813</v>
      </c>
      <c r="R75" s="43">
        <f>R10+R13+R15+R16+R17+R21+R22+R23+R24+R25+R27+R28+R29+R30+R37+R38+R39+R41+R42+R43+R44+R45+R46+R47+R53+R60+R63+R18+R19+R20+R9+R73+R66</f>
        <v>189187455</v>
      </c>
      <c r="S75" s="83">
        <f t="shared" si="5"/>
        <v>1.0046603346352514</v>
      </c>
      <c r="T75" s="84">
        <f t="shared" si="6"/>
        <v>877587</v>
      </c>
      <c r="U75" s="73"/>
      <c r="V75" s="73"/>
    </row>
    <row r="76" spans="1:22" ht="19.5" customHeight="1" thickBot="1">
      <c r="A76" s="44" t="s">
        <v>0</v>
      </c>
      <c r="B76" s="49">
        <f>SUM(B9:B74)</f>
        <v>226113631</v>
      </c>
      <c r="C76" s="49">
        <f>SUM(C9:C74)</f>
        <v>228067537</v>
      </c>
      <c r="D76" s="47">
        <f>C76/B76</f>
        <v>1.0086412570147087</v>
      </c>
      <c r="E76" s="43">
        <f>SUM(E9:E74)</f>
        <v>0</v>
      </c>
      <c r="F76" s="48">
        <f>C76/B76</f>
        <v>1.0086412570147087</v>
      </c>
      <c r="G76" s="43">
        <f>SUM(G9:G74)</f>
        <v>0</v>
      </c>
      <c r="H76" s="43">
        <f>SUM(H9:H74)</f>
        <v>275745376</v>
      </c>
      <c r="I76" s="43">
        <f>SUM(I9:I74)</f>
        <v>255259534</v>
      </c>
      <c r="J76" s="47">
        <f>I76/H76</f>
        <v>0.9257073960870336</v>
      </c>
      <c r="K76" s="43">
        <f>SUM(K9:K74)</f>
        <v>150000</v>
      </c>
      <c r="L76" s="43">
        <f>SUM(L9:L74)</f>
        <v>269737929</v>
      </c>
      <c r="M76" s="78">
        <f>SUM(M9:M74)</f>
        <v>250488793</v>
      </c>
      <c r="N76" s="129">
        <f>M76/L76</f>
        <v>0.9286376370154454</v>
      </c>
      <c r="O76" s="43">
        <f>SUM(O9:O74)</f>
        <v>-8847815</v>
      </c>
      <c r="P76" s="43">
        <f>SUM(P9:P74)</f>
        <v>0</v>
      </c>
      <c r="Q76" s="43">
        <f>SUM(Q9:Q74)</f>
        <v>-18424990</v>
      </c>
      <c r="R76" s="43">
        <f>SUM(R9:R74)</f>
        <v>260890114</v>
      </c>
      <c r="S76" s="83">
        <f t="shared" si="5"/>
        <v>1.041524097247736</v>
      </c>
      <c r="T76" s="84">
        <f t="shared" si="6"/>
        <v>10401321</v>
      </c>
      <c r="U76" s="73"/>
      <c r="V76" s="73"/>
    </row>
    <row r="77" spans="1:22" ht="21" hidden="1" thickBot="1">
      <c r="A77" s="44" t="s">
        <v>62</v>
      </c>
      <c r="B77" s="49"/>
      <c r="C77" s="43"/>
      <c r="D77" s="71"/>
      <c r="E77" s="72"/>
      <c r="F77" s="72"/>
      <c r="G77" s="72"/>
      <c r="H77" s="70"/>
      <c r="I77" s="70"/>
      <c r="J77" s="70"/>
      <c r="K77" s="70"/>
      <c r="L77" s="65" t="e">
        <f>H77/B77</f>
        <v>#DIV/0!</v>
      </c>
      <c r="M77" s="65"/>
      <c r="N77" s="127"/>
      <c r="O77" s="65"/>
      <c r="P77" s="65"/>
      <c r="Q77" s="65"/>
      <c r="R77" s="81"/>
      <c r="S77" s="38"/>
      <c r="T77" s="38"/>
      <c r="U77" s="73"/>
      <c r="V77" s="73"/>
    </row>
    <row r="78" spans="1:22" ht="21" hidden="1" thickBot="1">
      <c r="A78" s="44" t="s">
        <v>60</v>
      </c>
      <c r="B78" s="49"/>
      <c r="C78" s="43"/>
      <c r="D78" s="71"/>
      <c r="E78" s="72"/>
      <c r="F78" s="72"/>
      <c r="G78" s="72"/>
      <c r="H78" s="70"/>
      <c r="I78" s="70"/>
      <c r="J78" s="70"/>
      <c r="K78" s="70"/>
      <c r="L78" s="65" t="e">
        <f>H78/B78</f>
        <v>#DIV/0!</v>
      </c>
      <c r="M78" s="65"/>
      <c r="N78" s="65"/>
      <c r="O78" s="65"/>
      <c r="P78" s="65"/>
      <c r="Q78" s="65"/>
      <c r="R78" s="81"/>
      <c r="S78" s="38"/>
      <c r="T78" s="38"/>
      <c r="U78" s="73"/>
      <c r="V78" s="73"/>
    </row>
    <row r="79" spans="1:22" ht="21" hidden="1" thickBot="1">
      <c r="A79" s="62" t="s">
        <v>61</v>
      </c>
      <c r="B79" s="49"/>
      <c r="C79" s="43"/>
      <c r="D79" s="71"/>
      <c r="E79" s="72"/>
      <c r="F79" s="72"/>
      <c r="G79" s="72"/>
      <c r="H79" s="70"/>
      <c r="I79" s="70"/>
      <c r="J79" s="70"/>
      <c r="K79" s="70"/>
      <c r="L79" s="65" t="e">
        <f>H79/B79</f>
        <v>#DIV/0!</v>
      </c>
      <c r="M79" s="65"/>
      <c r="N79" s="65"/>
      <c r="O79" s="65"/>
      <c r="P79" s="65"/>
      <c r="Q79" s="65"/>
      <c r="R79" s="81"/>
      <c r="S79" s="38"/>
      <c r="T79" s="38"/>
      <c r="U79" s="73"/>
      <c r="V79" s="73"/>
    </row>
    <row r="80" spans="1:22" ht="63.75" customHeight="1" thickBot="1">
      <c r="A80" s="63" t="s">
        <v>37</v>
      </c>
      <c r="B80" s="107" t="s">
        <v>126</v>
      </c>
      <c r="C80" s="108" t="s">
        <v>131</v>
      </c>
      <c r="D80" s="109" t="s">
        <v>79</v>
      </c>
      <c r="E80" s="110" t="s">
        <v>117</v>
      </c>
      <c r="F80" s="110" t="s">
        <v>79</v>
      </c>
      <c r="G80" s="110" t="s">
        <v>127</v>
      </c>
      <c r="H80" s="111" t="s">
        <v>132</v>
      </c>
      <c r="I80" s="111" t="s">
        <v>135</v>
      </c>
      <c r="J80" s="111" t="s">
        <v>79</v>
      </c>
      <c r="K80" s="111" t="s">
        <v>133</v>
      </c>
      <c r="L80" s="58" t="s">
        <v>164</v>
      </c>
      <c r="M80" s="58" t="s">
        <v>186</v>
      </c>
      <c r="N80" s="58" t="s">
        <v>79</v>
      </c>
      <c r="O80" s="58" t="s">
        <v>133</v>
      </c>
      <c r="P80" s="60" t="s">
        <v>140</v>
      </c>
      <c r="Q80" s="59"/>
      <c r="R80" s="58" t="s">
        <v>165</v>
      </c>
      <c r="S80" s="60" t="s">
        <v>150</v>
      </c>
      <c r="T80" s="58" t="s">
        <v>151</v>
      </c>
      <c r="U80" s="120"/>
      <c r="V80" s="137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4">
        <f>L82+L83+L84+L85+L86</f>
        <v>34847780</v>
      </c>
      <c r="M81" s="94">
        <f>M82+M83+M84+M85+M86</f>
        <v>29084864</v>
      </c>
      <c r="N81" s="93">
        <f>M81/L81</f>
        <v>0.8346260220880641</v>
      </c>
      <c r="O81" s="94">
        <f>O82+O83+O84+O85+O86</f>
        <v>-1030000</v>
      </c>
      <c r="P81" s="12">
        <f>P82+P83+P84+P85+P86</f>
        <v>0</v>
      </c>
      <c r="Q81" s="12">
        <f>Q82+Q83+Q84+Q85+Q86</f>
        <v>0</v>
      </c>
      <c r="R81" s="94">
        <f>L81+O81</f>
        <v>33817780</v>
      </c>
      <c r="S81" s="93">
        <f>R81/M81</f>
        <v>1.1627278023373258</v>
      </c>
      <c r="T81" s="94">
        <f>R81-M81</f>
        <v>4732916</v>
      </c>
      <c r="U81" s="73"/>
      <c r="V81" s="73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25343983</v>
      </c>
      <c r="N82" s="123">
        <f aca="true" t="shared" si="16" ref="N82:N146">M82/L82</f>
        <v>0.8610444723788816</v>
      </c>
      <c r="O82" s="5">
        <v>-1000000</v>
      </c>
      <c r="P82" s="5"/>
      <c r="Q82" s="5"/>
      <c r="R82" s="121">
        <f aca="true" t="shared" si="17" ref="R82:R146">L82+O82</f>
        <v>28434000</v>
      </c>
      <c r="S82" s="95">
        <f aca="true" t="shared" si="18" ref="S82:S145">R82/M82</f>
        <v>1.1219231010374335</v>
      </c>
      <c r="T82" s="96">
        <f aca="true" t="shared" si="19" ref="T82:T146">R82-M82</f>
        <v>3090017</v>
      </c>
      <c r="U82" s="73"/>
      <c r="V82" s="73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5398000</v>
      </c>
      <c r="M83" s="5">
        <v>3759373</v>
      </c>
      <c r="N83" s="123">
        <f t="shared" si="16"/>
        <v>0.6964381252315672</v>
      </c>
      <c r="O83" s="5"/>
      <c r="P83" s="5"/>
      <c r="Q83" s="5"/>
      <c r="R83" s="121">
        <f t="shared" si="17"/>
        <v>5398000</v>
      </c>
      <c r="S83" s="95">
        <f t="shared" si="18"/>
        <v>1.43587773812282</v>
      </c>
      <c r="T83" s="96">
        <f t="shared" si="19"/>
        <v>1638627</v>
      </c>
      <c r="U83" s="73"/>
      <c r="V83" s="73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3">
        <f t="shared" si="16"/>
        <v>1</v>
      </c>
      <c r="O84" s="5"/>
      <c r="P84" s="5"/>
      <c r="Q84" s="5"/>
      <c r="R84" s="121">
        <f t="shared" si="17"/>
        <v>100000</v>
      </c>
      <c r="S84" s="95"/>
      <c r="T84" s="96">
        <f t="shared" si="19"/>
        <v>0</v>
      </c>
      <c r="U84" s="73"/>
      <c r="V84" s="73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100000</v>
      </c>
      <c r="M85" s="5">
        <v>65728</v>
      </c>
      <c r="N85" s="123">
        <f t="shared" si="16"/>
        <v>0.65728</v>
      </c>
      <c r="O85" s="5">
        <v>-30000</v>
      </c>
      <c r="P85" s="5"/>
      <c r="Q85" s="5"/>
      <c r="R85" s="121">
        <f t="shared" si="17"/>
        <v>70000</v>
      </c>
      <c r="S85" s="95">
        <f t="shared" si="18"/>
        <v>1.0649951314508277</v>
      </c>
      <c r="T85" s="96">
        <f t="shared" si="19"/>
        <v>4272</v>
      </c>
      <c r="U85" s="73"/>
      <c r="V85" s="73"/>
    </row>
    <row r="86" spans="1:22" ht="15.75">
      <c r="A86" s="106" t="s">
        <v>32</v>
      </c>
      <c r="B86" s="100">
        <v>0</v>
      </c>
      <c r="C86" s="100"/>
      <c r="D86" s="99"/>
      <c r="E86" s="100"/>
      <c r="F86" s="99"/>
      <c r="G86" s="100"/>
      <c r="H86" s="100">
        <v>0</v>
      </c>
      <c r="I86" s="100">
        <v>-9133</v>
      </c>
      <c r="J86" s="99"/>
      <c r="K86" s="100"/>
      <c r="L86" s="100">
        <v>-184220</v>
      </c>
      <c r="M86" s="100">
        <v>-184220</v>
      </c>
      <c r="N86" s="124">
        <f t="shared" si="16"/>
        <v>1</v>
      </c>
      <c r="O86" s="100"/>
      <c r="P86" s="100"/>
      <c r="Q86" s="100"/>
      <c r="R86" s="122">
        <f t="shared" si="17"/>
        <v>-184220</v>
      </c>
      <c r="S86" s="99">
        <f t="shared" si="18"/>
        <v>1</v>
      </c>
      <c r="T86" s="100">
        <f t="shared" si="19"/>
        <v>0</v>
      </c>
      <c r="U86" s="73"/>
      <c r="V86" s="73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2151856</v>
      </c>
      <c r="N87" s="93">
        <f t="shared" si="16"/>
        <v>0.8992294191391559</v>
      </c>
      <c r="O87" s="12">
        <f>O88+O89+O93+O94</f>
        <v>-1000</v>
      </c>
      <c r="P87" s="12">
        <f>P88+P89+P93+P94</f>
        <v>0</v>
      </c>
      <c r="Q87" s="12">
        <f>Q88+Q89+Q93+Q94</f>
        <v>0</v>
      </c>
      <c r="R87" s="94">
        <f t="shared" si="17"/>
        <v>2392000</v>
      </c>
      <c r="S87" s="97">
        <f t="shared" si="18"/>
        <v>1.1115985456275885</v>
      </c>
      <c r="T87" s="98">
        <f t="shared" si="19"/>
        <v>240144</v>
      </c>
      <c r="U87" s="73"/>
      <c r="V87" s="73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2117054</v>
      </c>
      <c r="N88" s="123">
        <f t="shared" si="16"/>
        <v>0.907827615780446</v>
      </c>
      <c r="O88" s="5"/>
      <c r="P88" s="5"/>
      <c r="Q88" s="5"/>
      <c r="R88" s="121">
        <f t="shared" si="17"/>
        <v>2332000</v>
      </c>
      <c r="S88" s="95">
        <f t="shared" si="18"/>
        <v>1.1015307120177378</v>
      </c>
      <c r="T88" s="96">
        <f t="shared" si="19"/>
        <v>214946</v>
      </c>
      <c r="U88" s="73"/>
      <c r="V88" s="73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34802</v>
      </c>
      <c r="N89" s="123">
        <f t="shared" si="16"/>
        <v>0.5800333333333333</v>
      </c>
      <c r="O89" s="5"/>
      <c r="P89" s="5"/>
      <c r="Q89" s="5"/>
      <c r="R89" s="121">
        <f t="shared" si="17"/>
        <v>60000</v>
      </c>
      <c r="S89" s="95">
        <f t="shared" si="18"/>
        <v>1.7240388483420492</v>
      </c>
      <c r="T89" s="96">
        <f t="shared" si="19"/>
        <v>25198</v>
      </c>
      <c r="U89" s="73"/>
      <c r="V89" s="73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3" t="e">
        <f t="shared" si="16"/>
        <v>#DIV/0!</v>
      </c>
      <c r="O90" s="5"/>
      <c r="P90" s="5"/>
      <c r="Q90" s="5"/>
      <c r="R90" s="121">
        <f t="shared" si="17"/>
        <v>0</v>
      </c>
      <c r="S90" s="95" t="e">
        <f t="shared" si="18"/>
        <v>#DIV/0!</v>
      </c>
      <c r="T90" s="96">
        <f t="shared" si="19"/>
        <v>0</v>
      </c>
      <c r="U90" s="73"/>
      <c r="V90" s="73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3" t="e">
        <f t="shared" si="16"/>
        <v>#DIV/0!</v>
      </c>
      <c r="O91" s="5"/>
      <c r="P91" s="5"/>
      <c r="Q91" s="5"/>
      <c r="R91" s="121">
        <f t="shared" si="17"/>
        <v>0</v>
      </c>
      <c r="S91" s="95" t="e">
        <f t="shared" si="18"/>
        <v>#DIV/0!</v>
      </c>
      <c r="T91" s="96">
        <f t="shared" si="19"/>
        <v>0</v>
      </c>
      <c r="U91" s="73"/>
      <c r="V91" s="73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3" t="e">
        <f t="shared" si="16"/>
        <v>#DIV/0!</v>
      </c>
      <c r="O92" s="5"/>
      <c r="P92" s="5"/>
      <c r="Q92" s="5"/>
      <c r="R92" s="121">
        <f t="shared" si="17"/>
        <v>0</v>
      </c>
      <c r="S92" s="95" t="e">
        <f t="shared" si="18"/>
        <v>#DIV/0!</v>
      </c>
      <c r="T92" s="96">
        <f t="shared" si="19"/>
        <v>0</v>
      </c>
      <c r="U92" s="73"/>
      <c r="V92" s="73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3">
        <f t="shared" si="16"/>
        <v>0</v>
      </c>
      <c r="O93" s="5">
        <v>-1000</v>
      </c>
      <c r="P93" s="5"/>
      <c r="Q93" s="5"/>
      <c r="R93" s="121">
        <f t="shared" si="17"/>
        <v>0</v>
      </c>
      <c r="S93" s="95" t="e">
        <f t="shared" si="18"/>
        <v>#DIV/0!</v>
      </c>
      <c r="T93" s="96">
        <f t="shared" si="19"/>
        <v>0</v>
      </c>
      <c r="U93" s="73"/>
      <c r="V93" s="73"/>
    </row>
    <row r="94" spans="1:22" ht="15.75">
      <c r="A94" s="10" t="s">
        <v>147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3"/>
      <c r="O94" s="5"/>
      <c r="P94" s="5"/>
      <c r="Q94" s="5"/>
      <c r="R94" s="121">
        <f t="shared" si="17"/>
        <v>0</v>
      </c>
      <c r="S94" s="95"/>
      <c r="T94" s="96">
        <f t="shared" si="19"/>
        <v>0</v>
      </c>
      <c r="U94" s="73"/>
      <c r="V94" s="73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3362000</v>
      </c>
      <c r="M95" s="12">
        <f t="shared" si="22"/>
        <v>2230754</v>
      </c>
      <c r="N95" s="97">
        <f t="shared" si="16"/>
        <v>0.6635199286139203</v>
      </c>
      <c r="O95" s="12">
        <f t="shared" si="22"/>
        <v>-728000</v>
      </c>
      <c r="P95" s="12">
        <f t="shared" si="22"/>
        <v>0</v>
      </c>
      <c r="Q95" s="12">
        <f t="shared" si="22"/>
        <v>0</v>
      </c>
      <c r="R95" s="98">
        <f t="shared" si="17"/>
        <v>2634000</v>
      </c>
      <c r="S95" s="97">
        <f t="shared" si="18"/>
        <v>1.18076668247597</v>
      </c>
      <c r="T95" s="98">
        <f t="shared" si="19"/>
        <v>403246</v>
      </c>
      <c r="U95" s="73"/>
      <c r="V95" s="74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5"/>
      <c r="O96" s="96"/>
      <c r="P96" s="5"/>
      <c r="Q96" s="5"/>
      <c r="R96" s="96">
        <f t="shared" si="17"/>
        <v>0</v>
      </c>
      <c r="S96" s="95" t="e">
        <f t="shared" si="18"/>
        <v>#DIV/0!</v>
      </c>
      <c r="T96" s="96">
        <f t="shared" si="19"/>
        <v>0</v>
      </c>
      <c r="U96" s="73"/>
      <c r="V96" s="73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3362000</v>
      </c>
      <c r="M97" s="5">
        <v>2230754</v>
      </c>
      <c r="N97" s="95">
        <f t="shared" si="16"/>
        <v>0.6635199286139203</v>
      </c>
      <c r="O97" s="96">
        <v>-728000</v>
      </c>
      <c r="P97" s="5"/>
      <c r="Q97" s="5"/>
      <c r="R97" s="96">
        <f t="shared" si="17"/>
        <v>2634000</v>
      </c>
      <c r="S97" s="95">
        <f t="shared" si="18"/>
        <v>1.18076668247597</v>
      </c>
      <c r="T97" s="96">
        <f t="shared" si="19"/>
        <v>403246</v>
      </c>
      <c r="U97" s="73"/>
      <c r="V97" s="73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7" t="e">
        <f t="shared" si="16"/>
        <v>#DIV/0!</v>
      </c>
      <c r="O98" s="12"/>
      <c r="P98" s="12"/>
      <c r="Q98" s="12"/>
      <c r="R98" s="98">
        <f t="shared" si="17"/>
        <v>0</v>
      </c>
      <c r="S98" s="97" t="e">
        <f t="shared" si="18"/>
        <v>#DIV/0!</v>
      </c>
      <c r="T98" s="98">
        <f t="shared" si="19"/>
        <v>0</v>
      </c>
      <c r="U98" s="73"/>
      <c r="V98" s="73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7" t="e">
        <f t="shared" si="16"/>
        <v>#REF!</v>
      </c>
      <c r="O99" s="12"/>
      <c r="P99" s="12"/>
      <c r="Q99" s="12"/>
      <c r="R99" s="98" t="e">
        <f t="shared" si="17"/>
        <v>#REF!</v>
      </c>
      <c r="S99" s="97" t="e">
        <f t="shared" si="18"/>
        <v>#REF!</v>
      </c>
      <c r="T99" s="98" t="e">
        <f t="shared" si="19"/>
        <v>#REF!</v>
      </c>
      <c r="U99" s="73"/>
      <c r="V99" s="73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7" t="e">
        <f t="shared" si="16"/>
        <v>#REF!</v>
      </c>
      <c r="O100" s="12"/>
      <c r="P100" s="12"/>
      <c r="Q100" s="12"/>
      <c r="R100" s="98" t="e">
        <f t="shared" si="17"/>
        <v>#REF!</v>
      </c>
      <c r="S100" s="97" t="e">
        <f t="shared" si="18"/>
        <v>#REF!</v>
      </c>
      <c r="T100" s="98" t="e">
        <f t="shared" si="19"/>
        <v>#REF!</v>
      </c>
      <c r="U100" s="73"/>
      <c r="V100" s="73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7" t="e">
        <f t="shared" si="16"/>
        <v>#REF!</v>
      </c>
      <c r="O101" s="12"/>
      <c r="P101" s="12"/>
      <c r="Q101" s="12"/>
      <c r="R101" s="98" t="e">
        <f t="shared" si="17"/>
        <v>#REF!</v>
      </c>
      <c r="S101" s="97" t="e">
        <f t="shared" si="18"/>
        <v>#REF!</v>
      </c>
      <c r="T101" s="98" t="e">
        <f t="shared" si="19"/>
        <v>#REF!</v>
      </c>
      <c r="U101" s="73"/>
      <c r="V101" s="73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10584155</v>
      </c>
      <c r="M102" s="12">
        <f t="shared" si="24"/>
        <v>9464429</v>
      </c>
      <c r="N102" s="97">
        <f t="shared" si="16"/>
        <v>0.8942073316197656</v>
      </c>
      <c r="O102" s="12">
        <f t="shared" si="24"/>
        <v>-496</v>
      </c>
      <c r="P102" s="12">
        <f t="shared" si="24"/>
        <v>0</v>
      </c>
      <c r="Q102" s="12">
        <f t="shared" si="24"/>
        <v>0</v>
      </c>
      <c r="R102" s="98">
        <f t="shared" si="17"/>
        <v>10583659</v>
      </c>
      <c r="S102" s="97">
        <f t="shared" si="18"/>
        <v>1.1182564737925553</v>
      </c>
      <c r="T102" s="98">
        <f t="shared" si="19"/>
        <v>1119230</v>
      </c>
      <c r="U102" s="73"/>
      <c r="V102" s="73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9660000</v>
      </c>
      <c r="M103" s="5">
        <v>8801371</v>
      </c>
      <c r="N103" s="95">
        <f t="shared" si="16"/>
        <v>0.9111150103519668</v>
      </c>
      <c r="O103" s="134"/>
      <c r="P103" s="5"/>
      <c r="Q103" s="5"/>
      <c r="R103" s="96">
        <f t="shared" si="17"/>
        <v>9660000</v>
      </c>
      <c r="S103" s="95">
        <f t="shared" si="18"/>
        <v>1.0975562784479826</v>
      </c>
      <c r="T103" s="96">
        <f t="shared" si="19"/>
        <v>858629</v>
      </c>
      <c r="U103" s="112"/>
      <c r="V103" s="73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995000</v>
      </c>
      <c r="M104" s="16">
        <f>M105+M106</f>
        <v>734399</v>
      </c>
      <c r="N104" s="124">
        <f t="shared" si="16"/>
        <v>0.7380894472361809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2">
        <f t="shared" si="17"/>
        <v>995000</v>
      </c>
      <c r="S104" s="99">
        <f t="shared" si="18"/>
        <v>1.354849339391802</v>
      </c>
      <c r="T104" s="100">
        <f t="shared" si="19"/>
        <v>260601</v>
      </c>
      <c r="U104" s="73"/>
      <c r="V104" s="73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945000</v>
      </c>
      <c r="M105" s="5">
        <v>699757</v>
      </c>
      <c r="N105" s="123">
        <f t="shared" si="16"/>
        <v>0.7404835978835979</v>
      </c>
      <c r="O105" s="5"/>
      <c r="P105" s="5"/>
      <c r="Q105" s="5"/>
      <c r="R105" s="121">
        <f t="shared" si="17"/>
        <v>945000</v>
      </c>
      <c r="S105" s="95">
        <f t="shared" si="18"/>
        <v>1.350468805599658</v>
      </c>
      <c r="T105" s="96">
        <f t="shared" si="19"/>
        <v>245243</v>
      </c>
      <c r="U105" s="112"/>
      <c r="V105" s="73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34642</v>
      </c>
      <c r="N106" s="123">
        <f t="shared" si="16"/>
        <v>0.69284</v>
      </c>
      <c r="O106" s="5"/>
      <c r="P106" s="5"/>
      <c r="Q106" s="5"/>
      <c r="R106" s="121">
        <f t="shared" si="17"/>
        <v>50000</v>
      </c>
      <c r="S106" s="95">
        <f t="shared" si="18"/>
        <v>1.4433346804457017</v>
      </c>
      <c r="T106" s="96">
        <f t="shared" si="19"/>
        <v>15358</v>
      </c>
      <c r="U106" s="73"/>
      <c r="V106" s="73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3" t="e">
        <f t="shared" si="16"/>
        <v>#REF!</v>
      </c>
      <c r="O107" s="5"/>
      <c r="P107" s="5"/>
      <c r="Q107" s="5"/>
      <c r="R107" s="94" t="e">
        <f t="shared" si="17"/>
        <v>#REF!</v>
      </c>
      <c r="S107" s="95" t="e">
        <f t="shared" si="18"/>
        <v>#REF!</v>
      </c>
      <c r="T107" s="96" t="e">
        <f t="shared" si="19"/>
        <v>#REF!</v>
      </c>
      <c r="U107" s="73"/>
      <c r="V107" s="73"/>
    </row>
    <row r="108" spans="1:22" ht="15.75">
      <c r="A108" s="106" t="s">
        <v>32</v>
      </c>
      <c r="B108" s="100"/>
      <c r="C108" s="100"/>
      <c r="D108" s="99"/>
      <c r="E108" s="100"/>
      <c r="F108" s="99" t="e">
        <f t="shared" si="20"/>
        <v>#DIV/0!</v>
      </c>
      <c r="G108" s="100"/>
      <c r="H108" s="100">
        <f>B108+G108</f>
        <v>0</v>
      </c>
      <c r="I108" s="100">
        <v>-4804</v>
      </c>
      <c r="J108" s="99"/>
      <c r="K108" s="100"/>
      <c r="L108" s="100">
        <v>-70845</v>
      </c>
      <c r="M108" s="100">
        <v>-71341</v>
      </c>
      <c r="N108" s="124">
        <f>M108/L108</f>
        <v>1.0070011998023856</v>
      </c>
      <c r="O108" s="100">
        <v>-496</v>
      </c>
      <c r="P108" s="100"/>
      <c r="Q108" s="100"/>
      <c r="R108" s="122">
        <f t="shared" si="17"/>
        <v>-71341</v>
      </c>
      <c r="S108" s="99"/>
      <c r="T108" s="100">
        <f t="shared" si="19"/>
        <v>0</v>
      </c>
      <c r="U108" s="73"/>
      <c r="V108" s="73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40117669</v>
      </c>
      <c r="M109" s="12">
        <f>M110+M116+M122</f>
        <v>28311944</v>
      </c>
      <c r="N109" s="14">
        <f>M109/L109</f>
        <v>0.7057225583071639</v>
      </c>
      <c r="O109" s="12">
        <f>O110+O116+O122</f>
        <v>-700000</v>
      </c>
      <c r="P109" s="12">
        <f>P110+P116+P122</f>
        <v>0</v>
      </c>
      <c r="Q109" s="12">
        <f>Q110+Q116+Q122</f>
        <v>0</v>
      </c>
      <c r="R109" s="12">
        <f>R110+R116+R122</f>
        <v>39417669</v>
      </c>
      <c r="S109" s="97">
        <f t="shared" si="18"/>
        <v>1.3922628908844974</v>
      </c>
      <c r="T109" s="98">
        <f t="shared" si="19"/>
        <v>11105725</v>
      </c>
      <c r="U109" s="73"/>
      <c r="V109" s="73"/>
    </row>
    <row r="110" spans="1:22" ht="15.75">
      <c r="A110" s="106" t="s">
        <v>170</v>
      </c>
      <c r="B110" s="100">
        <v>80655930</v>
      </c>
      <c r="C110" s="100">
        <v>80283802</v>
      </c>
      <c r="D110" s="99">
        <f>C110/B110</f>
        <v>0.9953862288860844</v>
      </c>
      <c r="E110" s="100"/>
      <c r="F110" s="99">
        <f t="shared" si="20"/>
        <v>0.9953862288860844</v>
      </c>
      <c r="G110" s="100"/>
      <c r="H110" s="100">
        <v>97830200</v>
      </c>
      <c r="I110" s="100">
        <v>85988560</v>
      </c>
      <c r="J110" s="99">
        <f t="shared" si="26"/>
        <v>0.8789572136211518</v>
      </c>
      <c r="K110" s="100"/>
      <c r="L110" s="100">
        <f>L111+L112+L114+L115</f>
        <v>37267631</v>
      </c>
      <c r="M110" s="100">
        <f>M111+M112+M114+M115</f>
        <v>26787584</v>
      </c>
      <c r="N110" s="99">
        <f aca="true" t="shared" si="27" ref="N110:N123">M110/L110</f>
        <v>0.7187895576190502</v>
      </c>
      <c r="O110" s="100">
        <f>O111+O112+O114+O115</f>
        <v>0</v>
      </c>
      <c r="P110" s="100">
        <f>P111+P112+P114+P115</f>
        <v>0</v>
      </c>
      <c r="Q110" s="100">
        <f>Q111+Q112+Q114+Q115</f>
        <v>0</v>
      </c>
      <c r="R110" s="100">
        <f>R111+R112+R114+R115</f>
        <v>37267631</v>
      </c>
      <c r="S110" s="95"/>
      <c r="T110" s="96">
        <f t="shared" si="19"/>
        <v>10480047</v>
      </c>
      <c r="U110" s="73"/>
      <c r="V110" s="73"/>
    </row>
    <row r="111" spans="1:22" ht="15.75">
      <c r="A111" s="10" t="s">
        <v>171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26555631</v>
      </c>
      <c r="M111" s="5">
        <v>17884685</v>
      </c>
      <c r="N111" s="95">
        <f t="shared" si="27"/>
        <v>0.6734799485653344</v>
      </c>
      <c r="O111" s="5"/>
      <c r="P111" s="5"/>
      <c r="Q111" s="5"/>
      <c r="R111" s="121">
        <f t="shared" si="17"/>
        <v>26555631</v>
      </c>
      <c r="S111" s="95">
        <f t="shared" si="18"/>
        <v>1.484825201002981</v>
      </c>
      <c r="T111" s="96">
        <f t="shared" si="19"/>
        <v>8670946</v>
      </c>
      <c r="U111" s="74"/>
      <c r="V111" s="73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9117000</v>
      </c>
      <c r="M112" s="5">
        <v>7807342</v>
      </c>
      <c r="N112" s="95">
        <f t="shared" si="27"/>
        <v>0.8563498957990567</v>
      </c>
      <c r="O112" s="5"/>
      <c r="P112" s="5"/>
      <c r="Q112" s="5"/>
      <c r="R112" s="121">
        <f t="shared" si="17"/>
        <v>9117000</v>
      </c>
      <c r="S112" s="95">
        <f t="shared" si="18"/>
        <v>1.167746974578544</v>
      </c>
      <c r="T112" s="96">
        <f t="shared" si="19"/>
        <v>1309658</v>
      </c>
      <c r="U112" s="73"/>
      <c r="V112" s="73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5" t="e">
        <f t="shared" si="27"/>
        <v>#DIV/0!</v>
      </c>
      <c r="O113" s="5"/>
      <c r="P113" s="5"/>
      <c r="Q113" s="5"/>
      <c r="R113" s="121">
        <f t="shared" si="17"/>
        <v>0</v>
      </c>
      <c r="S113" s="95" t="e">
        <f t="shared" si="18"/>
        <v>#DIV/0!</v>
      </c>
      <c r="T113" s="96">
        <f t="shared" si="19"/>
        <v>0</v>
      </c>
      <c r="U113" s="73"/>
      <c r="V113" s="73"/>
    </row>
    <row r="114" spans="1:22" ht="15.75">
      <c r="A114" s="10" t="s">
        <v>172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1099000</v>
      </c>
      <c r="M114" s="5">
        <v>600048</v>
      </c>
      <c r="N114" s="95">
        <f t="shared" si="27"/>
        <v>0.5459945404913558</v>
      </c>
      <c r="O114" s="5"/>
      <c r="P114" s="5"/>
      <c r="Q114" s="5"/>
      <c r="R114" s="121">
        <f t="shared" si="17"/>
        <v>1099000</v>
      </c>
      <c r="S114" s="95">
        <f t="shared" si="18"/>
        <v>1.8315201450550622</v>
      </c>
      <c r="T114" s="96">
        <f t="shared" si="19"/>
        <v>498952</v>
      </c>
      <c r="U114" s="74"/>
      <c r="V114" s="73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6">
        <v>495509</v>
      </c>
      <c r="N115" s="95">
        <f t="shared" si="27"/>
        <v>0.9990100806451613</v>
      </c>
      <c r="O115" s="5"/>
      <c r="P115" s="5"/>
      <c r="Q115" s="5"/>
      <c r="R115" s="121">
        <f t="shared" si="17"/>
        <v>496000</v>
      </c>
      <c r="S115" s="95">
        <f t="shared" si="18"/>
        <v>1.000990900266191</v>
      </c>
      <c r="T115" s="96">
        <f t="shared" si="19"/>
        <v>491</v>
      </c>
      <c r="U115" s="73"/>
      <c r="V115" s="73"/>
    </row>
    <row r="116" spans="1:22" ht="15.75">
      <c r="A116" s="138" t="s">
        <v>173</v>
      </c>
      <c r="B116" s="100">
        <v>0</v>
      </c>
      <c r="C116" s="100">
        <v>0</v>
      </c>
      <c r="D116" s="99"/>
      <c r="E116" s="100"/>
      <c r="F116" s="99"/>
      <c r="G116" s="100"/>
      <c r="H116" s="100"/>
      <c r="I116" s="100"/>
      <c r="J116" s="99"/>
      <c r="K116" s="100"/>
      <c r="L116" s="100">
        <f>L117+L120+L121</f>
        <v>2870000</v>
      </c>
      <c r="M116" s="100">
        <f aca="true" t="shared" si="28" ref="M116:R116">M117+M120+M121</f>
        <v>1544322</v>
      </c>
      <c r="N116" s="99">
        <f t="shared" si="27"/>
        <v>0.5380912891986063</v>
      </c>
      <c r="O116" s="100">
        <f t="shared" si="28"/>
        <v>-700000</v>
      </c>
      <c r="P116" s="100">
        <f t="shared" si="28"/>
        <v>0</v>
      </c>
      <c r="Q116" s="100">
        <f t="shared" si="28"/>
        <v>0</v>
      </c>
      <c r="R116" s="100">
        <f t="shared" si="28"/>
        <v>2170000</v>
      </c>
      <c r="S116" s="95">
        <f t="shared" si="18"/>
        <v>1.4051473721154009</v>
      </c>
      <c r="T116" s="96">
        <f t="shared" si="19"/>
        <v>625678</v>
      </c>
      <c r="U116" s="74"/>
      <c r="V116" s="73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1450000</v>
      </c>
      <c r="M117" s="5">
        <v>693151</v>
      </c>
      <c r="N117" s="95">
        <f t="shared" si="27"/>
        <v>0.4780351724137931</v>
      </c>
      <c r="O117" s="5">
        <v>-700000</v>
      </c>
      <c r="P117" s="5"/>
      <c r="Q117" s="5"/>
      <c r="R117" s="121">
        <f t="shared" si="17"/>
        <v>750000</v>
      </c>
      <c r="S117" s="95">
        <f t="shared" si="18"/>
        <v>1.082015318451535</v>
      </c>
      <c r="T117" s="96">
        <f t="shared" si="19"/>
        <v>56849</v>
      </c>
      <c r="U117" s="73"/>
      <c r="V117" s="73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5" t="e">
        <f t="shared" si="27"/>
        <v>#DIV/0!</v>
      </c>
      <c r="O118" s="5"/>
      <c r="P118" s="5"/>
      <c r="Q118" s="5"/>
      <c r="R118" s="121">
        <f t="shared" si="17"/>
        <v>0</v>
      </c>
      <c r="S118" s="95" t="e">
        <f t="shared" si="18"/>
        <v>#DIV/0!</v>
      </c>
      <c r="T118" s="96">
        <f t="shared" si="19"/>
        <v>0</v>
      </c>
      <c r="U118" s="73"/>
      <c r="V118" s="73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5" t="e">
        <f t="shared" si="27"/>
        <v>#DIV/0!</v>
      </c>
      <c r="O119" s="5"/>
      <c r="P119" s="5"/>
      <c r="Q119" s="5"/>
      <c r="R119" s="121">
        <f t="shared" si="17"/>
        <v>0</v>
      </c>
      <c r="S119" s="95" t="e">
        <f t="shared" si="18"/>
        <v>#DIV/0!</v>
      </c>
      <c r="T119" s="96">
        <f t="shared" si="19"/>
        <v>0</v>
      </c>
      <c r="U119" s="73"/>
      <c r="V119" s="73"/>
    </row>
    <row r="120" spans="1:22" ht="15.75">
      <c r="A120" s="10" t="s">
        <v>160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1350000</v>
      </c>
      <c r="M120" s="96">
        <v>797491</v>
      </c>
      <c r="N120" s="95">
        <f t="shared" si="27"/>
        <v>0.5907340740740741</v>
      </c>
      <c r="O120" s="5"/>
      <c r="P120" s="5"/>
      <c r="Q120" s="5"/>
      <c r="R120" s="121">
        <f t="shared" si="17"/>
        <v>1350000</v>
      </c>
      <c r="S120" s="95">
        <f t="shared" si="18"/>
        <v>1.6928090724534823</v>
      </c>
      <c r="T120" s="96">
        <f t="shared" si="19"/>
        <v>552509</v>
      </c>
      <c r="U120" s="73"/>
      <c r="V120" s="73"/>
    </row>
    <row r="121" spans="1:22" ht="15.75">
      <c r="A121" s="139" t="s">
        <v>174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6">
        <v>53680</v>
      </c>
      <c r="N121" s="95">
        <f t="shared" si="27"/>
        <v>0.7668571428571429</v>
      </c>
      <c r="O121" s="5"/>
      <c r="P121" s="5"/>
      <c r="Q121" s="5"/>
      <c r="R121" s="121">
        <f t="shared" si="17"/>
        <v>70000</v>
      </c>
      <c r="S121" s="95">
        <f t="shared" si="18"/>
        <v>1.3040238450074515</v>
      </c>
      <c r="T121" s="96">
        <f t="shared" si="19"/>
        <v>16320</v>
      </c>
      <c r="U121" s="73"/>
      <c r="V121" s="73"/>
    </row>
    <row r="122" spans="1:26" ht="15.75">
      <c r="A122" s="106" t="s">
        <v>32</v>
      </c>
      <c r="B122" s="100" t="e">
        <v>#REF!</v>
      </c>
      <c r="C122" s="100"/>
      <c r="D122" s="99" t="e">
        <f t="shared" si="29"/>
        <v>#REF!</v>
      </c>
      <c r="E122" s="100"/>
      <c r="F122" s="99" t="e">
        <f t="shared" si="30"/>
        <v>#REF!</v>
      </c>
      <c r="G122" s="100"/>
      <c r="H122" s="100"/>
      <c r="I122" s="100">
        <v>-6341</v>
      </c>
      <c r="J122" s="99"/>
      <c r="K122" s="100"/>
      <c r="L122" s="100">
        <v>-19962</v>
      </c>
      <c r="M122" s="100">
        <v>-19962</v>
      </c>
      <c r="N122" s="99">
        <f t="shared" si="27"/>
        <v>1</v>
      </c>
      <c r="O122" s="100"/>
      <c r="P122" s="100"/>
      <c r="Q122" s="100"/>
      <c r="R122" s="122">
        <f t="shared" si="17"/>
        <v>-19962</v>
      </c>
      <c r="S122" s="99"/>
      <c r="T122" s="100">
        <f t="shared" si="19"/>
        <v>0</v>
      </c>
      <c r="U122" s="73"/>
      <c r="V122" s="73"/>
      <c r="W122" s="135"/>
      <c r="Z122" s="73" t="s">
        <v>185</v>
      </c>
    </row>
    <row r="123" spans="1:22" ht="0.75" customHeight="1">
      <c r="A123" s="10" t="s">
        <v>148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1">
        <f t="shared" si="17"/>
        <v>0</v>
      </c>
      <c r="S123" s="95" t="e">
        <f t="shared" si="18"/>
        <v>#DIV/0!</v>
      </c>
      <c r="T123" s="96">
        <f t="shared" si="19"/>
        <v>0</v>
      </c>
      <c r="U123" s="73"/>
      <c r="V123" s="73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5910000</v>
      </c>
      <c r="M124" s="12">
        <f>M125+M129+M132+M128</f>
        <v>4229056</v>
      </c>
      <c r="N124" s="93">
        <f t="shared" si="16"/>
        <v>0.7155763113367174</v>
      </c>
      <c r="O124" s="12">
        <f>O125+O129+O132+O128</f>
        <v>-191000</v>
      </c>
      <c r="P124" s="12">
        <f>P125+P129+P132+P128</f>
        <v>0</v>
      </c>
      <c r="Q124" s="12">
        <f>Q125+Q129+Q132+Q128</f>
        <v>0</v>
      </c>
      <c r="R124" s="12">
        <f>R125+R129+R132+R128</f>
        <v>5719000</v>
      </c>
      <c r="S124" s="97">
        <f t="shared" si="18"/>
        <v>1.3523112486569107</v>
      </c>
      <c r="T124" s="98">
        <f t="shared" si="19"/>
        <v>1489944</v>
      </c>
      <c r="U124" s="73"/>
      <c r="V124" s="73"/>
    </row>
    <row r="125" spans="1:22" ht="15.75">
      <c r="A125" s="106" t="s">
        <v>175</v>
      </c>
      <c r="B125" s="100">
        <v>2213000</v>
      </c>
      <c r="C125" s="100">
        <v>2036568</v>
      </c>
      <c r="D125" s="99">
        <f>C125/B125</f>
        <v>0.9202747401717126</v>
      </c>
      <c r="E125" s="100"/>
      <c r="F125" s="99">
        <f>C125/B125</f>
        <v>0.9202747401717126</v>
      </c>
      <c r="G125" s="100"/>
      <c r="H125" s="100">
        <v>2515000</v>
      </c>
      <c r="I125" s="100">
        <v>2254994</v>
      </c>
      <c r="J125" s="99">
        <f>I125/H125</f>
        <v>0.8966178926441352</v>
      </c>
      <c r="K125" s="100"/>
      <c r="L125" s="100">
        <f>L126+L127</f>
        <v>5440000</v>
      </c>
      <c r="M125" s="100">
        <f>M126+M127</f>
        <v>3949487</v>
      </c>
      <c r="N125" s="124">
        <f t="shared" si="16"/>
        <v>0.7260086397058824</v>
      </c>
      <c r="O125" s="100">
        <f>O126+O127</f>
        <v>-141000</v>
      </c>
      <c r="P125" s="100"/>
      <c r="Q125" s="100"/>
      <c r="R125" s="122">
        <f>R126+R127</f>
        <v>5299000</v>
      </c>
      <c r="S125" s="95">
        <f t="shared" si="18"/>
        <v>1.3416932376280768</v>
      </c>
      <c r="T125" s="96">
        <f t="shared" si="19"/>
        <v>1349513</v>
      </c>
      <c r="U125" s="74"/>
      <c r="V125" s="73"/>
    </row>
    <row r="126" spans="1:22" ht="15.75">
      <c r="A126" s="10" t="s">
        <v>176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6">
        <v>3555678</v>
      </c>
      <c r="N126" s="123">
        <f t="shared" si="16"/>
        <v>0.7197728744939271</v>
      </c>
      <c r="O126" s="5">
        <v>-91000</v>
      </c>
      <c r="P126" s="5"/>
      <c r="Q126" s="5"/>
      <c r="R126" s="121">
        <f t="shared" si="17"/>
        <v>4849000</v>
      </c>
      <c r="S126" s="95">
        <f t="shared" si="18"/>
        <v>1.363734286400512</v>
      </c>
      <c r="T126" s="96">
        <f t="shared" si="19"/>
        <v>1293322</v>
      </c>
      <c r="U126" s="74"/>
      <c r="V126" s="73"/>
    </row>
    <row r="127" spans="1:22" ht="15.75">
      <c r="A127" s="10" t="s">
        <v>177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500000</v>
      </c>
      <c r="M127" s="96">
        <v>393809</v>
      </c>
      <c r="N127" s="123">
        <f t="shared" si="16"/>
        <v>0.787618</v>
      </c>
      <c r="O127" s="5">
        <v>-50000</v>
      </c>
      <c r="P127" s="5"/>
      <c r="Q127" s="5"/>
      <c r="R127" s="121">
        <f t="shared" si="17"/>
        <v>450000</v>
      </c>
      <c r="S127" s="95">
        <f t="shared" si="18"/>
        <v>1.1426859213476583</v>
      </c>
      <c r="T127" s="96">
        <f t="shared" si="19"/>
        <v>56191</v>
      </c>
      <c r="U127" s="74"/>
      <c r="V127" s="73"/>
    </row>
    <row r="128" spans="1:22" ht="15.75">
      <c r="A128" s="106" t="s">
        <v>174</v>
      </c>
      <c r="B128" s="100" t="e">
        <v>#REF!</v>
      </c>
      <c r="C128" s="100"/>
      <c r="D128" s="99" t="e">
        <f>C128/B128</f>
        <v>#REF!</v>
      </c>
      <c r="E128" s="100"/>
      <c r="F128" s="99" t="e">
        <f t="shared" si="31"/>
        <v>#REF!</v>
      </c>
      <c r="G128" s="100"/>
      <c r="H128" s="100" t="e">
        <f>B128+G128</f>
        <v>#REF!</v>
      </c>
      <c r="I128" s="100"/>
      <c r="J128" s="99" t="e">
        <f t="shared" si="32"/>
        <v>#REF!</v>
      </c>
      <c r="K128" s="100"/>
      <c r="L128" s="100">
        <v>30000</v>
      </c>
      <c r="M128" s="100">
        <v>19460</v>
      </c>
      <c r="N128" s="124">
        <f t="shared" si="16"/>
        <v>0.6486666666666666</v>
      </c>
      <c r="O128" s="100"/>
      <c r="P128" s="100"/>
      <c r="Q128" s="100"/>
      <c r="R128" s="122">
        <f t="shared" si="17"/>
        <v>30000</v>
      </c>
      <c r="S128" s="97">
        <f t="shared" si="18"/>
        <v>1.5416238437821173</v>
      </c>
      <c r="T128" s="98">
        <f t="shared" si="19"/>
        <v>10540</v>
      </c>
      <c r="U128" s="73"/>
      <c r="V128" s="74"/>
    </row>
    <row r="129" spans="1:22" ht="15.75">
      <c r="A129" s="106" t="s">
        <v>178</v>
      </c>
      <c r="B129" s="100" t="e">
        <v>#REF!</v>
      </c>
      <c r="C129" s="100"/>
      <c r="D129" s="99" t="e">
        <f>C129/B129</f>
        <v>#REF!</v>
      </c>
      <c r="E129" s="100"/>
      <c r="F129" s="99" t="e">
        <f t="shared" si="31"/>
        <v>#REF!</v>
      </c>
      <c r="G129" s="100"/>
      <c r="H129" s="100" t="e">
        <f>B129+G129</f>
        <v>#REF!</v>
      </c>
      <c r="I129" s="100"/>
      <c r="J129" s="99" t="e">
        <f t="shared" si="32"/>
        <v>#REF!</v>
      </c>
      <c r="K129" s="100"/>
      <c r="L129" s="100">
        <f>L130+L131</f>
        <v>440000</v>
      </c>
      <c r="M129" s="100">
        <f>M130+M131</f>
        <v>260109</v>
      </c>
      <c r="N129" s="124">
        <f t="shared" si="16"/>
        <v>0.5911568181818182</v>
      </c>
      <c r="O129" s="100">
        <f>O130+O131</f>
        <v>-50000</v>
      </c>
      <c r="P129" s="100">
        <f>P130+P131</f>
        <v>0</v>
      </c>
      <c r="Q129" s="100">
        <f>Q130+Q131</f>
        <v>0</v>
      </c>
      <c r="R129" s="122">
        <f t="shared" si="17"/>
        <v>390000</v>
      </c>
      <c r="S129" s="99"/>
      <c r="T129" s="100">
        <f t="shared" si="19"/>
        <v>129891</v>
      </c>
      <c r="U129" s="73"/>
      <c r="V129" s="73"/>
    </row>
    <row r="130" spans="1:22" ht="15.75">
      <c r="A130" s="117" t="s">
        <v>116</v>
      </c>
      <c r="B130" s="118">
        <v>0</v>
      </c>
      <c r="C130" s="118"/>
      <c r="D130" s="119"/>
      <c r="E130" s="118"/>
      <c r="F130" s="119" t="e">
        <f t="shared" si="31"/>
        <v>#DIV/0!</v>
      </c>
      <c r="G130" s="118"/>
      <c r="H130" s="118">
        <f>B130+G130</f>
        <v>0</v>
      </c>
      <c r="I130" s="118"/>
      <c r="J130" s="119" t="e">
        <f t="shared" si="32"/>
        <v>#DIV/0!</v>
      </c>
      <c r="K130" s="118"/>
      <c r="L130" s="118">
        <v>245000</v>
      </c>
      <c r="M130" s="96">
        <v>128209</v>
      </c>
      <c r="N130" s="123">
        <f t="shared" si="16"/>
        <v>0.5233020408163266</v>
      </c>
      <c r="O130" s="118"/>
      <c r="P130" s="118"/>
      <c r="Q130" s="118"/>
      <c r="R130" s="121">
        <f t="shared" si="17"/>
        <v>245000</v>
      </c>
      <c r="S130" s="119"/>
      <c r="T130" s="118">
        <f t="shared" si="19"/>
        <v>116791</v>
      </c>
      <c r="U130" s="73"/>
      <c r="V130" s="73"/>
    </row>
    <row r="131" spans="1:22" ht="15.75">
      <c r="A131" s="117" t="s">
        <v>179</v>
      </c>
      <c r="B131" s="118"/>
      <c r="C131" s="118"/>
      <c r="D131" s="119"/>
      <c r="E131" s="118"/>
      <c r="F131" s="119" t="e">
        <f t="shared" si="31"/>
        <v>#DIV/0!</v>
      </c>
      <c r="G131" s="118"/>
      <c r="H131" s="118">
        <f>B131+G131</f>
        <v>0</v>
      </c>
      <c r="I131" s="118"/>
      <c r="J131" s="119" t="e">
        <f t="shared" si="32"/>
        <v>#DIV/0!</v>
      </c>
      <c r="K131" s="118"/>
      <c r="L131" s="118">
        <v>195000</v>
      </c>
      <c r="M131" s="96">
        <v>131900</v>
      </c>
      <c r="N131" s="123">
        <f t="shared" si="16"/>
        <v>0.6764102564102564</v>
      </c>
      <c r="O131" s="118">
        <v>-50000</v>
      </c>
      <c r="P131" s="118"/>
      <c r="Q131" s="118"/>
      <c r="R131" s="121">
        <f t="shared" si="17"/>
        <v>145000</v>
      </c>
      <c r="S131" s="119"/>
      <c r="T131" s="118">
        <f t="shared" si="19"/>
        <v>13100</v>
      </c>
      <c r="U131" s="73"/>
      <c r="V131" s="73"/>
    </row>
    <row r="132" spans="1:22" ht="15.75">
      <c r="A132" s="106" t="s">
        <v>32</v>
      </c>
      <c r="B132" s="118"/>
      <c r="C132" s="118"/>
      <c r="D132" s="119"/>
      <c r="E132" s="118"/>
      <c r="F132" s="119"/>
      <c r="G132" s="118"/>
      <c r="H132" s="118"/>
      <c r="I132" s="118"/>
      <c r="J132" s="119"/>
      <c r="K132" s="118"/>
      <c r="L132" s="100"/>
      <c r="M132" s="100"/>
      <c r="N132" s="124"/>
      <c r="O132" s="100"/>
      <c r="P132" s="100"/>
      <c r="Q132" s="100"/>
      <c r="R132" s="122"/>
      <c r="S132" s="119"/>
      <c r="T132" s="118"/>
      <c r="U132" s="73"/>
      <c r="V132" s="73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36530831</v>
      </c>
      <c r="M133" s="12">
        <f>M134+M140+M148+M153+M152</f>
        <v>33593907</v>
      </c>
      <c r="N133" s="93">
        <f t="shared" si="16"/>
        <v>0.9196042378559633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R134+R140+R148+R153+R152</f>
        <v>36530831</v>
      </c>
      <c r="S133" s="97">
        <f t="shared" si="18"/>
        <v>1.0874243058421278</v>
      </c>
      <c r="T133" s="98">
        <f t="shared" si="19"/>
        <v>2936924</v>
      </c>
      <c r="U133" s="73"/>
      <c r="V133" s="73"/>
    </row>
    <row r="134" spans="1:22" ht="14.25" customHeight="1">
      <c r="A134" s="15" t="s">
        <v>2</v>
      </c>
      <c r="B134" s="32">
        <f>B135+B136+B137+B138</f>
        <v>3412000</v>
      </c>
      <c r="C134" s="32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4"/>
      <c r="O134" s="16">
        <f>O136+O138+O139</f>
        <v>0</v>
      </c>
      <c r="P134" s="16">
        <f>P136+P138+P139</f>
        <v>0</v>
      </c>
      <c r="Q134" s="16">
        <f>Q136+Q138+Q139</f>
        <v>0</v>
      </c>
      <c r="R134" s="122">
        <f t="shared" si="17"/>
        <v>0</v>
      </c>
      <c r="S134" s="99" t="e">
        <f t="shared" si="18"/>
        <v>#DIV/0!</v>
      </c>
      <c r="T134" s="100">
        <f t="shared" si="19"/>
        <v>0</v>
      </c>
      <c r="U134" s="73"/>
      <c r="V134" s="73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3" t="e">
        <f t="shared" si="16"/>
        <v>#DIV/0!</v>
      </c>
      <c r="O135" s="12"/>
      <c r="P135" s="12"/>
      <c r="Q135" s="12"/>
      <c r="R135" s="94">
        <f t="shared" si="17"/>
        <v>0</v>
      </c>
      <c r="S135" s="99" t="e">
        <f t="shared" si="18"/>
        <v>#DIV/0!</v>
      </c>
      <c r="T135" s="98">
        <f t="shared" si="19"/>
        <v>0</v>
      </c>
      <c r="U135" s="73"/>
      <c r="V135" s="73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3"/>
      <c r="O136" s="5"/>
      <c r="P136" s="5"/>
      <c r="Q136" s="5"/>
      <c r="R136" s="121">
        <f t="shared" si="17"/>
        <v>0</v>
      </c>
      <c r="S136" s="6" t="e">
        <f t="shared" si="18"/>
        <v>#DIV/0!</v>
      </c>
      <c r="T136" s="96">
        <f t="shared" si="19"/>
        <v>0</v>
      </c>
      <c r="U136" s="73"/>
      <c r="V136" s="73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3" t="e">
        <f t="shared" si="16"/>
        <v>#DIV/0!</v>
      </c>
      <c r="O137" s="5"/>
      <c r="P137" s="5"/>
      <c r="Q137" s="5"/>
      <c r="R137" s="94">
        <f t="shared" si="17"/>
        <v>0</v>
      </c>
      <c r="S137" s="6" t="e">
        <f t="shared" si="18"/>
        <v>#DIV/0!</v>
      </c>
      <c r="T137" s="96">
        <f t="shared" si="19"/>
        <v>0</v>
      </c>
      <c r="U137" s="73"/>
      <c r="V137" s="73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3" t="e">
        <f t="shared" si="16"/>
        <v>#DIV/0!</v>
      </c>
      <c r="O138" s="5"/>
      <c r="P138" s="5"/>
      <c r="Q138" s="5"/>
      <c r="R138" s="94">
        <f t="shared" si="17"/>
        <v>0</v>
      </c>
      <c r="S138" s="6" t="e">
        <f t="shared" si="18"/>
        <v>#DIV/0!</v>
      </c>
      <c r="T138" s="96">
        <f t="shared" si="19"/>
        <v>0</v>
      </c>
      <c r="U138" s="73"/>
      <c r="V138" s="73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3" t="e">
        <f t="shared" si="16"/>
        <v>#DIV/0!</v>
      </c>
      <c r="O139" s="5"/>
      <c r="P139" s="5"/>
      <c r="Q139" s="5"/>
      <c r="R139" s="94">
        <f t="shared" si="17"/>
        <v>0</v>
      </c>
      <c r="S139" s="95"/>
      <c r="T139" s="96">
        <f t="shared" si="19"/>
        <v>0</v>
      </c>
      <c r="U139" s="73"/>
      <c r="V139" s="73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8487000</v>
      </c>
      <c r="M140" s="16">
        <f>M144+M147</f>
        <v>5950126</v>
      </c>
      <c r="N140" s="124">
        <f t="shared" si="16"/>
        <v>0.7010870743490044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8487000</v>
      </c>
      <c r="S140" s="99">
        <f t="shared" si="18"/>
        <v>1.4263563494285667</v>
      </c>
      <c r="T140" s="100">
        <f t="shared" si="19"/>
        <v>2536874</v>
      </c>
      <c r="U140" s="73"/>
      <c r="V140" s="73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3" t="e">
        <f t="shared" si="16"/>
        <v>#DIV/0!</v>
      </c>
      <c r="O141" s="12"/>
      <c r="P141" s="12"/>
      <c r="Q141" s="12"/>
      <c r="R141" s="94">
        <f t="shared" si="17"/>
        <v>0</v>
      </c>
      <c r="S141" s="99">
        <f t="shared" si="18"/>
        <v>0</v>
      </c>
      <c r="T141" s="100">
        <f t="shared" si="19"/>
        <v>-12</v>
      </c>
      <c r="U141" s="73"/>
      <c r="V141" s="73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3"/>
      <c r="O142" s="5"/>
      <c r="P142" s="5"/>
      <c r="Q142" s="5"/>
      <c r="R142" s="121">
        <f t="shared" si="17"/>
        <v>0</v>
      </c>
      <c r="S142" s="6" t="e">
        <f t="shared" si="18"/>
        <v>#DIV/0!</v>
      </c>
      <c r="T142" s="96">
        <f t="shared" si="19"/>
        <v>0</v>
      </c>
      <c r="U142" s="73"/>
      <c r="V142" s="73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3" t="e">
        <f t="shared" si="16"/>
        <v>#DIV/0!</v>
      </c>
      <c r="O143" s="5"/>
      <c r="P143" s="5"/>
      <c r="Q143" s="5"/>
      <c r="R143" s="121">
        <f t="shared" si="17"/>
        <v>0</v>
      </c>
      <c r="S143" s="6" t="e">
        <f t="shared" si="18"/>
        <v>#DIV/0!</v>
      </c>
      <c r="T143" s="96">
        <f t="shared" si="19"/>
        <v>0</v>
      </c>
      <c r="U143" s="73"/>
      <c r="V143" s="73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8350000</v>
      </c>
      <c r="M144" s="5">
        <v>5863308</v>
      </c>
      <c r="N144" s="123">
        <f t="shared" si="16"/>
        <v>0.7021925748502994</v>
      </c>
      <c r="O144" s="5"/>
      <c r="P144" s="5"/>
      <c r="Q144" s="5"/>
      <c r="R144" s="121">
        <f t="shared" si="17"/>
        <v>8350000</v>
      </c>
      <c r="S144" s="6">
        <f t="shared" si="18"/>
        <v>1.4241107579543835</v>
      </c>
      <c r="T144" s="96">
        <f t="shared" si="19"/>
        <v>2486692</v>
      </c>
      <c r="U144" s="74"/>
      <c r="V144" s="73"/>
    </row>
    <row r="145" spans="1:23" ht="15.75" hidden="1">
      <c r="A145" s="73"/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3" t="e">
        <f t="shared" si="16"/>
        <v>#DIV/0!</v>
      </c>
      <c r="O145" s="5"/>
      <c r="P145" s="5"/>
      <c r="Q145" s="5"/>
      <c r="R145" s="121">
        <f t="shared" si="17"/>
        <v>0</v>
      </c>
      <c r="S145" s="6" t="e">
        <f t="shared" si="18"/>
        <v>#DIV/0!</v>
      </c>
      <c r="T145" s="96">
        <f t="shared" si="19"/>
        <v>0</v>
      </c>
      <c r="U145" s="74">
        <f>M145+M147</f>
        <v>86818</v>
      </c>
      <c r="V145" s="73"/>
      <c r="W145" s="105"/>
    </row>
    <row r="146" spans="1:22" ht="15.75" hidden="1">
      <c r="A146" s="106" t="s">
        <v>39</v>
      </c>
      <c r="B146" s="100">
        <v>1700000</v>
      </c>
      <c r="C146" s="100">
        <v>1700000</v>
      </c>
      <c r="D146" s="99"/>
      <c r="E146" s="100"/>
      <c r="F146" s="99">
        <f t="shared" si="34"/>
        <v>1</v>
      </c>
      <c r="G146" s="100"/>
      <c r="H146" s="100">
        <v>1700000</v>
      </c>
      <c r="I146" s="100"/>
      <c r="J146" s="99">
        <f t="shared" si="33"/>
        <v>0</v>
      </c>
      <c r="K146" s="100"/>
      <c r="L146" s="100"/>
      <c r="M146" s="100"/>
      <c r="N146" s="124" t="e">
        <f t="shared" si="16"/>
        <v>#DIV/0!</v>
      </c>
      <c r="O146" s="100"/>
      <c r="P146" s="100"/>
      <c r="Q146" s="100"/>
      <c r="R146" s="122">
        <f t="shared" si="17"/>
        <v>0</v>
      </c>
      <c r="S146" s="99"/>
      <c r="T146" s="100">
        <f t="shared" si="19"/>
        <v>0</v>
      </c>
      <c r="U146" s="74">
        <f>M146+M149+M151</f>
        <v>21095600</v>
      </c>
      <c r="V146" s="74">
        <v>4234345</v>
      </c>
    </row>
    <row r="147" spans="1:22" ht="30.75">
      <c r="A147" s="40" t="s">
        <v>183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137000</v>
      </c>
      <c r="M147" s="5">
        <v>86818</v>
      </c>
      <c r="N147" s="123">
        <f aca="true" t="shared" si="35" ref="N147:N212">M147/L147</f>
        <v>0.6337080291970802</v>
      </c>
      <c r="O147" s="5"/>
      <c r="P147" s="5"/>
      <c r="Q147" s="5"/>
      <c r="R147" s="121">
        <f aca="true" t="shared" si="36" ref="R147:R212">L147+O147</f>
        <v>137000</v>
      </c>
      <c r="S147" s="95">
        <f>R147/M147</f>
        <v>1.5780137759450805</v>
      </c>
      <c r="T147" s="96">
        <f aca="true" t="shared" si="37" ref="T147:T212">R147-M147</f>
        <v>50182</v>
      </c>
      <c r="U147" s="73"/>
      <c r="V147" s="74"/>
    </row>
    <row r="148" spans="1:22" ht="15.75">
      <c r="A148" s="106" t="s">
        <v>180</v>
      </c>
      <c r="B148" s="100"/>
      <c r="C148" s="100"/>
      <c r="D148" s="99"/>
      <c r="E148" s="100"/>
      <c r="F148" s="99"/>
      <c r="G148" s="100"/>
      <c r="H148" s="100"/>
      <c r="I148" s="100"/>
      <c r="J148" s="99"/>
      <c r="K148" s="100"/>
      <c r="L148" s="100">
        <f>L149+L150+L151</f>
        <v>27922650</v>
      </c>
      <c r="M148" s="100">
        <f>M149+M150+M151</f>
        <v>27602600</v>
      </c>
      <c r="N148" s="124">
        <f>M148/L148</f>
        <v>0.9885379790241972</v>
      </c>
      <c r="O148" s="100">
        <f>O149+O150+O151+O152</f>
        <v>0</v>
      </c>
      <c r="P148" s="100">
        <f>P149+P150+P151+P152</f>
        <v>0</v>
      </c>
      <c r="Q148" s="100">
        <f>Q149+Q150+Q151+Q152</f>
        <v>0</v>
      </c>
      <c r="R148" s="100">
        <f>R149+R150+R151</f>
        <v>27922650</v>
      </c>
      <c r="S148" s="95"/>
      <c r="T148" s="96"/>
      <c r="U148" s="73"/>
      <c r="V148" s="74"/>
    </row>
    <row r="149" spans="1:23" ht="15.75">
      <c r="A149" s="140" t="s">
        <v>128</v>
      </c>
      <c r="B149" s="96">
        <v>6001865</v>
      </c>
      <c r="C149" s="96">
        <v>5751865</v>
      </c>
      <c r="D149" s="95">
        <f>C149/B149</f>
        <v>0.9583462806977497</v>
      </c>
      <c r="E149" s="96"/>
      <c r="F149" s="95">
        <f t="shared" si="34"/>
        <v>0.9583462806977497</v>
      </c>
      <c r="G149" s="96"/>
      <c r="H149" s="96">
        <v>8444000</v>
      </c>
      <c r="I149" s="96">
        <v>7631000</v>
      </c>
      <c r="J149" s="95">
        <f t="shared" si="33"/>
        <v>0.9037186167693037</v>
      </c>
      <c r="K149" s="96"/>
      <c r="L149" s="96">
        <v>15415650</v>
      </c>
      <c r="M149" s="96">
        <v>15095600</v>
      </c>
      <c r="N149" s="123">
        <f t="shared" si="35"/>
        <v>0.9792386308718737</v>
      </c>
      <c r="O149" s="96"/>
      <c r="P149" s="96"/>
      <c r="Q149" s="96"/>
      <c r="R149" s="121">
        <f t="shared" si="36"/>
        <v>15415650</v>
      </c>
      <c r="S149" s="99">
        <f aca="true" t="shared" si="38" ref="S149:S213">R149/M149</f>
        <v>1.0212015421712286</v>
      </c>
      <c r="T149" s="100">
        <f t="shared" si="37"/>
        <v>320050</v>
      </c>
      <c r="U149" s="1"/>
      <c r="V149" s="74"/>
      <c r="W149" s="105"/>
    </row>
    <row r="150" spans="1:23" ht="15.75">
      <c r="A150" s="140" t="s">
        <v>181</v>
      </c>
      <c r="B150" s="96"/>
      <c r="C150" s="96"/>
      <c r="D150" s="95"/>
      <c r="E150" s="96"/>
      <c r="F150" s="95"/>
      <c r="G150" s="96"/>
      <c r="H150" s="96"/>
      <c r="I150" s="96"/>
      <c r="J150" s="95"/>
      <c r="K150" s="96"/>
      <c r="L150" s="96">
        <v>6507000</v>
      </c>
      <c r="M150" s="96">
        <v>6507000</v>
      </c>
      <c r="N150" s="123">
        <f t="shared" si="35"/>
        <v>1</v>
      </c>
      <c r="O150" s="96"/>
      <c r="P150" s="96"/>
      <c r="Q150" s="96"/>
      <c r="R150" s="121">
        <f>L150+O150</f>
        <v>6507000</v>
      </c>
      <c r="S150" s="99"/>
      <c r="T150" s="100">
        <f t="shared" si="37"/>
        <v>0</v>
      </c>
      <c r="U150" s="1"/>
      <c r="V150" s="74"/>
      <c r="W150" s="105"/>
    </row>
    <row r="151" spans="1:27" ht="15.75">
      <c r="A151" s="140" t="s">
        <v>129</v>
      </c>
      <c r="B151" s="96">
        <v>1875000</v>
      </c>
      <c r="C151" s="96">
        <v>1857068</v>
      </c>
      <c r="D151" s="95">
        <f>C151/B151</f>
        <v>0.9904362666666666</v>
      </c>
      <c r="E151" s="96"/>
      <c r="F151" s="95">
        <f t="shared" si="34"/>
        <v>0.9904362666666666</v>
      </c>
      <c r="G151" s="96">
        <v>0</v>
      </c>
      <c r="H151" s="96">
        <v>2706000</v>
      </c>
      <c r="I151" s="96">
        <v>2706000</v>
      </c>
      <c r="J151" s="95">
        <f t="shared" si="33"/>
        <v>1</v>
      </c>
      <c r="K151" s="96"/>
      <c r="L151" s="96">
        <v>6000000</v>
      </c>
      <c r="M151" s="96">
        <v>6000000</v>
      </c>
      <c r="N151" s="123">
        <f t="shared" si="35"/>
        <v>1</v>
      </c>
      <c r="O151" s="96"/>
      <c r="P151" s="96"/>
      <c r="Q151" s="96"/>
      <c r="R151" s="121">
        <f t="shared" si="36"/>
        <v>6000000</v>
      </c>
      <c r="S151" s="99">
        <f t="shared" si="38"/>
        <v>1</v>
      </c>
      <c r="T151" s="100">
        <f t="shared" si="37"/>
        <v>0</v>
      </c>
      <c r="U151" s="112"/>
      <c r="V151" s="74"/>
      <c r="AA151" s="73" t="s">
        <v>152</v>
      </c>
    </row>
    <row r="152" spans="1:22" ht="15" customHeight="1">
      <c r="A152" s="106" t="s">
        <v>67</v>
      </c>
      <c r="B152" s="100">
        <v>125000</v>
      </c>
      <c r="C152" s="100">
        <v>74000</v>
      </c>
      <c r="D152" s="99">
        <f>C152/B152</f>
        <v>0.592</v>
      </c>
      <c r="E152" s="100"/>
      <c r="F152" s="99">
        <f t="shared" si="34"/>
        <v>0.592</v>
      </c>
      <c r="G152" s="100">
        <v>0</v>
      </c>
      <c r="H152" s="100">
        <v>125000</v>
      </c>
      <c r="I152" s="100">
        <v>70000</v>
      </c>
      <c r="J152" s="99">
        <f t="shared" si="33"/>
        <v>0.56</v>
      </c>
      <c r="K152" s="100"/>
      <c r="L152" s="100">
        <v>213000</v>
      </c>
      <c r="M152" s="100">
        <v>133000</v>
      </c>
      <c r="N152" s="124">
        <f t="shared" si="35"/>
        <v>0.6244131455399061</v>
      </c>
      <c r="O152" s="143"/>
      <c r="P152" s="100"/>
      <c r="Q152" s="100"/>
      <c r="R152" s="122">
        <f t="shared" si="36"/>
        <v>213000</v>
      </c>
      <c r="S152" s="99">
        <f t="shared" si="38"/>
        <v>1.6015037593984962</v>
      </c>
      <c r="T152" s="100">
        <f t="shared" si="37"/>
        <v>80000</v>
      </c>
      <c r="U152" s="73"/>
      <c r="V152" s="73"/>
    </row>
    <row r="153" spans="1:22" ht="15.75">
      <c r="A153" s="106" t="s">
        <v>32</v>
      </c>
      <c r="B153" s="100"/>
      <c r="C153" s="100"/>
      <c r="D153" s="99"/>
      <c r="E153" s="100"/>
      <c r="F153" s="99" t="e">
        <f t="shared" si="34"/>
        <v>#DIV/0!</v>
      </c>
      <c r="G153" s="100"/>
      <c r="H153" s="100">
        <f>B153+G153</f>
        <v>0</v>
      </c>
      <c r="I153" s="100"/>
      <c r="J153" s="99" t="e">
        <f t="shared" si="33"/>
        <v>#DIV/0!</v>
      </c>
      <c r="K153" s="100"/>
      <c r="L153" s="100">
        <v>-91819</v>
      </c>
      <c r="M153" s="100">
        <v>-91819</v>
      </c>
      <c r="N153" s="124">
        <f t="shared" si="35"/>
        <v>1</v>
      </c>
      <c r="O153" s="100"/>
      <c r="P153" s="100"/>
      <c r="Q153" s="100"/>
      <c r="R153" s="122">
        <f t="shared" si="36"/>
        <v>-91819</v>
      </c>
      <c r="S153" s="99">
        <f t="shared" si="38"/>
        <v>1</v>
      </c>
      <c r="T153" s="100">
        <f t="shared" si="37"/>
        <v>0</v>
      </c>
      <c r="U153" s="73"/>
      <c r="V153" s="73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44068602</v>
      </c>
      <c r="M154" s="12">
        <f>M155+M159+M160+M164+M166+M170+M181</f>
        <v>40524467</v>
      </c>
      <c r="N154" s="93">
        <f t="shared" si="35"/>
        <v>0.9195768679024581</v>
      </c>
      <c r="O154" s="12">
        <f>O155+O159+O160+O164+O166+O170+O181</f>
        <v>-50000</v>
      </c>
      <c r="P154" s="12">
        <f>P155+P159+P160+P164+P166+P170+P181</f>
        <v>0</v>
      </c>
      <c r="Q154" s="12">
        <f>Q155+Q159+Q160+Q164+Q166+Q170+Q181</f>
        <v>0</v>
      </c>
      <c r="R154" s="94">
        <f t="shared" si="36"/>
        <v>44018602</v>
      </c>
      <c r="S154" s="97">
        <f t="shared" si="38"/>
        <v>1.086222849025997</v>
      </c>
      <c r="T154" s="98">
        <f t="shared" si="37"/>
        <v>3494135</v>
      </c>
      <c r="U154" s="73"/>
      <c r="V154" s="73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19600000</v>
      </c>
      <c r="M155" s="16">
        <f>M156+M157</f>
        <v>17859553</v>
      </c>
      <c r="N155" s="99">
        <f t="shared" si="35"/>
        <v>0.9112016836734694</v>
      </c>
      <c r="O155" s="16">
        <f>O156+O157+O158</f>
        <v>-50000</v>
      </c>
      <c r="P155" s="16">
        <f>P156+P157+P158</f>
        <v>0</v>
      </c>
      <c r="Q155" s="16"/>
      <c r="R155" s="100">
        <f t="shared" si="36"/>
        <v>19550000</v>
      </c>
      <c r="S155" s="99">
        <f t="shared" si="38"/>
        <v>1.0946522569741808</v>
      </c>
      <c r="T155" s="100">
        <f t="shared" si="37"/>
        <v>1690447</v>
      </c>
      <c r="U155" s="73"/>
      <c r="V155" s="73"/>
    </row>
    <row r="156" spans="1:22" ht="15.75">
      <c r="A156" s="10" t="s">
        <v>161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6300000</v>
      </c>
      <c r="M156" s="5">
        <v>5785545</v>
      </c>
      <c r="N156" s="95">
        <f t="shared" si="35"/>
        <v>0.9183404761904762</v>
      </c>
      <c r="O156" s="5"/>
      <c r="P156" s="5"/>
      <c r="Q156" s="5"/>
      <c r="R156" s="96">
        <f t="shared" si="36"/>
        <v>6300000</v>
      </c>
      <c r="S156" s="95" t="e">
        <f>R156/V156</f>
        <v>#DIV/0!</v>
      </c>
      <c r="T156" s="96">
        <f>R156-V156</f>
        <v>6300000</v>
      </c>
      <c r="U156" s="112"/>
      <c r="V156" s="141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12074008</v>
      </c>
      <c r="N157" s="95">
        <f t="shared" si="35"/>
        <v>0.9078201503759399</v>
      </c>
      <c r="O157" s="5">
        <v>-50000</v>
      </c>
      <c r="P157" s="5"/>
      <c r="Q157" s="5"/>
      <c r="R157" s="96">
        <f t="shared" si="36"/>
        <v>13250000</v>
      </c>
      <c r="S157" s="95">
        <f t="shared" si="38"/>
        <v>1.0973986434330671</v>
      </c>
      <c r="T157" s="96">
        <f t="shared" si="37"/>
        <v>1175992</v>
      </c>
      <c r="U157" s="112"/>
      <c r="V157" s="73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95" t="e">
        <f t="shared" si="35"/>
        <v>#DIV/0!</v>
      </c>
      <c r="O158" s="5"/>
      <c r="P158" s="5"/>
      <c r="Q158" s="5"/>
      <c r="R158" s="96">
        <f t="shared" si="36"/>
        <v>0</v>
      </c>
      <c r="S158" s="95" t="e">
        <f t="shared" si="38"/>
        <v>#DIV/0!</v>
      </c>
      <c r="T158" s="96">
        <f t="shared" si="37"/>
        <v>0</v>
      </c>
      <c r="U158" s="112"/>
      <c r="V158" s="73"/>
    </row>
    <row r="159" spans="1:22" ht="15.75" hidden="1">
      <c r="A159" s="61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7" t="e">
        <f t="shared" si="35"/>
        <v>#DIV/0!</v>
      </c>
      <c r="O159" s="16"/>
      <c r="P159" s="16"/>
      <c r="Q159" s="16"/>
      <c r="R159" s="98">
        <f t="shared" si="36"/>
        <v>0</v>
      </c>
      <c r="S159" s="99" t="e">
        <f t="shared" si="38"/>
        <v>#DIV/0!</v>
      </c>
      <c r="T159" s="98">
        <f t="shared" si="37"/>
        <v>0</v>
      </c>
      <c r="U159" s="112"/>
      <c r="V159" s="73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1290000</v>
      </c>
      <c r="M160" s="16">
        <f>M161+M162</f>
        <v>953432</v>
      </c>
      <c r="N160" s="99">
        <f t="shared" si="35"/>
        <v>0.7390945736434108</v>
      </c>
      <c r="O160" s="16">
        <f>O161+O162</f>
        <v>0</v>
      </c>
      <c r="P160" s="16">
        <f>P161+P162</f>
        <v>0</v>
      </c>
      <c r="Q160" s="16"/>
      <c r="R160" s="100">
        <f t="shared" si="36"/>
        <v>1290000</v>
      </c>
      <c r="S160" s="99">
        <f t="shared" si="38"/>
        <v>1.3530068216716031</v>
      </c>
      <c r="T160" s="100">
        <f t="shared" si="37"/>
        <v>336568</v>
      </c>
      <c r="U160" s="112"/>
      <c r="V160" s="73"/>
    </row>
    <row r="161" spans="1:22" ht="15.75">
      <c r="A161" s="10" t="s">
        <v>162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1290000</v>
      </c>
      <c r="M161" s="5">
        <v>953432</v>
      </c>
      <c r="N161" s="123">
        <f t="shared" si="35"/>
        <v>0.7390945736434108</v>
      </c>
      <c r="O161" s="5"/>
      <c r="P161" s="5"/>
      <c r="Q161" s="5"/>
      <c r="R161" s="121">
        <f t="shared" si="36"/>
        <v>1290000</v>
      </c>
      <c r="S161" s="95">
        <f t="shared" si="38"/>
        <v>1.3530068216716031</v>
      </c>
      <c r="T161" s="96">
        <f t="shared" si="37"/>
        <v>336568</v>
      </c>
      <c r="U161" s="1"/>
      <c r="V161" s="73"/>
    </row>
    <row r="162" spans="1:22" ht="15" customHeight="1" hidden="1">
      <c r="A162" s="145" t="s">
        <v>25</v>
      </c>
      <c r="B162" s="134">
        <v>440000</v>
      </c>
      <c r="C162" s="134"/>
      <c r="D162" s="146">
        <f>C162/B162</f>
        <v>0</v>
      </c>
      <c r="E162" s="134"/>
      <c r="F162" s="146">
        <f>C162/B162</f>
        <v>0</v>
      </c>
      <c r="G162" s="134"/>
      <c r="H162" s="134">
        <v>739000</v>
      </c>
      <c r="I162" s="134"/>
      <c r="J162" s="146">
        <f>I162/H162</f>
        <v>0</v>
      </c>
      <c r="K162" s="134"/>
      <c r="L162" s="134"/>
      <c r="M162" s="134"/>
      <c r="N162" s="147"/>
      <c r="O162" s="134"/>
      <c r="P162" s="134"/>
      <c r="Q162" s="134"/>
      <c r="R162" s="144">
        <f t="shared" si="36"/>
        <v>0</v>
      </c>
      <c r="S162" s="95" t="e">
        <f t="shared" si="38"/>
        <v>#DIV/0!</v>
      </c>
      <c r="T162" s="96">
        <f t="shared" si="37"/>
        <v>0</v>
      </c>
      <c r="U162" s="112"/>
      <c r="V162" s="73"/>
    </row>
    <row r="163" spans="1:22" ht="1.5" customHeight="1" hidden="1">
      <c r="A163" s="148" t="s">
        <v>77</v>
      </c>
      <c r="B163" s="134">
        <v>0</v>
      </c>
      <c r="C163" s="134"/>
      <c r="D163" s="146"/>
      <c r="E163" s="134"/>
      <c r="F163" s="149" t="e">
        <f>C163/B163</f>
        <v>#DIV/0!</v>
      </c>
      <c r="G163" s="134"/>
      <c r="H163" s="134">
        <f>B163+E163</f>
        <v>0</v>
      </c>
      <c r="I163" s="134"/>
      <c r="J163" s="149" t="e">
        <f>I163/H163</f>
        <v>#DIV/0!</v>
      </c>
      <c r="K163" s="134"/>
      <c r="L163" s="142">
        <f>H163+K163</f>
        <v>0</v>
      </c>
      <c r="M163" s="142"/>
      <c r="N163" s="150" t="e">
        <f t="shared" si="35"/>
        <v>#DIV/0!</v>
      </c>
      <c r="O163" s="142"/>
      <c r="P163" s="142"/>
      <c r="Q163" s="142"/>
      <c r="R163" s="151">
        <f t="shared" si="36"/>
        <v>0</v>
      </c>
      <c r="S163" s="97" t="e">
        <f t="shared" si="38"/>
        <v>#DIV/0!</v>
      </c>
      <c r="T163" s="98">
        <f t="shared" si="37"/>
        <v>0</v>
      </c>
      <c r="U163" s="73"/>
      <c r="V163" s="73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99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0">
        <f t="shared" si="36"/>
        <v>0</v>
      </c>
      <c r="S164" s="99"/>
      <c r="T164" s="100">
        <f t="shared" si="37"/>
        <v>0</v>
      </c>
      <c r="U164" s="73"/>
      <c r="V164" s="73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5"/>
      <c r="O165" s="5"/>
      <c r="P165" s="5"/>
      <c r="Q165" s="5"/>
      <c r="R165" s="96">
        <f t="shared" si="36"/>
        <v>0</v>
      </c>
      <c r="S165" s="95"/>
      <c r="T165" s="96">
        <f t="shared" si="37"/>
        <v>0</v>
      </c>
      <c r="U165" s="73"/>
      <c r="V165" s="73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1669335</v>
      </c>
      <c r="N166" s="99">
        <f t="shared" si="35"/>
        <v>0.7949214285714286</v>
      </c>
      <c r="O166" s="16">
        <f>O167+O169</f>
        <v>0</v>
      </c>
      <c r="P166" s="16">
        <f>P167+P169</f>
        <v>0</v>
      </c>
      <c r="Q166" s="16">
        <f>Q167+Q169</f>
        <v>0</v>
      </c>
      <c r="R166" s="100">
        <f t="shared" si="36"/>
        <v>2100000</v>
      </c>
      <c r="S166" s="99">
        <f t="shared" si="38"/>
        <v>1.2579859644708822</v>
      </c>
      <c r="T166" s="100">
        <f t="shared" si="37"/>
        <v>430665</v>
      </c>
      <c r="U166" s="74"/>
      <c r="V166" s="73"/>
    </row>
    <row r="167" spans="1:22" ht="15.75">
      <c r="A167" s="10" t="s">
        <v>163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f>1244126-5544</f>
        <v>1238582</v>
      </c>
      <c r="N167" s="95">
        <f t="shared" si="35"/>
        <v>0.77411375</v>
      </c>
      <c r="O167" s="5"/>
      <c r="P167" s="5"/>
      <c r="Q167" s="5"/>
      <c r="R167" s="96">
        <f t="shared" si="36"/>
        <v>1600000</v>
      </c>
      <c r="S167" s="95">
        <f t="shared" si="38"/>
        <v>1.291799816241476</v>
      </c>
      <c r="T167" s="96">
        <f t="shared" si="37"/>
        <v>361418</v>
      </c>
      <c r="U167" s="73"/>
      <c r="V167" s="73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3" t="e">
        <f t="shared" si="35"/>
        <v>#DIV/0!</v>
      </c>
      <c r="O168" s="12"/>
      <c r="P168" s="12"/>
      <c r="Q168" s="12"/>
      <c r="R168" s="121">
        <f t="shared" si="36"/>
        <v>0</v>
      </c>
      <c r="S168" s="6" t="e">
        <f t="shared" si="38"/>
        <v>#DIV/0!</v>
      </c>
      <c r="T168" s="96">
        <f t="shared" si="37"/>
        <v>0</v>
      </c>
      <c r="U168" s="73"/>
      <c r="V168" s="73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51391+379362</f>
        <v>430753</v>
      </c>
      <c r="N169" s="123">
        <f t="shared" si="35"/>
        <v>0.861506</v>
      </c>
      <c r="O169" s="5"/>
      <c r="P169" s="5"/>
      <c r="Q169" s="12"/>
      <c r="R169" s="121">
        <f t="shared" si="36"/>
        <v>500000</v>
      </c>
      <c r="S169" s="95">
        <f t="shared" si="38"/>
        <v>1.160758021418307</v>
      </c>
      <c r="T169" s="96">
        <f t="shared" si="37"/>
        <v>69247</v>
      </c>
      <c r="U169" s="73"/>
      <c r="V169" s="73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21224000</v>
      </c>
      <c r="M170" s="16">
        <f>M174+M177+M178</f>
        <v>20187545</v>
      </c>
      <c r="N170" s="124">
        <f t="shared" si="35"/>
        <v>0.9511658970976253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2">
        <f t="shared" si="36"/>
        <v>21224000</v>
      </c>
      <c r="S170" s="99">
        <f t="shared" si="38"/>
        <v>1.0513413097035822</v>
      </c>
      <c r="T170" s="100">
        <f t="shared" si="37"/>
        <v>1036455</v>
      </c>
      <c r="U170" s="74"/>
      <c r="V170" s="73"/>
    </row>
    <row r="171" spans="1:22" ht="15.75">
      <c r="A171" s="22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3"/>
      <c r="O171" s="5"/>
      <c r="P171" s="5"/>
      <c r="Q171" s="5"/>
      <c r="R171" s="121">
        <f t="shared" si="36"/>
        <v>0</v>
      </c>
      <c r="S171" s="95" t="e">
        <f t="shared" si="38"/>
        <v>#DIV/0!</v>
      </c>
      <c r="T171" s="96">
        <f t="shared" si="37"/>
        <v>0</v>
      </c>
      <c r="U171" s="73"/>
      <c r="V171" s="73"/>
    </row>
    <row r="172" spans="1:22" ht="15.75">
      <c r="A172" s="22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3"/>
      <c r="O172" s="5"/>
      <c r="P172" s="5"/>
      <c r="Q172" s="5"/>
      <c r="R172" s="121">
        <f t="shared" si="36"/>
        <v>0</v>
      </c>
      <c r="S172" s="95" t="e">
        <f t="shared" si="38"/>
        <v>#DIV/0!</v>
      </c>
      <c r="T172" s="96">
        <f t="shared" si="37"/>
        <v>0</v>
      </c>
      <c r="U172" s="73"/>
      <c r="V172" s="73"/>
    </row>
    <row r="173" spans="1:22" ht="15.75" hidden="1">
      <c r="A173" s="22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3" t="e">
        <f t="shared" si="35"/>
        <v>#DIV/0!</v>
      </c>
      <c r="O173" s="5"/>
      <c r="P173" s="5"/>
      <c r="Q173" s="5"/>
      <c r="R173" s="121">
        <f t="shared" si="36"/>
        <v>0</v>
      </c>
      <c r="S173" s="95" t="e">
        <f t="shared" si="38"/>
        <v>#DIV/0!</v>
      </c>
      <c r="T173" s="96">
        <f t="shared" si="37"/>
        <v>0</v>
      </c>
      <c r="U173" s="73"/>
      <c r="V173" s="73"/>
    </row>
    <row r="174" spans="1:22" ht="15.75">
      <c r="A174" s="22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15468</v>
      </c>
      <c r="N174" s="123">
        <f t="shared" si="35"/>
        <v>0.2578</v>
      </c>
      <c r="O174" s="5"/>
      <c r="P174" s="5"/>
      <c r="Q174" s="5"/>
      <c r="R174" s="121">
        <f t="shared" si="36"/>
        <v>60000</v>
      </c>
      <c r="S174" s="95">
        <f t="shared" si="38"/>
        <v>3.878975950349108</v>
      </c>
      <c r="T174" s="96">
        <f t="shared" si="37"/>
        <v>44532</v>
      </c>
      <c r="U174" s="73"/>
      <c r="V174" s="73"/>
    </row>
    <row r="175" spans="1:22" ht="0.75" customHeight="1">
      <c r="A175" s="22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3" t="e">
        <f t="shared" si="35"/>
        <v>#DIV/0!</v>
      </c>
      <c r="O175" s="5"/>
      <c r="P175" s="5"/>
      <c r="Q175" s="5"/>
      <c r="R175" s="121">
        <f t="shared" si="36"/>
        <v>0</v>
      </c>
      <c r="S175" s="95" t="e">
        <f t="shared" si="38"/>
        <v>#DIV/0!</v>
      </c>
      <c r="T175" s="96">
        <f t="shared" si="37"/>
        <v>0</v>
      </c>
      <c r="U175" s="73"/>
      <c r="V175" s="73"/>
    </row>
    <row r="176" spans="1:22" ht="15.75" hidden="1">
      <c r="A176" s="22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3" t="e">
        <f t="shared" si="35"/>
        <v>#DIV/0!</v>
      </c>
      <c r="O176" s="5"/>
      <c r="P176" s="5"/>
      <c r="Q176" s="5"/>
      <c r="R176" s="121">
        <f t="shared" si="36"/>
        <v>0</v>
      </c>
      <c r="S176" s="95" t="e">
        <f t="shared" si="38"/>
        <v>#DIV/0!</v>
      </c>
      <c r="T176" s="96">
        <f t="shared" si="37"/>
        <v>0</v>
      </c>
      <c r="U176" s="73"/>
      <c r="V176" s="73"/>
    </row>
    <row r="177" spans="1:22" ht="29.25">
      <c r="A177" s="23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21114000</v>
      </c>
      <c r="M177" s="5">
        <f>20157897-820</f>
        <v>20157077</v>
      </c>
      <c r="N177" s="123">
        <f t="shared" si="35"/>
        <v>0.9546782703419532</v>
      </c>
      <c r="O177" s="5"/>
      <c r="P177" s="5"/>
      <c r="Q177" s="5"/>
      <c r="R177" s="121">
        <f t="shared" si="36"/>
        <v>21114000</v>
      </c>
      <c r="S177" s="95">
        <f t="shared" si="38"/>
        <v>1.0474733018085907</v>
      </c>
      <c r="T177" s="96">
        <f t="shared" si="37"/>
        <v>956923</v>
      </c>
      <c r="U177" s="112"/>
      <c r="V177" s="73"/>
    </row>
    <row r="178" spans="1:22" ht="14.25" customHeight="1">
      <c r="A178" s="22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3">
        <f t="shared" si="35"/>
        <v>0.3</v>
      </c>
      <c r="O178" s="5"/>
      <c r="P178" s="5"/>
      <c r="Q178" s="5"/>
      <c r="R178" s="121">
        <f t="shared" si="36"/>
        <v>50000</v>
      </c>
      <c r="S178" s="95">
        <f t="shared" si="38"/>
        <v>3.3333333333333335</v>
      </c>
      <c r="T178" s="96">
        <f t="shared" si="37"/>
        <v>35000</v>
      </c>
      <c r="U178" s="73"/>
      <c r="V178" s="73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3" t="e">
        <f t="shared" si="35"/>
        <v>#DIV/0!</v>
      </c>
      <c r="O179" s="12"/>
      <c r="P179" s="12"/>
      <c r="Q179" s="12"/>
      <c r="R179" s="94">
        <f t="shared" si="36"/>
        <v>0</v>
      </c>
      <c r="S179" s="97" t="e">
        <f t="shared" si="38"/>
        <v>#DIV/0!</v>
      </c>
      <c r="T179" s="98">
        <f t="shared" si="37"/>
        <v>0</v>
      </c>
      <c r="U179" s="73"/>
      <c r="V179" s="73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3" t="e">
        <f t="shared" si="35"/>
        <v>#DIV/0!</v>
      </c>
      <c r="O180" s="12"/>
      <c r="P180" s="16"/>
      <c r="Q180" s="16"/>
      <c r="R180" s="94">
        <f t="shared" si="36"/>
        <v>0</v>
      </c>
      <c r="S180" s="97" t="e">
        <f t="shared" si="38"/>
        <v>#DIV/0!</v>
      </c>
      <c r="T180" s="98">
        <f t="shared" si="37"/>
        <v>0</v>
      </c>
      <c r="U180" s="73"/>
      <c r="V180" s="73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>
        <v>-145398</v>
      </c>
      <c r="M181" s="16">
        <v>-145398</v>
      </c>
      <c r="N181" s="124">
        <f>M181/L181</f>
        <v>1</v>
      </c>
      <c r="O181" s="16"/>
      <c r="P181" s="16"/>
      <c r="Q181" s="16"/>
      <c r="R181" s="122">
        <f t="shared" si="36"/>
        <v>-145398</v>
      </c>
      <c r="S181" s="99">
        <f t="shared" si="38"/>
        <v>1</v>
      </c>
      <c r="T181" s="100">
        <f t="shared" si="37"/>
        <v>0</v>
      </c>
      <c r="U181" s="73"/>
      <c r="V181" s="73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L184+L195+L196+L197+L199</f>
        <v>27260864</v>
      </c>
      <c r="M182" s="12">
        <f>M184+M195+M196+M197+M199</f>
        <v>15824413</v>
      </c>
      <c r="N182" s="93">
        <f t="shared" si="35"/>
        <v>0.5804809781524166</v>
      </c>
      <c r="O182" s="12">
        <f>O184+O195+O196+O197+O199</f>
        <v>-4003290</v>
      </c>
      <c r="P182" s="12">
        <f>P184+P195+P196+P197+P199</f>
        <v>0</v>
      </c>
      <c r="Q182" s="12">
        <f>Q184+Q195+Q196+Q197+Q199</f>
        <v>0</v>
      </c>
      <c r="R182" s="94">
        <f t="shared" si="36"/>
        <v>23257574</v>
      </c>
      <c r="S182" s="97">
        <f t="shared" si="38"/>
        <v>1.469727439494912</v>
      </c>
      <c r="T182" s="98">
        <f t="shared" si="37"/>
        <v>7433161</v>
      </c>
      <c r="U182" s="73"/>
      <c r="V182" s="73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3" t="e">
        <f t="shared" si="35"/>
        <v>#REF!</v>
      </c>
      <c r="O183" s="12"/>
      <c r="P183" s="12"/>
      <c r="Q183" s="12"/>
      <c r="R183" s="94" t="e">
        <f t="shared" si="36"/>
        <v>#REF!</v>
      </c>
      <c r="S183" s="97" t="e">
        <f t="shared" si="38"/>
        <v>#REF!</v>
      </c>
      <c r="T183" s="98" t="e">
        <f t="shared" si="37"/>
        <v>#REF!</v>
      </c>
      <c r="U183" s="73"/>
      <c r="V183" s="73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24506642</v>
      </c>
      <c r="M184" s="16">
        <f>M185+M186</f>
        <v>14556212</v>
      </c>
      <c r="N184" s="124">
        <f t="shared" si="35"/>
        <v>0.5939700755411533</v>
      </c>
      <c r="O184" s="16">
        <f t="shared" si="46"/>
        <v>-3900000</v>
      </c>
      <c r="P184" s="16">
        <f t="shared" si="46"/>
        <v>0</v>
      </c>
      <c r="Q184" s="16">
        <f t="shared" si="46"/>
        <v>0</v>
      </c>
      <c r="R184" s="122">
        <f t="shared" si="36"/>
        <v>20606642</v>
      </c>
      <c r="S184" s="99">
        <f t="shared" si="38"/>
        <v>1.4156596510136017</v>
      </c>
      <c r="T184" s="100">
        <f t="shared" si="37"/>
        <v>6050430</v>
      </c>
      <c r="U184" s="73"/>
      <c r="V184" s="73"/>
    </row>
    <row r="185" spans="1:22" ht="15.75">
      <c r="A185" s="22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7106611</v>
      </c>
      <c r="N185" s="123">
        <f t="shared" si="35"/>
        <v>0.5220842638848076</v>
      </c>
      <c r="O185" s="5">
        <v>-3900000</v>
      </c>
      <c r="P185" s="5"/>
      <c r="Q185" s="5"/>
      <c r="R185" s="121">
        <f t="shared" si="36"/>
        <v>9712000</v>
      </c>
      <c r="S185" s="95">
        <f t="shared" si="38"/>
        <v>1.3666148323019227</v>
      </c>
      <c r="T185" s="96">
        <f t="shared" si="37"/>
        <v>2605389</v>
      </c>
      <c r="U185" s="73"/>
      <c r="V185" s="73"/>
    </row>
    <row r="186" spans="1:22" ht="14.25" customHeight="1">
      <c r="A186" s="22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10894642</v>
      </c>
      <c r="M186" s="5">
        <v>7449601</v>
      </c>
      <c r="N186" s="123">
        <f t="shared" si="35"/>
        <v>0.6837857545020755</v>
      </c>
      <c r="O186" s="5"/>
      <c r="P186" s="5"/>
      <c r="Q186" s="5"/>
      <c r="R186" s="121">
        <f t="shared" si="36"/>
        <v>10894642</v>
      </c>
      <c r="S186" s="95">
        <f t="shared" si="38"/>
        <v>1.4624463780006474</v>
      </c>
      <c r="T186" s="96">
        <f t="shared" si="37"/>
        <v>3445041</v>
      </c>
      <c r="U186" s="73"/>
      <c r="V186" s="73"/>
    </row>
    <row r="187" spans="1:22" ht="15.75" hidden="1">
      <c r="A187" s="25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3" t="e">
        <f t="shared" si="35"/>
        <v>#DIV/0!</v>
      </c>
      <c r="O187" s="12"/>
      <c r="P187" s="12"/>
      <c r="Q187" s="12"/>
      <c r="R187" s="94">
        <f t="shared" si="36"/>
        <v>0</v>
      </c>
      <c r="S187" s="97"/>
      <c r="T187" s="98">
        <f t="shared" si="37"/>
        <v>0</v>
      </c>
      <c r="U187" s="73"/>
      <c r="V187" s="73"/>
    </row>
    <row r="188" spans="1:22" ht="15.75" hidden="1">
      <c r="A188" s="10" t="s">
        <v>16</v>
      </c>
      <c r="B188" s="33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3" t="e">
        <f t="shared" si="35"/>
        <v>#REF!</v>
      </c>
      <c r="O188" s="12"/>
      <c r="P188" s="12"/>
      <c r="Q188" s="12"/>
      <c r="R188" s="94" t="e">
        <f t="shared" si="36"/>
        <v>#REF!</v>
      </c>
      <c r="S188" s="97"/>
      <c r="T188" s="98" t="e">
        <f t="shared" si="37"/>
        <v>#REF!</v>
      </c>
      <c r="U188" s="73"/>
      <c r="V188" s="73"/>
    </row>
    <row r="189" spans="1:22" ht="15.75" hidden="1">
      <c r="A189" s="17" t="s">
        <v>4</v>
      </c>
      <c r="B189" s="33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3" t="e">
        <f t="shared" si="35"/>
        <v>#REF!</v>
      </c>
      <c r="O189" s="12"/>
      <c r="P189" s="12"/>
      <c r="Q189" s="12"/>
      <c r="R189" s="94" t="e">
        <f t="shared" si="36"/>
        <v>#REF!</v>
      </c>
      <c r="S189" s="97"/>
      <c r="T189" s="98" t="e">
        <f t="shared" si="37"/>
        <v>#REF!</v>
      </c>
      <c r="U189" s="73"/>
      <c r="V189" s="73"/>
    </row>
    <row r="190" spans="1:22" ht="15.75" hidden="1">
      <c r="A190" s="25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3" t="e">
        <f t="shared" si="35"/>
        <v>#DIV/0!</v>
      </c>
      <c r="O190" s="12"/>
      <c r="P190" s="12"/>
      <c r="Q190" s="12"/>
      <c r="R190" s="94">
        <f t="shared" si="36"/>
        <v>0</v>
      </c>
      <c r="S190" s="97"/>
      <c r="T190" s="98">
        <f t="shared" si="37"/>
        <v>0</v>
      </c>
      <c r="U190" s="73"/>
      <c r="V190" s="73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3" t="e">
        <f t="shared" si="35"/>
        <v>#REF!</v>
      </c>
      <c r="O191" s="12"/>
      <c r="P191" s="12"/>
      <c r="Q191" s="12"/>
      <c r="R191" s="94" t="e">
        <f t="shared" si="36"/>
        <v>#REF!</v>
      </c>
      <c r="S191" s="97"/>
      <c r="T191" s="98" t="e">
        <f t="shared" si="37"/>
        <v>#REF!</v>
      </c>
      <c r="U191" s="73"/>
      <c r="V191" s="73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3" t="e">
        <f t="shared" si="35"/>
        <v>#REF!</v>
      </c>
      <c r="O192" s="12"/>
      <c r="P192" s="12"/>
      <c r="Q192" s="12"/>
      <c r="R192" s="94" t="e">
        <f t="shared" si="36"/>
        <v>#REF!</v>
      </c>
      <c r="S192" s="97"/>
      <c r="T192" s="98" t="e">
        <f t="shared" si="37"/>
        <v>#REF!</v>
      </c>
      <c r="U192" s="73"/>
      <c r="V192" s="73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3" t="e">
        <f t="shared" si="35"/>
        <v>#DIV/0!</v>
      </c>
      <c r="O193" s="12"/>
      <c r="P193" s="12"/>
      <c r="Q193" s="12"/>
      <c r="R193" s="94">
        <f t="shared" si="36"/>
        <v>0</v>
      </c>
      <c r="S193" s="97"/>
      <c r="T193" s="98">
        <f t="shared" si="37"/>
        <v>0</v>
      </c>
      <c r="U193" s="73"/>
      <c r="V193" s="73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3" t="e">
        <f t="shared" si="35"/>
        <v>#DIV/0!</v>
      </c>
      <c r="O194" s="12"/>
      <c r="P194" s="12"/>
      <c r="Q194" s="12"/>
      <c r="R194" s="94">
        <f t="shared" si="36"/>
        <v>0</v>
      </c>
      <c r="S194" s="97"/>
      <c r="T194" s="98">
        <f t="shared" si="37"/>
        <v>0</v>
      </c>
      <c r="U194" s="73"/>
      <c r="V194" s="73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3" t="e">
        <f t="shared" si="35"/>
        <v>#DIV/0!</v>
      </c>
      <c r="O195" s="16"/>
      <c r="P195" s="16"/>
      <c r="Q195" s="16"/>
      <c r="R195" s="94">
        <f t="shared" si="36"/>
        <v>0</v>
      </c>
      <c r="S195" s="97"/>
      <c r="T195" s="98">
        <f t="shared" si="37"/>
        <v>0</v>
      </c>
      <c r="U195" s="73"/>
      <c r="V195" s="73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3" t="e">
        <f t="shared" si="35"/>
        <v>#DIV/0!</v>
      </c>
      <c r="O196" s="16"/>
      <c r="P196" s="16"/>
      <c r="Q196" s="16"/>
      <c r="R196" s="94">
        <f t="shared" si="36"/>
        <v>0</v>
      </c>
      <c r="S196" s="99"/>
      <c r="T196" s="100">
        <f t="shared" si="37"/>
        <v>0</v>
      </c>
      <c r="U196" s="73"/>
      <c r="V196" s="73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4">
        <f t="shared" si="35"/>
        <v>0.4704532142857143</v>
      </c>
      <c r="O197" s="16">
        <v>-100000</v>
      </c>
      <c r="P197" s="16"/>
      <c r="Q197" s="16"/>
      <c r="R197" s="122">
        <f t="shared" si="36"/>
        <v>2700000</v>
      </c>
      <c r="S197" s="99">
        <f t="shared" si="38"/>
        <v>2.049695240683566</v>
      </c>
      <c r="T197" s="100">
        <f t="shared" si="37"/>
        <v>1382731</v>
      </c>
      <c r="U197" s="73"/>
      <c r="V197" s="73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4" t="e">
        <f t="shared" si="35"/>
        <v>#DIV/0!</v>
      </c>
      <c r="O198" s="12"/>
      <c r="P198" s="12"/>
      <c r="Q198" s="12"/>
      <c r="R198" s="122">
        <f t="shared" si="36"/>
        <v>0</v>
      </c>
      <c r="S198" s="97" t="e">
        <f t="shared" si="38"/>
        <v>#DIV/0!</v>
      </c>
      <c r="T198" s="98">
        <f t="shared" si="37"/>
        <v>0</v>
      </c>
      <c r="U198" s="73"/>
      <c r="V198" s="73"/>
    </row>
    <row r="199" spans="1:22" ht="15.75">
      <c r="A199" s="106" t="s">
        <v>32</v>
      </c>
      <c r="B199" s="100"/>
      <c r="C199" s="100"/>
      <c r="D199" s="99"/>
      <c r="E199" s="100"/>
      <c r="F199" s="99" t="e">
        <f t="shared" si="47"/>
        <v>#DIV/0!</v>
      </c>
      <c r="G199" s="100"/>
      <c r="H199" s="100">
        <f>B199+G199</f>
        <v>0</v>
      </c>
      <c r="I199" s="100"/>
      <c r="J199" s="99" t="e">
        <f t="shared" si="48"/>
        <v>#DIV/0!</v>
      </c>
      <c r="K199" s="100"/>
      <c r="L199" s="100">
        <v>-45778</v>
      </c>
      <c r="M199" s="100">
        <v>-49068</v>
      </c>
      <c r="N199" s="124">
        <f t="shared" si="35"/>
        <v>1.0718685831622177</v>
      </c>
      <c r="O199" s="100">
        <v>-3290</v>
      </c>
      <c r="P199" s="100"/>
      <c r="Q199" s="100"/>
      <c r="R199" s="122">
        <f t="shared" si="36"/>
        <v>-49068</v>
      </c>
      <c r="S199" s="99">
        <f t="shared" si="38"/>
        <v>1</v>
      </c>
      <c r="T199" s="100">
        <f t="shared" si="37"/>
        <v>0</v>
      </c>
      <c r="U199" s="73"/>
      <c r="V199" s="73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L201+L203</f>
        <v>8857572</v>
      </c>
      <c r="M200" s="12">
        <f>M201+M203</f>
        <v>4667243</v>
      </c>
      <c r="N200" s="93">
        <f t="shared" si="35"/>
        <v>0.526921260137654</v>
      </c>
      <c r="O200" s="12">
        <f>O201+O203</f>
        <v>-3406287</v>
      </c>
      <c r="P200" s="12">
        <f>P201+P203</f>
        <v>0</v>
      </c>
      <c r="Q200" s="12">
        <f>Q201+Q203</f>
        <v>0</v>
      </c>
      <c r="R200" s="94">
        <f t="shared" si="36"/>
        <v>5451285</v>
      </c>
      <c r="S200" s="97">
        <f t="shared" si="38"/>
        <v>1.167988253450699</v>
      </c>
      <c r="T200" s="98">
        <f t="shared" si="37"/>
        <v>784042</v>
      </c>
      <c r="U200" s="73"/>
      <c r="V200" s="73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4860958</v>
      </c>
      <c r="N201" s="123">
        <f t="shared" si="35"/>
        <v>0.5374193477059148</v>
      </c>
      <c r="O201" s="5">
        <v>-3400000</v>
      </c>
      <c r="P201" s="5"/>
      <c r="Q201" s="5"/>
      <c r="R201" s="121">
        <f t="shared" si="36"/>
        <v>5645000</v>
      </c>
      <c r="S201" s="95">
        <f t="shared" si="38"/>
        <v>1.16129372029135</v>
      </c>
      <c r="T201" s="96">
        <f t="shared" si="37"/>
        <v>784042</v>
      </c>
      <c r="U201" s="73"/>
      <c r="V201" s="73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3" t="e">
        <f t="shared" si="35"/>
        <v>#REF!</v>
      </c>
      <c r="O202" s="12"/>
      <c r="P202" s="12"/>
      <c r="Q202" s="12"/>
      <c r="R202" s="94" t="e">
        <f t="shared" si="36"/>
        <v>#REF!</v>
      </c>
      <c r="S202" s="95" t="e">
        <f t="shared" si="38"/>
        <v>#REF!</v>
      </c>
      <c r="T202" s="96" t="e">
        <f t="shared" si="37"/>
        <v>#REF!</v>
      </c>
      <c r="U202" s="73"/>
      <c r="V202" s="73"/>
    </row>
    <row r="203" spans="1:22" ht="15.75">
      <c r="A203" s="106" t="s">
        <v>32</v>
      </c>
      <c r="B203" s="100" t="e">
        <f>#REF!+A203</f>
        <v>#REF!</v>
      </c>
      <c r="C203" s="100"/>
      <c r="D203" s="99" t="e">
        <f t="shared" si="49"/>
        <v>#REF!</v>
      </c>
      <c r="E203" s="100"/>
      <c r="F203" s="99" t="e">
        <f t="shared" si="47"/>
        <v>#REF!</v>
      </c>
      <c r="G203" s="100"/>
      <c r="H203" s="100" t="e">
        <f>B203+E203</f>
        <v>#REF!</v>
      </c>
      <c r="I203" s="100"/>
      <c r="J203" s="99" t="e">
        <f t="shared" si="48"/>
        <v>#REF!</v>
      </c>
      <c r="K203" s="100"/>
      <c r="L203" s="100">
        <v>-187428</v>
      </c>
      <c r="M203" s="100">
        <v>-193715</v>
      </c>
      <c r="N203" s="124">
        <f>M203/L203</f>
        <v>1.033543547388864</v>
      </c>
      <c r="O203" s="100">
        <v>-6287</v>
      </c>
      <c r="P203" s="100"/>
      <c r="Q203" s="100"/>
      <c r="R203" s="122">
        <f t="shared" si="36"/>
        <v>-193715</v>
      </c>
      <c r="S203" s="99"/>
      <c r="T203" s="100">
        <f t="shared" si="37"/>
        <v>0</v>
      </c>
      <c r="U203" s="73"/>
      <c r="V203" s="73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1615600</v>
      </c>
      <c r="M204" s="12">
        <f t="shared" si="50"/>
        <v>980853</v>
      </c>
      <c r="N204" s="93">
        <f t="shared" si="35"/>
        <v>0.6071137657836098</v>
      </c>
      <c r="O204" s="12">
        <f t="shared" si="50"/>
        <v>-330000</v>
      </c>
      <c r="P204" s="12">
        <f t="shared" si="50"/>
        <v>0</v>
      </c>
      <c r="Q204" s="12">
        <f t="shared" si="50"/>
        <v>0</v>
      </c>
      <c r="R204" s="94">
        <f t="shared" si="36"/>
        <v>1285600</v>
      </c>
      <c r="S204" s="97">
        <f t="shared" si="38"/>
        <v>1.310695894287931</v>
      </c>
      <c r="T204" s="98">
        <f t="shared" si="37"/>
        <v>304747</v>
      </c>
      <c r="U204" s="73"/>
      <c r="V204" s="73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1615600</v>
      </c>
      <c r="M205" s="5">
        <v>980853</v>
      </c>
      <c r="N205" s="123">
        <f t="shared" si="35"/>
        <v>0.6071137657836098</v>
      </c>
      <c r="O205" s="5">
        <v>-330000</v>
      </c>
      <c r="P205" s="5"/>
      <c r="Q205" s="5"/>
      <c r="R205" s="121">
        <f t="shared" si="36"/>
        <v>1285600</v>
      </c>
      <c r="S205" s="95">
        <f t="shared" si="38"/>
        <v>1.310695894287931</v>
      </c>
      <c r="T205" s="96">
        <f t="shared" si="37"/>
        <v>304747</v>
      </c>
      <c r="U205" s="73"/>
      <c r="V205" s="73"/>
    </row>
    <row r="206" spans="1:22" ht="15.75" hidden="1">
      <c r="A206" s="24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3" t="e">
        <f t="shared" si="35"/>
        <v>#DIV/0!</v>
      </c>
      <c r="O206" s="12"/>
      <c r="P206" s="12"/>
      <c r="Q206" s="12"/>
      <c r="R206" s="94">
        <f t="shared" si="36"/>
        <v>0</v>
      </c>
      <c r="S206" s="97" t="e">
        <f t="shared" si="38"/>
        <v>#DIV/0!</v>
      </c>
      <c r="T206" s="98">
        <f t="shared" si="37"/>
        <v>0</v>
      </c>
      <c r="U206" s="73"/>
      <c r="V206" s="73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54189856</v>
      </c>
      <c r="M207" s="12">
        <f>M208+M209+M211+M220</f>
        <v>47285863</v>
      </c>
      <c r="N207" s="93">
        <f t="shared" si="35"/>
        <v>0.8725962106265792</v>
      </c>
      <c r="O207" s="12">
        <f>O208+O209+O211+O220</f>
        <v>1592258</v>
      </c>
      <c r="P207" s="12">
        <f>P208+P209+P211+P220</f>
        <v>0</v>
      </c>
      <c r="Q207" s="12">
        <f>Q208+Q209+Q211+Q220</f>
        <v>0</v>
      </c>
      <c r="R207" s="94">
        <f t="shared" si="36"/>
        <v>55782114</v>
      </c>
      <c r="S207" s="97">
        <f t="shared" si="38"/>
        <v>1.1796784590777163</v>
      </c>
      <c r="T207" s="98">
        <f t="shared" si="37"/>
        <v>8496251</v>
      </c>
      <c r="U207" s="73"/>
      <c r="V207" s="73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22813000</v>
      </c>
      <c r="M208" s="5">
        <v>18658318</v>
      </c>
      <c r="N208" s="123">
        <f t="shared" si="35"/>
        <v>0.8178809450751764</v>
      </c>
      <c r="O208" s="5"/>
      <c r="P208" s="5"/>
      <c r="Q208" s="5"/>
      <c r="R208" s="121">
        <f t="shared" si="36"/>
        <v>22813000</v>
      </c>
      <c r="S208" s="95">
        <f t="shared" si="38"/>
        <v>1.2226718399804313</v>
      </c>
      <c r="T208" s="96">
        <f t="shared" si="37"/>
        <v>4154682</v>
      </c>
      <c r="U208" s="112"/>
      <c r="V208" s="73"/>
    </row>
    <row r="209" spans="1:22" ht="15.75">
      <c r="A209" s="10" t="s">
        <v>18</v>
      </c>
      <c r="B209" s="26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3810000</v>
      </c>
      <c r="M209" s="5">
        <v>3803379</v>
      </c>
      <c r="N209" s="123">
        <f t="shared" si="35"/>
        <v>0.9982622047244094</v>
      </c>
      <c r="O209" s="96">
        <v>-6000</v>
      </c>
      <c r="P209" s="5"/>
      <c r="Q209" s="5"/>
      <c r="R209" s="121">
        <f t="shared" si="36"/>
        <v>3804000</v>
      </c>
      <c r="S209" s="95">
        <f t="shared" si="38"/>
        <v>1.0001632758660128</v>
      </c>
      <c r="T209" s="96">
        <f t="shared" si="37"/>
        <v>621</v>
      </c>
      <c r="U209" s="73"/>
      <c r="V209" s="73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3">
        <f t="shared" si="35"/>
        <v>0</v>
      </c>
      <c r="O210" s="5"/>
      <c r="P210" s="5"/>
      <c r="Q210" s="5"/>
      <c r="R210" s="121">
        <f t="shared" si="36"/>
        <v>23900000</v>
      </c>
      <c r="S210" s="95" t="e">
        <f t="shared" si="38"/>
        <v>#DIV/0!</v>
      </c>
      <c r="T210" s="96">
        <f t="shared" si="37"/>
        <v>23900000</v>
      </c>
      <c r="U210" s="73"/>
      <c r="V210" s="73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34346000</v>
      </c>
      <c r="M211" s="5">
        <v>24872424</v>
      </c>
      <c r="N211" s="123">
        <f t="shared" si="35"/>
        <v>0.7241723635940138</v>
      </c>
      <c r="O211" s="5">
        <v>1550000</v>
      </c>
      <c r="P211" s="5"/>
      <c r="Q211" s="5"/>
      <c r="R211" s="121">
        <f t="shared" si="36"/>
        <v>35896000</v>
      </c>
      <c r="S211" s="95">
        <f t="shared" si="38"/>
        <v>1.4432047314728955</v>
      </c>
      <c r="T211" s="96">
        <f t="shared" si="37"/>
        <v>11023576</v>
      </c>
      <c r="U211" s="73"/>
      <c r="V211" s="73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3" t="e">
        <f t="shared" si="35"/>
        <v>#REF!</v>
      </c>
      <c r="O212" s="12" t="e">
        <f>M212/L212</f>
        <v>#REF!</v>
      </c>
      <c r="P212" s="5"/>
      <c r="Q212" s="5"/>
      <c r="R212" s="94" t="e">
        <f t="shared" si="36"/>
        <v>#REF!</v>
      </c>
      <c r="S212" s="97" t="e">
        <f t="shared" si="38"/>
        <v>#REF!</v>
      </c>
      <c r="T212" s="98" t="e">
        <f t="shared" si="37"/>
        <v>#REF!</v>
      </c>
      <c r="U212" s="73"/>
      <c r="V212" s="73"/>
    </row>
    <row r="213" spans="1:22" ht="20.25" hidden="1">
      <c r="A213" s="34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3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4" t="e">
        <f aca="true" t="shared" si="57" ref="R213:R220">L213+O213</f>
        <v>#REF!</v>
      </c>
      <c r="S213" s="97" t="e">
        <f t="shared" si="38"/>
        <v>#REF!</v>
      </c>
      <c r="T213" s="98" t="e">
        <f aca="true" t="shared" si="58" ref="T213:T221">R213-M213</f>
        <v>#REF!</v>
      </c>
      <c r="U213" s="73"/>
      <c r="V213" s="73"/>
    </row>
    <row r="214" spans="1:22" ht="15.75" hidden="1">
      <c r="A214" s="35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3" t="e">
        <f t="shared" si="55"/>
        <v>#REF!</v>
      </c>
      <c r="O214" s="12" t="e">
        <f t="shared" si="56"/>
        <v>#REF!</v>
      </c>
      <c r="P214" s="5"/>
      <c r="Q214" s="5"/>
      <c r="R214" s="94" t="e">
        <f t="shared" si="57"/>
        <v>#REF!</v>
      </c>
      <c r="S214" s="97" t="e">
        <f aca="true" t="shared" si="59" ref="S214:S221">R214/M214</f>
        <v>#REF!</v>
      </c>
      <c r="T214" s="98" t="e">
        <f t="shared" si="58"/>
        <v>#REF!</v>
      </c>
      <c r="U214" s="73"/>
      <c r="V214" s="73"/>
    </row>
    <row r="215" spans="1:22" ht="15.75" hidden="1">
      <c r="A215" s="35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3" t="e">
        <f t="shared" si="55"/>
        <v>#REF!</v>
      </c>
      <c r="O215" s="12" t="e">
        <f t="shared" si="56"/>
        <v>#REF!</v>
      </c>
      <c r="P215" s="5"/>
      <c r="Q215" s="5"/>
      <c r="R215" s="94" t="e">
        <f t="shared" si="57"/>
        <v>#REF!</v>
      </c>
      <c r="S215" s="97" t="e">
        <f t="shared" si="59"/>
        <v>#REF!</v>
      </c>
      <c r="T215" s="98" t="e">
        <f t="shared" si="58"/>
        <v>#REF!</v>
      </c>
      <c r="U215" s="73"/>
      <c r="V215" s="73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3" t="e">
        <f t="shared" si="55"/>
        <v>#REF!</v>
      </c>
      <c r="O216" s="12" t="e">
        <f t="shared" si="56"/>
        <v>#REF!</v>
      </c>
      <c r="P216" s="5"/>
      <c r="Q216" s="5"/>
      <c r="R216" s="94" t="e">
        <f t="shared" si="57"/>
        <v>#REF!</v>
      </c>
      <c r="S216" s="97" t="e">
        <f t="shared" si="59"/>
        <v>#REF!</v>
      </c>
      <c r="T216" s="98" t="e">
        <f t="shared" si="58"/>
        <v>#REF!</v>
      </c>
      <c r="U216" s="73"/>
      <c r="V216" s="73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3" t="e">
        <f t="shared" si="55"/>
        <v>#REF!</v>
      </c>
      <c r="O217" s="12" t="e">
        <f t="shared" si="56"/>
        <v>#REF!</v>
      </c>
      <c r="P217" s="5"/>
      <c r="Q217" s="5"/>
      <c r="R217" s="94" t="e">
        <f t="shared" si="57"/>
        <v>#REF!</v>
      </c>
      <c r="S217" s="97" t="e">
        <f t="shared" si="59"/>
        <v>#REF!</v>
      </c>
      <c r="T217" s="98" t="e">
        <f t="shared" si="58"/>
        <v>#REF!</v>
      </c>
      <c r="U217" s="73"/>
      <c r="V217" s="73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3" t="e">
        <f t="shared" si="55"/>
        <v>#DIV/0!</v>
      </c>
      <c r="O218" s="12" t="e">
        <f t="shared" si="56"/>
        <v>#DIV/0!</v>
      </c>
      <c r="P218" s="5"/>
      <c r="Q218" s="5"/>
      <c r="R218" s="94" t="e">
        <f t="shared" si="57"/>
        <v>#DIV/0!</v>
      </c>
      <c r="S218" s="97" t="e">
        <f t="shared" si="59"/>
        <v>#DIV/0!</v>
      </c>
      <c r="T218" s="98" t="e">
        <f t="shared" si="58"/>
        <v>#DIV/0!</v>
      </c>
      <c r="U218" s="73"/>
      <c r="V218" s="73"/>
    </row>
    <row r="219" spans="1:22" ht="30.75" hidden="1">
      <c r="A219" s="40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3" t="e">
        <f t="shared" si="55"/>
        <v>#DIV/0!</v>
      </c>
      <c r="O219" s="12" t="e">
        <f t="shared" si="56"/>
        <v>#DIV/0!</v>
      </c>
      <c r="P219" s="5"/>
      <c r="Q219" s="5"/>
      <c r="R219" s="94" t="e">
        <f t="shared" si="57"/>
        <v>#DIV/0!</v>
      </c>
      <c r="S219" s="97" t="e">
        <f t="shared" si="59"/>
        <v>#DIV/0!</v>
      </c>
      <c r="T219" s="98" t="e">
        <f t="shared" si="58"/>
        <v>#DIV/0!</v>
      </c>
      <c r="U219" s="73"/>
      <c r="V219" s="73"/>
    </row>
    <row r="220" spans="1:22" ht="16.5" thickBot="1">
      <c r="A220" s="76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4">
        <v>-6779144</v>
      </c>
      <c r="M220" s="64">
        <v>-48258</v>
      </c>
      <c r="N220" s="125">
        <f>M220/L220</f>
        <v>0.00711859786427313</v>
      </c>
      <c r="O220" s="64">
        <v>48258</v>
      </c>
      <c r="P220" s="16"/>
      <c r="Q220" s="16"/>
      <c r="R220" s="122">
        <f t="shared" si="57"/>
        <v>-6730886</v>
      </c>
      <c r="S220" s="101"/>
      <c r="T220" s="103">
        <f t="shared" si="58"/>
        <v>-6682628</v>
      </c>
      <c r="U220" s="73"/>
      <c r="V220" s="73"/>
    </row>
    <row r="221" spans="1:22" ht="21" thickBot="1">
      <c r="A221" s="77" t="s">
        <v>1</v>
      </c>
      <c r="B221" s="85">
        <f>B81+B87+B95+B102+B109+B124+B133+B154+B182+B200+B204+B207+B218+B220</f>
        <v>224238631</v>
      </c>
      <c r="C221" s="86">
        <f>C81+C87+C95+C99+C102+C109+C124+C133+C154+C182+C200+C204+C207</f>
        <v>208553657</v>
      </c>
      <c r="D221" s="87">
        <f>C221/B221</f>
        <v>0.9300523111024522</v>
      </c>
      <c r="E221" s="86">
        <f>E81+E87+E95+E99+E102+E109+E124+E133+E154+E182+E200+E204+E207+E218+E220</f>
        <v>0</v>
      </c>
      <c r="F221" s="87">
        <f t="shared" si="47"/>
        <v>0.9300523111024522</v>
      </c>
      <c r="G221" s="86">
        <f>G81+G87+G95+G102+G109+G124+G133+G154+G182+G200+G204+G207</f>
        <v>0</v>
      </c>
      <c r="H221" s="86">
        <f>H81+H87+H95+H102+H109+H124+H133+H154+H182+H200+H204+H207</f>
        <v>275745376</v>
      </c>
      <c r="I221" s="86">
        <f>I81+I87+I95+I102+I109+I124+I133+I154+I182+I200+I204+I207</f>
        <v>229057145</v>
      </c>
      <c r="J221" s="87">
        <f t="shared" si="52"/>
        <v>0.8306835397305085</v>
      </c>
      <c r="K221" s="88">
        <f aca="true" t="shared" si="60" ref="K221:R221">K81+K87+K95+K102+K109+K124+K133+K154+K182+K200+K204+K207</f>
        <v>150000</v>
      </c>
      <c r="L221" s="79">
        <f t="shared" si="60"/>
        <v>269737929</v>
      </c>
      <c r="M221" s="79">
        <f t="shared" si="60"/>
        <v>218349649</v>
      </c>
      <c r="N221" s="102">
        <f t="shared" si="55"/>
        <v>0.8094881198557731</v>
      </c>
      <c r="O221" s="79">
        <f t="shared" si="60"/>
        <v>-8847815</v>
      </c>
      <c r="P221" s="79">
        <f t="shared" si="60"/>
        <v>0</v>
      </c>
      <c r="Q221" s="79">
        <f t="shared" si="60"/>
        <v>0</v>
      </c>
      <c r="R221" s="79">
        <f t="shared" si="60"/>
        <v>260890114</v>
      </c>
      <c r="S221" s="102">
        <f t="shared" si="59"/>
        <v>1.194827265328006</v>
      </c>
      <c r="T221" s="104">
        <f t="shared" si="58"/>
        <v>42540465</v>
      </c>
      <c r="U221" s="73"/>
      <c r="V221" s="73"/>
    </row>
    <row r="222" spans="1:22" ht="15.75">
      <c r="A222" s="27"/>
      <c r="B222" s="73"/>
      <c r="C222" s="74"/>
      <c r="D222" s="74"/>
      <c r="E222" s="75"/>
      <c r="F222" s="75"/>
      <c r="G222" s="75"/>
      <c r="H222" s="74">
        <f>H76-H221</f>
        <v>0</v>
      </c>
      <c r="I222" s="74"/>
      <c r="J222" s="74"/>
      <c r="K222" s="74"/>
      <c r="L222" s="74">
        <f>L76-L221</f>
        <v>0</v>
      </c>
      <c r="M222" s="75"/>
      <c r="N222" s="75"/>
      <c r="O222" s="75"/>
      <c r="P222" s="75"/>
      <c r="Q222" s="75"/>
      <c r="R222" s="2">
        <f>R76-R221</f>
        <v>0</v>
      </c>
      <c r="S222" s="73"/>
      <c r="T222" s="73"/>
      <c r="U222" s="73"/>
      <c r="V222" s="73"/>
    </row>
    <row r="223" spans="1:18" ht="15.75">
      <c r="A223" s="67"/>
      <c r="B223" s="67"/>
      <c r="C223" s="67"/>
      <c r="D223" s="67"/>
      <c r="E223" s="67"/>
      <c r="F223" s="67"/>
      <c r="G223" s="67"/>
      <c r="H223" s="29"/>
      <c r="I223" s="29"/>
      <c r="J223" s="29"/>
      <c r="K223" s="29"/>
      <c r="L223" s="66"/>
      <c r="M223" s="66"/>
      <c r="N223" s="66"/>
      <c r="O223" s="66"/>
      <c r="P223" s="66"/>
      <c r="Q223" s="66"/>
      <c r="R223" s="2"/>
    </row>
    <row r="227" spans="1:18" ht="15.75">
      <c r="A227" s="27"/>
      <c r="B227" s="67"/>
      <c r="C227" s="68"/>
      <c r="D227" s="68"/>
      <c r="E227" s="66"/>
      <c r="F227" s="66"/>
      <c r="G227" s="66"/>
      <c r="H227" s="67"/>
      <c r="I227" s="67"/>
      <c r="J227" s="67"/>
      <c r="K227" s="67"/>
      <c r="L227" s="66"/>
      <c r="M227" s="66"/>
      <c r="N227" s="66"/>
      <c r="O227" s="66"/>
      <c r="P227" s="66"/>
      <c r="Q227" s="66"/>
      <c r="R227" s="2"/>
    </row>
    <row r="228" spans="1:18" ht="15.75">
      <c r="A228" s="3" t="s">
        <v>144</v>
      </c>
      <c r="B228" s="2"/>
      <c r="C228" s="2"/>
      <c r="D228" s="68"/>
      <c r="E228" s="28" t="s">
        <v>81</v>
      </c>
      <c r="F228" s="28"/>
      <c r="G228" s="28"/>
      <c r="H228" s="67"/>
      <c r="I228" s="67"/>
      <c r="J228" s="67"/>
      <c r="K228" s="67"/>
      <c r="L228" s="66"/>
      <c r="M228" s="66"/>
      <c r="N228" s="66"/>
      <c r="O228" s="66"/>
      <c r="P228" s="66"/>
      <c r="Q228" s="66"/>
      <c r="R228" s="2"/>
    </row>
    <row r="229" spans="1:18" ht="15.75">
      <c r="A229" s="3" t="s">
        <v>184</v>
      </c>
      <c r="B229" s="29"/>
      <c r="C229" s="68"/>
      <c r="D229" s="68"/>
      <c r="E229" s="28" t="s">
        <v>82</v>
      </c>
      <c r="F229" s="28"/>
      <c r="G229" s="28"/>
      <c r="H229" s="67"/>
      <c r="I229" s="67"/>
      <c r="J229" s="67"/>
      <c r="K229" s="67"/>
      <c r="L229" s="66"/>
      <c r="M229" s="66"/>
      <c r="N229" s="66"/>
      <c r="O229" s="66"/>
      <c r="P229" s="66"/>
      <c r="Q229" s="66"/>
      <c r="R229" s="2"/>
    </row>
    <row r="230" spans="1:18" ht="15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6"/>
      <c r="M230" s="66"/>
      <c r="N230" s="66"/>
      <c r="O230" s="66"/>
      <c r="P230" s="66"/>
      <c r="Q230" s="66"/>
      <c r="R230" s="2"/>
    </row>
    <row r="231" spans="1:18" ht="15.75">
      <c r="A231" s="30"/>
      <c r="B231" s="67"/>
      <c r="C231" s="68"/>
      <c r="D231" s="68"/>
      <c r="E231" s="66"/>
      <c r="F231" s="66"/>
      <c r="G231" s="66"/>
      <c r="H231" s="67"/>
      <c r="I231" s="67"/>
      <c r="J231" s="67"/>
      <c r="K231" s="67"/>
      <c r="L231" s="66"/>
      <c r="M231" s="66"/>
      <c r="N231" s="66"/>
      <c r="O231" s="66"/>
      <c r="P231" s="66"/>
      <c r="Q231" s="66"/>
      <c r="R231" s="2"/>
    </row>
    <row r="232" spans="1:18" ht="15.75">
      <c r="A232" s="31"/>
      <c r="B232" s="67"/>
      <c r="C232" s="68"/>
      <c r="D232" s="68"/>
      <c r="E232" s="66"/>
      <c r="F232" s="66"/>
      <c r="G232" s="66"/>
      <c r="H232" s="67"/>
      <c r="I232" s="67"/>
      <c r="J232" s="67"/>
      <c r="K232" s="67"/>
      <c r="L232" s="66"/>
      <c r="M232" s="66"/>
      <c r="N232" s="66"/>
      <c r="O232" s="66"/>
      <c r="P232" s="66"/>
      <c r="Q232" s="66"/>
      <c r="R232" s="2"/>
    </row>
    <row r="233" spans="1:18" ht="15.75">
      <c r="A233" s="27"/>
      <c r="B233" s="67"/>
      <c r="C233" s="68"/>
      <c r="D233" s="68"/>
      <c r="E233" s="66"/>
      <c r="F233" s="66"/>
      <c r="G233" s="66"/>
      <c r="H233" s="67"/>
      <c r="I233" s="67"/>
      <c r="J233" s="67"/>
      <c r="K233" s="67"/>
      <c r="L233" s="66"/>
      <c r="M233" s="66"/>
      <c r="N233" s="66"/>
      <c r="O233" s="66"/>
      <c r="P233" s="66"/>
      <c r="Q233" s="66"/>
      <c r="R233" s="2"/>
    </row>
    <row r="234" spans="1:18" ht="15.75">
      <c r="A234" s="27"/>
      <c r="B234" s="67"/>
      <c r="C234" s="68"/>
      <c r="D234" s="68"/>
      <c r="E234" s="66"/>
      <c r="F234" s="66"/>
      <c r="G234" s="66"/>
      <c r="H234" s="67"/>
      <c r="I234" s="67"/>
      <c r="J234" s="67"/>
      <c r="K234" s="67"/>
      <c r="L234" s="66"/>
      <c r="M234" s="66"/>
      <c r="N234" s="66"/>
      <c r="O234" s="66"/>
      <c r="P234" s="66"/>
      <c r="Q234" s="66"/>
      <c r="R234" s="2"/>
    </row>
    <row r="235" spans="1:18" ht="15.75">
      <c r="A235" s="67"/>
      <c r="B235" s="67"/>
      <c r="C235" s="68"/>
      <c r="D235" s="68"/>
      <c r="E235" s="66"/>
      <c r="F235" s="66"/>
      <c r="G235" s="66"/>
      <c r="H235" s="67"/>
      <c r="I235" s="67"/>
      <c r="J235" s="67"/>
      <c r="K235" s="66"/>
      <c r="L235" s="66"/>
      <c r="M235" s="66"/>
      <c r="N235" s="66"/>
      <c r="O235" s="66"/>
      <c r="P235" s="66"/>
      <c r="Q235" s="66"/>
      <c r="R235" s="2"/>
    </row>
    <row r="236" spans="1:18" ht="15.75">
      <c r="A236" s="67"/>
      <c r="B236" s="67"/>
      <c r="C236" s="68"/>
      <c r="D236" s="68"/>
      <c r="E236" s="66"/>
      <c r="F236" s="66"/>
      <c r="G236" s="66"/>
      <c r="H236" s="67"/>
      <c r="I236" s="67"/>
      <c r="J236" s="67"/>
      <c r="K236" s="67"/>
      <c r="L236" s="66"/>
      <c r="M236" s="66"/>
      <c r="N236" s="66"/>
      <c r="O236" s="66"/>
      <c r="P236" s="66"/>
      <c r="Q236" s="66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2022-11-18T08:07:13Z</cp:lastPrinted>
  <dcterms:created xsi:type="dcterms:W3CDTF">2007-06-25T06:06:27Z</dcterms:created>
  <dcterms:modified xsi:type="dcterms:W3CDTF">2022-11-18T09:41:20Z</dcterms:modified>
  <cp:category/>
  <cp:version/>
  <cp:contentType/>
  <cp:contentStatus/>
</cp:coreProperties>
</file>