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rectificare mai 2022" sheetId="1" r:id="rId1"/>
  </sheets>
  <definedNames/>
  <calcPr fullCalcOnLoad="1"/>
</workbook>
</file>

<file path=xl/sharedStrings.xml><?xml version="1.0" encoding="utf-8"?>
<sst xmlns="http://schemas.openxmlformats.org/spreadsheetml/2006/main" count="247" uniqueCount="186">
  <si>
    <t>Total venituri</t>
  </si>
  <si>
    <t>Total cheltuieli</t>
  </si>
  <si>
    <t>Cheltuieli de personal</t>
  </si>
  <si>
    <t>Cheltuieli materiale</t>
  </si>
  <si>
    <t>Cheltuieli de capital</t>
  </si>
  <si>
    <t>Cap. 51 Autoritati publice</t>
  </si>
  <si>
    <t>Cap.68 Asigurari si Asistenta Sociala</t>
  </si>
  <si>
    <t>Cap. 65 Invatamint</t>
  </si>
  <si>
    <t>Cap.67 Cultura, recreere, religie</t>
  </si>
  <si>
    <t>Cap. 84 Transporturi</t>
  </si>
  <si>
    <t>Comisioane</t>
  </si>
  <si>
    <t>Cap. 66 Sanatate</t>
  </si>
  <si>
    <t>Cap. 74 Protectia mediului</t>
  </si>
  <si>
    <t>Cap. 83 Agricultura</t>
  </si>
  <si>
    <t>Cap. 54  Alte servicii publice generale</t>
  </si>
  <si>
    <t>Burse</t>
  </si>
  <si>
    <t>Transferuri</t>
  </si>
  <si>
    <t>Subventii</t>
  </si>
  <si>
    <t>Rambursari imprumuturi</t>
  </si>
  <si>
    <t xml:space="preserve">                         Iluminat</t>
  </si>
  <si>
    <t xml:space="preserve">                        Alte cheltuieli</t>
  </si>
  <si>
    <t>Cheltuieli de personal din care:</t>
  </si>
  <si>
    <t>Cheltuieli materiale din care:</t>
  </si>
  <si>
    <t xml:space="preserve">                         Crese</t>
  </si>
  <si>
    <t>Ajutoare sociale din care:</t>
  </si>
  <si>
    <t xml:space="preserve">                       Crese</t>
  </si>
  <si>
    <t>Cap. 55 Tranzactii privind datoria publica 
si imprumuturi</t>
  </si>
  <si>
    <t>Cap.56 Transferuri cu caracter general</t>
  </si>
  <si>
    <t>CAS persoane beneficiare ajutor social</t>
  </si>
  <si>
    <t xml:space="preserve">  *  ajutor social</t>
  </si>
  <si>
    <t xml:space="preserve">  *   lemne subvenţii</t>
  </si>
  <si>
    <t xml:space="preserve">  *  trusou</t>
  </si>
  <si>
    <t>Restituiri de fonduri din anii precedenti</t>
  </si>
  <si>
    <t>Taxe din activitati cadastrale si de agricultura</t>
  </si>
  <si>
    <t>Donatii si sponsorizari</t>
  </si>
  <si>
    <t xml:space="preserve">  * prima casatorie -200 eur</t>
  </si>
  <si>
    <t>Alte taxe pe utilizarea bunurilor</t>
  </si>
  <si>
    <t>CHELTUIELI</t>
  </si>
  <si>
    <t>Casa de Cultura G.M.Zamfirescu</t>
  </si>
  <si>
    <t>Club Sportiv Municipal</t>
  </si>
  <si>
    <t>Zone Verzi</t>
  </si>
  <si>
    <t>Actiuni culturale organizate de Primaria SM</t>
  </si>
  <si>
    <t>Cheltuieli materiale, din care:</t>
  </si>
  <si>
    <t>Inspectorat Situatii Urgenta</t>
  </si>
  <si>
    <t>Cap. 61 Ordine publica si siguranta
 nationala</t>
  </si>
  <si>
    <t>Cap. 70 Locuinte, servicii si 
dezvoltare publica</t>
  </si>
  <si>
    <t>Directia ptr Prot Copil(contributie 25%)</t>
  </si>
  <si>
    <t>*ajutoare urgenta (prin HCL)</t>
  </si>
  <si>
    <t>Dobanzi aferente datoriei publice</t>
  </si>
  <si>
    <t>Impozit pe profit de la agenti economici -010201-</t>
  </si>
  <si>
    <t>Alte impozite si taxe -180250-</t>
  </si>
  <si>
    <t>Sprijin financiar pt. constituirea familiei-420233-</t>
  </si>
  <si>
    <t>Rambursari imprumuturi ISPA</t>
  </si>
  <si>
    <t xml:space="preserve">Cap. 87 </t>
  </si>
  <si>
    <t xml:space="preserve">Sume defalcate din TVA pt.echilibrare -110206-                               </t>
  </si>
  <si>
    <t>Ajutoare sociale pentru corn si lapte si fructe</t>
  </si>
  <si>
    <t>Teatrul de Nord Satu Mare</t>
  </si>
  <si>
    <t>Filarmonica de Stat Dinu Lipatti Satu Mare</t>
  </si>
  <si>
    <t>Sume defalcate din TVA pt. corn, lapte sI fructe-110201-</t>
  </si>
  <si>
    <t>Împrumuturi acordate</t>
  </si>
  <si>
    <t>Venituri din imprumuturi acordate</t>
  </si>
  <si>
    <t xml:space="preserve">Venituri proprii </t>
  </si>
  <si>
    <t xml:space="preserve">Categorii noi de venituri proprii </t>
  </si>
  <si>
    <t>Venituri de la buget de stat</t>
  </si>
  <si>
    <t>SPAS proiecte</t>
  </si>
  <si>
    <t>FEN</t>
  </si>
  <si>
    <t xml:space="preserve">Transferuri (55) </t>
  </si>
  <si>
    <t xml:space="preserve"> Alte cheltuieli</t>
  </si>
  <si>
    <t>Alte cheltuieli</t>
  </si>
  <si>
    <t>Subvenţii FSE</t>
  </si>
  <si>
    <t xml:space="preserve"> Proiecte FSE
-romi</t>
  </si>
  <si>
    <t xml:space="preserve">                                                             PROIECTUL BUGETULUI LOCAL DE VENITURI ŞI CHELTUIELI AL MUNICIPIULUI</t>
  </si>
  <si>
    <t>Alte impozite şi taxe pe proprietate</t>
  </si>
  <si>
    <t>Transferuri catre instituţii publice</t>
  </si>
  <si>
    <t>Alte venituri din prestari servicii 330250</t>
  </si>
  <si>
    <t>Venituri din prestari servicii</t>
  </si>
  <si>
    <t>* lemne venituri proprii</t>
  </si>
  <si>
    <t>Total venituri proprii</t>
  </si>
  <si>
    <t>ADP</t>
  </si>
  <si>
    <t>*ajutor social indemnizaţii asistenţi persoane 
cu hand</t>
  </si>
  <si>
    <t>%</t>
  </si>
  <si>
    <t>Contributia beneficiarilor cantinei de ajutor social
-330212-</t>
  </si>
  <si>
    <t>ŞEF SERVICIU BUGET</t>
  </si>
  <si>
    <t xml:space="preserve">  EC. NEACŞU HELGA</t>
  </si>
  <si>
    <t>Alte venituri din proprietate-300250-</t>
  </si>
  <si>
    <t>Cheltuieli de personal-Pol.Locala.</t>
  </si>
  <si>
    <t>Politia Locala</t>
  </si>
  <si>
    <t>Impozit pe venituri din transferul proprietăţilor 
imobiliare-031800-</t>
  </si>
  <si>
    <t>Cote defalcate din impozitul pe venit -040100-</t>
  </si>
  <si>
    <t>Alte impozite pe venit, profit şi chistiguri din capital 
-055000-</t>
  </si>
  <si>
    <t>Impozitul si taxa pe cladiri persoane fizice
-070101-</t>
  </si>
  <si>
    <t>Impozitul si taxa pe cladiri persoane juridice
-070102-</t>
  </si>
  <si>
    <t>Impozitul si taxa pe teren persoane fizice
-070201-</t>
  </si>
  <si>
    <t>Impozitul si taxa pe teren persoane juridice
-070202-</t>
  </si>
  <si>
    <t>Impozitul si taxa pe teren extravilan-070203-</t>
  </si>
  <si>
    <t>Taxe judiciare de timbru-070300-</t>
  </si>
  <si>
    <t>Sume defalcate din TVA-110200-</t>
  </si>
  <si>
    <t>Impozitul pe spectacole-15010-</t>
  </si>
  <si>
    <t>Impozit pe mijloace de transport persoane fizice
-160201-</t>
  </si>
  <si>
    <t>Taxe si tarife pt. eliberare licente-160300-</t>
  </si>
  <si>
    <t>Venituri din concesiuni si inchirieri-300500-</t>
  </si>
  <si>
    <t>Alte venituri din dobinzi-310300-</t>
  </si>
  <si>
    <t>Venituri din intretinerea copiilor in crese-331000-</t>
  </si>
  <si>
    <t>Venituri din recuperarea cheltuielilor de judecata
-332800-</t>
  </si>
  <si>
    <t>Alte venituri din prestari servicii --335000-</t>
  </si>
  <si>
    <t>Taxe extrajudiciare de timbru-340200-</t>
  </si>
  <si>
    <t>Alte venituri din taxe administrative-345000-</t>
  </si>
  <si>
    <t>Venituri din amenzi-350102-</t>
  </si>
  <si>
    <t>Incasari din valorificarea bunurilor confiscate
-350300-</t>
  </si>
  <si>
    <t>Alte amenzi, penalitati si confiscari -355000-</t>
  </si>
  <si>
    <t>Taxa speciala -360600-</t>
  </si>
  <si>
    <t>Alte venituri (recuperare TVA ISPA, TVA proiecte, 
dobânzi şi rambursări ISPA) -365000-</t>
  </si>
  <si>
    <t>Transferuri voluntare -370000-</t>
  </si>
  <si>
    <t>Subvenţii ajutor incalzire loc. Lemne -423400-</t>
  </si>
  <si>
    <t>Subv din BS pt. Finant. Sanatatii-424100-</t>
  </si>
  <si>
    <t>Impozit pe mijloace de transport persoane juridice
-160202-</t>
  </si>
  <si>
    <t xml:space="preserve">                        Asistenti persoane handicap</t>
  </si>
  <si>
    <t>Cheltuieli materiale cabinete scolare</t>
  </si>
  <si>
    <t>INFLUENTE+/-</t>
  </si>
  <si>
    <t>Sume pt. agricultura cf. OUG 125/2006</t>
  </si>
  <si>
    <t xml:space="preserve"> * ajutoare sociale in natura</t>
  </si>
  <si>
    <t>Cheltuieli privind alegerile</t>
  </si>
  <si>
    <t>ANEXA 1</t>
  </si>
  <si>
    <t>Fond de rezerva</t>
  </si>
  <si>
    <t>sume provenite din finantarea bugetara a anilor
 precedenti 363203</t>
  </si>
  <si>
    <t xml:space="preserve">Vărsăminte din secţiunea de
 funcţionare în secţ. de dezv. </t>
  </si>
  <si>
    <t>Venituri de la bugetul de stat pt alegerile locale</t>
  </si>
  <si>
    <t xml:space="preserve">BUGET 2016
</t>
  </si>
  <si>
    <t>PLATI RESTANTE</t>
  </si>
  <si>
    <t>Transferuri catre instituţii publice Teatru</t>
  </si>
  <si>
    <t>Transferuri catre instituţii publice GMZ</t>
  </si>
  <si>
    <t>INCASARI la 30.12.2016</t>
  </si>
  <si>
    <t>PLATI la 30.12.2016</t>
  </si>
  <si>
    <t>BUGET INITIAL
2017</t>
  </si>
  <si>
    <t>INFLUENTE +/-</t>
  </si>
  <si>
    <t>Transferuri catre alte administratii</t>
  </si>
  <si>
    <t>REALIZARI LA DATA DE 29.11.2017</t>
  </si>
  <si>
    <t xml:space="preserve">Sume fond handicap </t>
  </si>
  <si>
    <t>VENITURI</t>
  </si>
  <si>
    <t>alte transferuri</t>
  </si>
  <si>
    <t>Alte transferuri</t>
  </si>
  <si>
    <t>INFLUENTE 
+/-</t>
  </si>
  <si>
    <t>Sume primite din bugetul consiliului judetean pt invatamant-4323-</t>
  </si>
  <si>
    <t>sume alocate din TVA invatamant privat 11.02.09</t>
  </si>
  <si>
    <t>Transferuri-finantare liceu particular</t>
  </si>
  <si>
    <t xml:space="preserve">                        PRIMAR                                                        DIRECTOR EXECUTIV                                    SEF SERVICIU BUGET                       </t>
  </si>
  <si>
    <t xml:space="preserve">            KERESKÉNYI GÁBOR                                             EC. LUCIA URSU                                             EC. BORBEI TEREZIA</t>
  </si>
  <si>
    <t>Venituri din dividende de la SC cu capital majoritar de stat</t>
  </si>
  <si>
    <t>sume echilibrare</t>
  </si>
  <si>
    <t>Fond rezerva</t>
  </si>
  <si>
    <t>Asistenta sociala</t>
  </si>
  <si>
    <t>Sume alocate din ivg pt echilibrare 0404</t>
  </si>
  <si>
    <t>% 2021
 fata de realizat 2020</t>
  </si>
  <si>
    <t>diferente 2021 fata 
de realizat 2020</t>
  </si>
  <si>
    <t xml:space="preserve">                                                                                                                                                                                      </t>
  </si>
  <si>
    <t>Sume alocate din cota de 6% 0405</t>
  </si>
  <si>
    <t>Alte impozite si taxe</t>
  </si>
  <si>
    <t>sume alocate pentru stimulent personal medical 4282</t>
  </si>
  <si>
    <t>subventii aferente carantinei 4280</t>
  </si>
  <si>
    <t>Alte transferuri voluntare</t>
  </si>
  <si>
    <t>Sume alocate pentru cheltuieli aferente izolarii la locul de munca 4341</t>
  </si>
  <si>
    <t>Subventii pentru activitatea sportiva 4281</t>
  </si>
  <si>
    <t>Sume defalcate din TVA 1106</t>
  </si>
  <si>
    <t>Cheltuieli cu bunuri si servicii</t>
  </si>
  <si>
    <t xml:space="preserve">                          DAS</t>
  </si>
  <si>
    <t xml:space="preserve">                        DAS</t>
  </si>
  <si>
    <t>Alte cheltuieli transferuri DAS</t>
  </si>
  <si>
    <t>BUGET INITIAL</t>
  </si>
  <si>
    <t>BUGET RECTIFICAT</t>
  </si>
  <si>
    <t>Sume finantare cultura</t>
  </si>
  <si>
    <t>Sume repartizate pentru finantarea institutiilor de spectacole si concerte 0406</t>
  </si>
  <si>
    <t>ANEXA NR 1</t>
  </si>
  <si>
    <t xml:space="preserve">                                                                          SATU MARE PE ANUL 2022- SECŢIUNEA DE FUNCŢIONARE</t>
  </si>
  <si>
    <t>TOTAL unitati de invatamant</t>
  </si>
  <si>
    <t>Cheltuieli cu bunuri si servicii unitati de invatamant</t>
  </si>
  <si>
    <t>asistenta sociala</t>
  </si>
  <si>
    <t>Directia Crese TOTAL</t>
  </si>
  <si>
    <t>Sume fond handicap</t>
  </si>
  <si>
    <t>Cheltuieli de personal din care</t>
  </si>
  <si>
    <t>Cheltuieli de personal cabinete scolare</t>
  </si>
  <si>
    <t>Cheltuieli de personal centre de vaccinare</t>
  </si>
  <si>
    <t>Cheltuieli materiale din care</t>
  </si>
  <si>
    <t>Cheltuieli materiale centre de vaccinare</t>
  </si>
  <si>
    <t>Transferuri catre institutii publice</t>
  </si>
  <si>
    <t>Transferuri catre instituţii publice CSM</t>
  </si>
  <si>
    <t>REALIZARI  LA 16.05.2022</t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</si>
</sst>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.00\ &quot;RON&quot;_-;\-* #,##0.00\ &quot;RON&quot;_-;_-* &quot;-&quot;??\ &quot;RON&quot;_-;_-@_-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&quot;£&quot;* #,##0.00_-;\-&quot;£&quot;* #,##0.00_-;_-&quot;£&quot;* &quot;-&quot;??_-;_-@_-"/>
    <numFmt numFmtId="176" formatCode="_-* #,##0\ _R_O_N_-;\-* #,##0\ _R_O_N_-;_-* &quot;-&quot;\ _R_O_N_-;_-@_-"/>
    <numFmt numFmtId="177" formatCode="_-* #,##0.00\ _R_O_N_-;\-* #,##0.00\ _R_O_N_-;_-* &quot;-&quot;??\ _R_O_N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\ &quot;lei&quot;"/>
    <numFmt numFmtId="189" formatCode="#,##0.00\ _l_e_i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i/>
      <sz val="11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57" applyFont="1">
      <alignment/>
      <protection/>
    </xf>
    <xf numFmtId="3" fontId="4" fillId="0" borderId="10" xfId="0" applyNumberFormat="1" applyFont="1" applyBorder="1" applyAlignment="1">
      <alignment/>
    </xf>
    <xf numFmtId="3" fontId="4" fillId="0" borderId="11" xfId="0" applyNumberFormat="1" applyFont="1" applyBorder="1" applyAlignment="1">
      <alignment/>
    </xf>
    <xf numFmtId="4" fontId="4" fillId="0" borderId="1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3" fontId="4" fillId="3" borderId="11" xfId="0" applyNumberFormat="1" applyFont="1" applyFill="1" applyBorder="1" applyAlignment="1">
      <alignment/>
    </xf>
    <xf numFmtId="0" fontId="4" fillId="32" borderId="10" xfId="57" applyFont="1" applyFill="1" applyBorder="1" applyAlignment="1">
      <alignment horizontal="center"/>
      <protection/>
    </xf>
    <xf numFmtId="0" fontId="6" fillId="0" borderId="11" xfId="57" applyFont="1" applyBorder="1">
      <alignment/>
      <protection/>
    </xf>
    <xf numFmtId="0" fontId="4" fillId="32" borderId="11" xfId="57" applyFont="1" applyFill="1" applyBorder="1" applyAlignment="1">
      <alignment horizontal="center"/>
      <protection/>
    </xf>
    <xf numFmtId="3" fontId="4" fillId="32" borderId="11" xfId="0" applyNumberFormat="1" applyFont="1" applyFill="1" applyBorder="1" applyAlignment="1">
      <alignment/>
    </xf>
    <xf numFmtId="0" fontId="4" fillId="32" borderId="11" xfId="57" applyFont="1" applyFill="1" applyBorder="1" applyAlignment="1">
      <alignment horizontal="center" wrapText="1"/>
      <protection/>
    </xf>
    <xf numFmtId="4" fontId="4" fillId="32" borderId="11" xfId="0" applyNumberFormat="1" applyFont="1" applyFill="1" applyBorder="1" applyAlignment="1">
      <alignment/>
    </xf>
    <xf numFmtId="0" fontId="7" fillId="33" borderId="11" xfId="57" applyFont="1" applyFill="1" applyBorder="1">
      <alignment/>
      <protection/>
    </xf>
    <xf numFmtId="3" fontId="4" fillId="33" borderId="11" xfId="0" applyNumberFormat="1" applyFont="1" applyFill="1" applyBorder="1" applyAlignment="1">
      <alignment/>
    </xf>
    <xf numFmtId="0" fontId="6" fillId="33" borderId="11" xfId="57" applyFont="1" applyFill="1" applyBorder="1">
      <alignment/>
      <protection/>
    </xf>
    <xf numFmtId="3" fontId="4" fillId="34" borderId="11" xfId="0" applyNumberFormat="1" applyFont="1" applyFill="1" applyBorder="1" applyAlignment="1">
      <alignment/>
    </xf>
    <xf numFmtId="3" fontId="4" fillId="32" borderId="11" xfId="57" applyNumberFormat="1" applyFont="1" applyFill="1" applyBorder="1" applyAlignment="1">
      <alignment horizontal="right"/>
      <protection/>
    </xf>
    <xf numFmtId="0" fontId="8" fillId="33" borderId="11" xfId="57" applyFont="1" applyFill="1" applyBorder="1">
      <alignment/>
      <protection/>
    </xf>
    <xf numFmtId="4" fontId="4" fillId="33" borderId="11" xfId="0" applyNumberFormat="1" applyFont="1" applyFill="1" applyBorder="1" applyAlignment="1">
      <alignment/>
    </xf>
    <xf numFmtId="0" fontId="6" fillId="0" borderId="11" xfId="57" applyFont="1" applyBorder="1" applyAlignment="1">
      <alignment horizontal="center"/>
      <protection/>
    </xf>
    <xf numFmtId="0" fontId="9" fillId="0" borderId="11" xfId="57" applyFont="1" applyBorder="1">
      <alignment/>
      <protection/>
    </xf>
    <xf numFmtId="0" fontId="9" fillId="0" borderId="11" xfId="57" applyFont="1" applyBorder="1" applyAlignment="1">
      <alignment wrapText="1"/>
      <protection/>
    </xf>
    <xf numFmtId="0" fontId="6" fillId="34" borderId="11" xfId="57" applyFont="1" applyFill="1" applyBorder="1">
      <alignment/>
      <protection/>
    </xf>
    <xf numFmtId="0" fontId="6" fillId="33" borderId="11" xfId="0" applyFont="1" applyFill="1" applyBorder="1" applyAlignment="1">
      <alignment/>
    </xf>
    <xf numFmtId="3" fontId="4" fillId="34" borderId="11" xfId="57" applyNumberFormat="1" applyFont="1" applyFill="1" applyBorder="1" applyAlignment="1">
      <alignment horizontal="right"/>
      <protection/>
    </xf>
    <xf numFmtId="0" fontId="6" fillId="0" borderId="0" xfId="57" applyFont="1">
      <alignment/>
      <protection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57" applyFont="1" applyAlignment="1">
      <alignment wrapText="1"/>
      <protection/>
    </xf>
    <xf numFmtId="3" fontId="8" fillId="33" borderId="11" xfId="57" applyNumberFormat="1" applyFont="1" applyFill="1" applyBorder="1" applyAlignment="1">
      <alignment horizontal="right"/>
      <protection/>
    </xf>
    <xf numFmtId="3" fontId="4" fillId="10" borderId="11" xfId="0" applyNumberFormat="1" applyFont="1" applyFill="1" applyBorder="1" applyAlignment="1">
      <alignment/>
    </xf>
    <xf numFmtId="0" fontId="5" fillId="35" borderId="11" xfId="57" applyFont="1" applyFill="1" applyBorder="1">
      <alignment/>
      <protection/>
    </xf>
    <xf numFmtId="0" fontId="6" fillId="0" borderId="11" xfId="0" applyFont="1" applyBorder="1" applyAlignment="1">
      <alignment/>
    </xf>
    <xf numFmtId="0" fontId="3" fillId="0" borderId="11" xfId="57" applyFont="1" applyBorder="1" applyAlignment="1">
      <alignment horizontal="left"/>
      <protection/>
    </xf>
    <xf numFmtId="0" fontId="3" fillId="0" borderId="11" xfId="57" applyFont="1" applyBorder="1">
      <alignment/>
      <protection/>
    </xf>
    <xf numFmtId="0" fontId="3" fillId="0" borderId="11" xfId="0" applyFont="1" applyBorder="1" applyAlignment="1">
      <alignment/>
    </xf>
    <xf numFmtId="189" fontId="4" fillId="0" borderId="11" xfId="0" applyNumberFormat="1" applyFont="1" applyBorder="1" applyAlignment="1">
      <alignment/>
    </xf>
    <xf numFmtId="0" fontId="6" fillId="0" borderId="11" xfId="57" applyFont="1" applyBorder="1" applyAlignment="1">
      <alignment wrapText="1"/>
      <protection/>
    </xf>
    <xf numFmtId="3" fontId="4" fillId="0" borderId="11" xfId="57" applyNumberFormat="1" applyFont="1" applyBorder="1" applyAlignment="1">
      <alignment horizontal="right"/>
      <protection/>
    </xf>
    <xf numFmtId="4" fontId="4" fillId="3" borderId="11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35" borderId="11" xfId="57" applyFont="1" applyFill="1" applyBorder="1" applyAlignment="1">
      <alignment horizontal="center"/>
      <protection/>
    </xf>
    <xf numFmtId="0" fontId="3" fillId="3" borderId="11" xfId="57" applyFont="1" applyFill="1" applyBorder="1" applyAlignment="1">
      <alignment wrapText="1"/>
      <protection/>
    </xf>
    <xf numFmtId="189" fontId="4" fillId="3" borderId="11" xfId="0" applyNumberFormat="1" applyFont="1" applyFill="1" applyBorder="1" applyAlignment="1">
      <alignment/>
    </xf>
    <xf numFmtId="4" fontId="5" fillId="35" borderId="11" xfId="0" applyNumberFormat="1" applyFont="1" applyFill="1" applyBorder="1" applyAlignment="1">
      <alignment/>
    </xf>
    <xf numFmtId="189" fontId="5" fillId="35" borderId="11" xfId="0" applyNumberFormat="1" applyFont="1" applyFill="1" applyBorder="1" applyAlignment="1">
      <alignment/>
    </xf>
    <xf numFmtId="3" fontId="5" fillId="35" borderId="11" xfId="57" applyNumberFormat="1" applyFont="1" applyFill="1" applyBorder="1" applyAlignment="1">
      <alignment horizontal="right"/>
      <protection/>
    </xf>
    <xf numFmtId="4" fontId="4" fillId="0" borderId="10" xfId="0" applyNumberFormat="1" applyFont="1" applyBorder="1" applyAlignment="1">
      <alignment/>
    </xf>
    <xf numFmtId="3" fontId="4" fillId="35" borderId="12" xfId="0" applyNumberFormat="1" applyFont="1" applyFill="1" applyBorder="1" applyAlignment="1">
      <alignment horizontal="center" wrapText="1"/>
    </xf>
    <xf numFmtId="49" fontId="4" fillId="35" borderId="12" xfId="0" applyNumberFormat="1" applyFont="1" applyFill="1" applyBorder="1" applyAlignment="1">
      <alignment horizontal="center"/>
    </xf>
    <xf numFmtId="4" fontId="4" fillId="35" borderId="12" xfId="0" applyNumberFormat="1" applyFont="1" applyFill="1" applyBorder="1" applyAlignment="1">
      <alignment horizontal="center" wrapText="1"/>
    </xf>
    <xf numFmtId="0" fontId="4" fillId="35" borderId="12" xfId="0" applyFont="1" applyFill="1" applyBorder="1" applyAlignment="1">
      <alignment horizontal="center" wrapText="1"/>
    </xf>
    <xf numFmtId="3" fontId="4" fillId="35" borderId="13" xfId="0" applyNumberFormat="1" applyFont="1" applyFill="1" applyBorder="1" applyAlignment="1">
      <alignment horizontal="center" wrapText="1"/>
    </xf>
    <xf numFmtId="0" fontId="10" fillId="35" borderId="14" xfId="57" applyFont="1" applyFill="1" applyBorder="1" applyAlignment="1">
      <alignment horizontal="center"/>
      <protection/>
    </xf>
    <xf numFmtId="0" fontId="4" fillId="35" borderId="15" xfId="0" applyFont="1" applyFill="1" applyBorder="1" applyAlignment="1">
      <alignment horizontal="center" wrapText="1"/>
    </xf>
    <xf numFmtId="0" fontId="10" fillId="35" borderId="14" xfId="0" applyFont="1" applyFill="1" applyBorder="1" applyAlignment="1">
      <alignment horizontal="center" wrapText="1"/>
    </xf>
    <xf numFmtId="0" fontId="10" fillId="35" borderId="16" xfId="0" applyFont="1" applyFill="1" applyBorder="1" applyAlignment="1">
      <alignment horizontal="center" wrapText="1"/>
    </xf>
    <xf numFmtId="4" fontId="10" fillId="35" borderId="14" xfId="0" applyNumberFormat="1" applyFont="1" applyFill="1" applyBorder="1" applyAlignment="1">
      <alignment horizontal="center" wrapText="1"/>
    </xf>
    <xf numFmtId="0" fontId="4" fillId="33" borderId="11" xfId="57" applyFont="1" applyFill="1" applyBorder="1">
      <alignment/>
      <protection/>
    </xf>
    <xf numFmtId="0" fontId="5" fillId="35" borderId="17" xfId="57" applyFont="1" applyFill="1" applyBorder="1" applyAlignment="1">
      <alignment horizontal="center"/>
      <protection/>
    </xf>
    <xf numFmtId="0" fontId="4" fillId="35" borderId="14" xfId="57" applyFont="1" applyFill="1" applyBorder="1" applyAlignment="1">
      <alignment horizontal="center"/>
      <protection/>
    </xf>
    <xf numFmtId="3" fontId="4" fillId="33" borderId="17" xfId="0" applyNumberFormat="1" applyFont="1" applyFill="1" applyBorder="1" applyAlignment="1">
      <alignment/>
    </xf>
    <xf numFmtId="4" fontId="0" fillId="35" borderId="11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3" fontId="0" fillId="0" borderId="11" xfId="0" applyNumberFormat="1" applyFont="1" applyBorder="1" applyAlignment="1">
      <alignment/>
    </xf>
    <xf numFmtId="4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6" fillId="33" borderId="17" xfId="57" applyFont="1" applyFill="1" applyBorder="1">
      <alignment/>
      <protection/>
    </xf>
    <xf numFmtId="0" fontId="5" fillId="35" borderId="14" xfId="57" applyFont="1" applyFill="1" applyBorder="1" applyAlignment="1">
      <alignment horizontal="center"/>
      <protection/>
    </xf>
    <xf numFmtId="3" fontId="5" fillId="35" borderId="18" xfId="0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/>
    </xf>
    <xf numFmtId="3" fontId="4" fillId="0" borderId="19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4" fillId="3" borderId="18" xfId="0" applyNumberFormat="1" applyFont="1" applyFill="1" applyBorder="1" applyAlignment="1">
      <alignment/>
    </xf>
    <xf numFmtId="4" fontId="10" fillId="36" borderId="10" xfId="0" applyNumberFormat="1" applyFont="1" applyFill="1" applyBorder="1" applyAlignment="1">
      <alignment/>
    </xf>
    <xf numFmtId="3" fontId="10" fillId="36" borderId="10" xfId="0" applyNumberFormat="1" applyFont="1" applyFill="1" applyBorder="1" applyAlignment="1">
      <alignment/>
    </xf>
    <xf numFmtId="3" fontId="5" fillId="35" borderId="20" xfId="0" applyNumberFormat="1" applyFont="1" applyFill="1" applyBorder="1" applyAlignment="1">
      <alignment/>
    </xf>
    <xf numFmtId="3" fontId="5" fillId="35" borderId="10" xfId="0" applyNumberFormat="1" applyFont="1" applyFill="1" applyBorder="1" applyAlignment="1">
      <alignment/>
    </xf>
    <xf numFmtId="4" fontId="5" fillId="35" borderId="10" xfId="0" applyNumberFormat="1" applyFont="1" applyFill="1" applyBorder="1" applyAlignment="1">
      <alignment/>
    </xf>
    <xf numFmtId="3" fontId="5" fillId="35" borderId="19" xfId="0" applyNumberFormat="1" applyFont="1" applyFill="1" applyBorder="1" applyAlignment="1">
      <alignment/>
    </xf>
    <xf numFmtId="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4" fontId="4" fillId="37" borderId="10" xfId="0" applyNumberFormat="1" applyFont="1" applyFill="1" applyBorder="1" applyAlignment="1">
      <alignment/>
    </xf>
    <xf numFmtId="3" fontId="4" fillId="37" borderId="10" xfId="0" applyNumberFormat="1" applyFont="1" applyFill="1" applyBorder="1" applyAlignment="1">
      <alignment/>
    </xf>
    <xf numFmtId="4" fontId="4" fillId="38" borderId="10" xfId="0" applyNumberFormat="1" applyFont="1" applyFill="1" applyBorder="1" applyAlignment="1">
      <alignment/>
    </xf>
    <xf numFmtId="3" fontId="4" fillId="38" borderId="10" xfId="0" applyNumberFormat="1" applyFont="1" applyFill="1" applyBorder="1" applyAlignment="1">
      <alignment/>
    </xf>
    <xf numFmtId="4" fontId="4" fillId="39" borderId="11" xfId="0" applyNumberFormat="1" applyFont="1" applyFill="1" applyBorder="1" applyAlignment="1">
      <alignment/>
    </xf>
    <xf numFmtId="3" fontId="4" fillId="39" borderId="11" xfId="0" applyNumberFormat="1" applyFont="1" applyFill="1" applyBorder="1" applyAlignment="1">
      <alignment/>
    </xf>
    <xf numFmtId="4" fontId="4" fillId="38" borderId="11" xfId="0" applyNumberFormat="1" applyFont="1" applyFill="1" applyBorder="1" applyAlignment="1">
      <alignment/>
    </xf>
    <xf numFmtId="3" fontId="4" fillId="38" borderId="11" xfId="0" applyNumberFormat="1" applyFont="1" applyFill="1" applyBorder="1" applyAlignment="1">
      <alignment/>
    </xf>
    <xf numFmtId="4" fontId="4" fillId="40" borderId="11" xfId="0" applyNumberFormat="1" applyFont="1" applyFill="1" applyBorder="1" applyAlignment="1">
      <alignment/>
    </xf>
    <xf numFmtId="3" fontId="4" fillId="40" borderId="11" xfId="0" applyNumberFormat="1" applyFont="1" applyFill="1" applyBorder="1" applyAlignment="1">
      <alignment/>
    </xf>
    <xf numFmtId="4" fontId="4" fillId="40" borderId="17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3" fontId="4" fillId="40" borderId="17" xfId="0" applyNumberFormat="1" applyFont="1" applyFill="1" applyBorder="1" applyAlignment="1">
      <alignment/>
    </xf>
    <xf numFmtId="3" fontId="5" fillId="36" borderId="14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0" fontId="6" fillId="40" borderId="11" xfId="57" applyFont="1" applyFill="1" applyBorder="1">
      <alignment/>
      <protection/>
    </xf>
    <xf numFmtId="3" fontId="4" fillId="35" borderId="21" xfId="0" applyNumberFormat="1" applyFont="1" applyFill="1" applyBorder="1" applyAlignment="1">
      <alignment horizontal="center" wrapText="1"/>
    </xf>
    <xf numFmtId="3" fontId="4" fillId="35" borderId="17" xfId="0" applyNumberFormat="1" applyFont="1" applyFill="1" applyBorder="1" applyAlignment="1">
      <alignment horizontal="center" wrapText="1"/>
    </xf>
    <xf numFmtId="49" fontId="4" fillId="35" borderId="17" xfId="0" applyNumberFormat="1" applyFont="1" applyFill="1" applyBorder="1" applyAlignment="1">
      <alignment horizontal="center"/>
    </xf>
    <xf numFmtId="4" fontId="4" fillId="35" borderId="17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0" fillId="0" borderId="11" xfId="57" applyFont="1" applyBorder="1" applyAlignment="1">
      <alignment wrapText="1"/>
      <protection/>
    </xf>
    <xf numFmtId="3" fontId="6" fillId="0" borderId="11" xfId="0" applyNumberFormat="1" applyFont="1" applyBorder="1" applyAlignment="1">
      <alignment/>
    </xf>
    <xf numFmtId="4" fontId="6" fillId="0" borderId="11" xfId="0" applyNumberFormat="1" applyFont="1" applyBorder="1" applyAlignment="1">
      <alignment/>
    </xf>
    <xf numFmtId="189" fontId="6" fillId="0" borderId="11" xfId="0" applyNumberFormat="1" applyFont="1" applyBorder="1" applyAlignment="1">
      <alignment/>
    </xf>
    <xf numFmtId="0" fontId="6" fillId="0" borderId="11" xfId="57" applyFont="1" applyFill="1" applyBorder="1">
      <alignment/>
      <protection/>
    </xf>
    <xf numFmtId="3" fontId="4" fillId="0" borderId="11" xfId="0" applyNumberFormat="1" applyFont="1" applyFill="1" applyBorder="1" applyAlignment="1">
      <alignment/>
    </xf>
    <xf numFmtId="4" fontId="4" fillId="0" borderId="11" xfId="0" applyNumberFormat="1" applyFont="1" applyFill="1" applyBorder="1" applyAlignment="1">
      <alignment/>
    </xf>
    <xf numFmtId="0" fontId="10" fillId="39" borderId="0" xfId="0" applyFont="1" applyFill="1" applyBorder="1" applyAlignment="1">
      <alignment horizontal="center" wrapText="1"/>
    </xf>
    <xf numFmtId="3" fontId="4" fillId="39" borderId="10" xfId="0" applyNumberFormat="1" applyFont="1" applyFill="1" applyBorder="1" applyAlignment="1">
      <alignment/>
    </xf>
    <xf numFmtId="3" fontId="4" fillId="40" borderId="10" xfId="0" applyNumberFormat="1" applyFont="1" applyFill="1" applyBorder="1" applyAlignment="1">
      <alignment/>
    </xf>
    <xf numFmtId="4" fontId="4" fillId="39" borderId="10" xfId="0" applyNumberFormat="1" applyFont="1" applyFill="1" applyBorder="1" applyAlignment="1">
      <alignment/>
    </xf>
    <xf numFmtId="4" fontId="4" fillId="40" borderId="10" xfId="0" applyNumberFormat="1" applyFont="1" applyFill="1" applyBorder="1" applyAlignment="1">
      <alignment/>
    </xf>
    <xf numFmtId="4" fontId="4" fillId="40" borderId="22" xfId="0" applyNumberFormat="1" applyFont="1" applyFill="1" applyBorder="1" applyAlignment="1">
      <alignment/>
    </xf>
    <xf numFmtId="4" fontId="4" fillId="0" borderId="22" xfId="0" applyNumberFormat="1" applyFont="1" applyBorder="1" applyAlignment="1">
      <alignment/>
    </xf>
    <xf numFmtId="4" fontId="0" fillId="35" borderId="10" xfId="0" applyNumberFormat="1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4" xfId="0" applyNumberFormat="1" applyFont="1" applyFill="1" applyBorder="1" applyAlignment="1">
      <alignment/>
    </xf>
    <xf numFmtId="0" fontId="0" fillId="0" borderId="10" xfId="57" applyFont="1" applyBorder="1" applyAlignment="1">
      <alignment horizontal="left"/>
      <protection/>
    </xf>
    <xf numFmtId="0" fontId="0" fillId="0" borderId="11" xfId="57" applyFont="1" applyBorder="1" applyAlignment="1">
      <alignment horizontal="left" wrapText="1"/>
      <protection/>
    </xf>
    <xf numFmtId="0" fontId="0" fillId="0" borderId="11" xfId="57" applyFont="1" applyBorder="1" applyAlignment="1">
      <alignment horizontal="left"/>
      <protection/>
    </xf>
    <xf numFmtId="0" fontId="0" fillId="0" borderId="11" xfId="57" applyFont="1" applyBorder="1">
      <alignment/>
      <protection/>
    </xf>
    <xf numFmtId="3" fontId="47" fillId="0" borderId="11" xfId="0" applyNumberFormat="1" applyFont="1" applyBorder="1" applyAlignment="1">
      <alignment/>
    </xf>
    <xf numFmtId="3" fontId="48" fillId="0" borderId="0" xfId="0" applyNumberFormat="1" applyFont="1" applyAlignment="1">
      <alignment/>
    </xf>
    <xf numFmtId="0" fontId="3" fillId="0" borderId="11" xfId="57" applyFont="1" applyBorder="1" applyAlignment="1">
      <alignment horizontal="left" wrapText="1"/>
      <protection/>
    </xf>
    <xf numFmtId="0" fontId="0" fillId="0" borderId="0" xfId="0" applyFont="1" applyBorder="1" applyAlignment="1">
      <alignment/>
    </xf>
    <xf numFmtId="0" fontId="6" fillId="40" borderId="11" xfId="57" applyFont="1" applyFill="1" applyBorder="1" applyAlignment="1">
      <alignment wrapText="1"/>
      <protection/>
    </xf>
    <xf numFmtId="0" fontId="6" fillId="0" borderId="22" xfId="57" applyFont="1" applyFill="1" applyBorder="1">
      <alignment/>
      <protection/>
    </xf>
    <xf numFmtId="0" fontId="6" fillId="39" borderId="11" xfId="57" applyFont="1" applyFill="1" applyBorder="1">
      <alignment/>
      <protection/>
    </xf>
    <xf numFmtId="3" fontId="4" fillId="0" borderId="0" xfId="0" applyNumberFormat="1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236"/>
  <sheetViews>
    <sheetView tabSelected="1" zoomScalePageLayoutView="0" workbookViewId="0" topLeftCell="A178">
      <selection activeCell="V231" sqref="V231"/>
    </sheetView>
  </sheetViews>
  <sheetFormatPr defaultColWidth="9.140625" defaultRowHeight="12.75"/>
  <cols>
    <col min="1" max="1" width="50.28125" style="0" customWidth="1"/>
    <col min="2" max="9" width="0" style="0" hidden="1" customWidth="1"/>
    <col min="10" max="10" width="0.2890625" style="0" hidden="1" customWidth="1"/>
    <col min="11" max="11" width="0.42578125" style="0" hidden="1" customWidth="1"/>
    <col min="12" max="12" width="23.421875" style="0" customWidth="1"/>
    <col min="13" max="13" width="20.8515625" style="0" customWidth="1"/>
    <col min="14" max="14" width="13.8515625" style="0" customWidth="1"/>
    <col min="15" max="15" width="16.421875" style="0" customWidth="1"/>
    <col min="16" max="16" width="0.2890625" style="0" hidden="1" customWidth="1"/>
    <col min="17" max="17" width="16.140625" style="0" hidden="1" customWidth="1"/>
    <col min="18" max="18" width="18.57421875" style="0" customWidth="1"/>
    <col min="19" max="19" width="1.28515625" style="0" hidden="1" customWidth="1"/>
    <col min="20" max="20" width="0.13671875" style="0" hidden="1" customWidth="1"/>
    <col min="21" max="21" width="10.140625" style="0" bestFit="1" customWidth="1"/>
    <col min="22" max="22" width="11.421875" style="0" bestFit="1" customWidth="1"/>
    <col min="23" max="23" width="10.140625" style="0" bestFit="1" customWidth="1"/>
    <col min="24" max="24" width="10.57421875" style="0" bestFit="1" customWidth="1"/>
  </cols>
  <sheetData>
    <row r="3" spans="1:18" ht="15.75">
      <c r="A3" s="1" t="s">
        <v>71</v>
      </c>
      <c r="B3" s="67"/>
      <c r="C3" s="2"/>
      <c r="D3" s="2"/>
      <c r="E3" s="67"/>
      <c r="F3" s="67"/>
      <c r="G3" s="67"/>
      <c r="H3" s="68"/>
      <c r="I3" s="68"/>
      <c r="J3" s="68"/>
      <c r="K3" s="68"/>
      <c r="L3" s="67"/>
      <c r="M3" s="67"/>
      <c r="N3" s="67"/>
      <c r="O3" s="67"/>
      <c r="P3" s="67"/>
      <c r="Q3" s="67"/>
      <c r="R3" s="2"/>
    </row>
    <row r="4" spans="1:18" ht="15.75">
      <c r="A4" s="1" t="s">
        <v>172</v>
      </c>
      <c r="B4" s="67"/>
      <c r="C4" s="2"/>
      <c r="D4" s="2"/>
      <c r="E4" s="67"/>
      <c r="F4" s="67"/>
      <c r="G4" s="67"/>
      <c r="H4" s="68"/>
      <c r="I4" s="68"/>
      <c r="J4" s="68"/>
      <c r="K4" s="68"/>
      <c r="L4" s="67"/>
      <c r="M4" s="67"/>
      <c r="N4" s="67"/>
      <c r="O4" s="67"/>
      <c r="P4" s="67"/>
      <c r="Q4" s="67"/>
      <c r="R4" s="2"/>
    </row>
    <row r="5" spans="1:18" ht="15.75">
      <c r="A5" s="1"/>
      <c r="B5" s="67"/>
      <c r="C5" s="2"/>
      <c r="D5" s="2"/>
      <c r="E5" s="67"/>
      <c r="F5" s="67"/>
      <c r="G5" s="67"/>
      <c r="H5" s="68"/>
      <c r="I5" s="68"/>
      <c r="J5" s="68"/>
      <c r="K5" s="68"/>
      <c r="L5" s="67"/>
      <c r="M5" s="67"/>
      <c r="N5" s="67"/>
      <c r="O5" s="67"/>
      <c r="P5" s="67"/>
      <c r="Q5" s="67"/>
      <c r="R5" s="2"/>
    </row>
    <row r="6" spans="1:18" ht="15.75">
      <c r="A6" s="1"/>
      <c r="B6" s="67"/>
      <c r="C6" s="2"/>
      <c r="D6" s="2"/>
      <c r="E6" s="67"/>
      <c r="F6" s="67"/>
      <c r="G6" s="67"/>
      <c r="H6" s="68"/>
      <c r="I6" s="68"/>
      <c r="J6" s="68"/>
      <c r="K6" s="68"/>
      <c r="L6" s="67"/>
      <c r="M6" s="67"/>
      <c r="N6" s="67"/>
      <c r="O6" s="67"/>
      <c r="P6" s="67"/>
      <c r="Q6" s="67"/>
      <c r="R6" s="2"/>
    </row>
    <row r="7" spans="1:22" ht="16.5" thickBot="1">
      <c r="A7" s="1"/>
      <c r="B7" s="76"/>
      <c r="C7" s="2"/>
      <c r="D7" s="2"/>
      <c r="E7" s="76"/>
      <c r="F7" s="76"/>
      <c r="G7" s="76"/>
      <c r="H7" s="74"/>
      <c r="I7" s="74"/>
      <c r="J7" s="74"/>
      <c r="K7" s="74"/>
      <c r="L7" s="76"/>
      <c r="M7" s="76"/>
      <c r="N7" s="76"/>
      <c r="O7" s="76"/>
      <c r="P7" s="76"/>
      <c r="Q7" s="76"/>
      <c r="R7" s="113" t="s">
        <v>171</v>
      </c>
      <c r="S7" s="74"/>
      <c r="T7" s="2" t="s">
        <v>122</v>
      </c>
      <c r="U7" s="74"/>
      <c r="V7" s="74"/>
    </row>
    <row r="8" spans="1:22" ht="93" customHeight="1" thickBot="1">
      <c r="A8" s="57" t="s">
        <v>138</v>
      </c>
      <c r="B8" s="56" t="s">
        <v>127</v>
      </c>
      <c r="C8" s="52" t="s">
        <v>131</v>
      </c>
      <c r="D8" s="53" t="s">
        <v>80</v>
      </c>
      <c r="E8" s="54" t="s">
        <v>118</v>
      </c>
      <c r="F8" s="54" t="s">
        <v>80</v>
      </c>
      <c r="G8" s="54"/>
      <c r="H8" s="55" t="s">
        <v>133</v>
      </c>
      <c r="I8" s="55" t="s">
        <v>136</v>
      </c>
      <c r="J8" s="55" t="s">
        <v>80</v>
      </c>
      <c r="K8" s="58" t="s">
        <v>134</v>
      </c>
      <c r="L8" s="59" t="s">
        <v>167</v>
      </c>
      <c r="M8" s="59" t="s">
        <v>185</v>
      </c>
      <c r="N8" s="59" t="s">
        <v>80</v>
      </c>
      <c r="O8" s="59" t="s">
        <v>134</v>
      </c>
      <c r="P8" s="61" t="s">
        <v>141</v>
      </c>
      <c r="Q8" s="60"/>
      <c r="R8" s="59" t="s">
        <v>168</v>
      </c>
      <c r="S8" s="61" t="s">
        <v>152</v>
      </c>
      <c r="T8" s="59" t="s">
        <v>153</v>
      </c>
      <c r="U8" s="74"/>
      <c r="V8" s="74"/>
    </row>
    <row r="9" spans="1:22" ht="15.75">
      <c r="A9" s="131" t="s">
        <v>49</v>
      </c>
      <c r="B9" s="4"/>
      <c r="C9" s="4"/>
      <c r="D9" s="51"/>
      <c r="E9" s="4"/>
      <c r="F9" s="4"/>
      <c r="G9" s="4"/>
      <c r="H9" s="4"/>
      <c r="I9" s="4"/>
      <c r="J9" s="4"/>
      <c r="K9" s="4"/>
      <c r="L9" s="4">
        <v>450000</v>
      </c>
      <c r="M9" s="4">
        <v>2326592</v>
      </c>
      <c r="N9" s="51">
        <f>M9/L9</f>
        <v>5.170204444444445</v>
      </c>
      <c r="O9" s="4">
        <v>7200000</v>
      </c>
      <c r="P9" s="4"/>
      <c r="Q9" s="70"/>
      <c r="R9" s="4">
        <f>L9+O9</f>
        <v>7650000</v>
      </c>
      <c r="S9" s="51">
        <f>R9/M9</f>
        <v>3.2880711358072237</v>
      </c>
      <c r="T9" s="4">
        <f>R9-M9</f>
        <v>5323408</v>
      </c>
      <c r="U9" s="74"/>
      <c r="V9" s="74"/>
    </row>
    <row r="10" spans="1:22" ht="26.25">
      <c r="A10" s="132" t="s">
        <v>87</v>
      </c>
      <c r="B10" s="5">
        <v>2000000</v>
      </c>
      <c r="C10" s="5">
        <v>2133950</v>
      </c>
      <c r="D10" s="6">
        <f>C10/B10</f>
        <v>1.066975</v>
      </c>
      <c r="E10" s="5"/>
      <c r="F10" s="40">
        <f aca="true" t="shared" si="0" ref="F10:F28">C10/B10</f>
        <v>1.066975</v>
      </c>
      <c r="G10" s="5"/>
      <c r="H10" s="5">
        <v>635393</v>
      </c>
      <c r="I10" s="5">
        <v>547239</v>
      </c>
      <c r="J10" s="6">
        <f aca="true" t="shared" si="1" ref="J10:J26">I10/H10</f>
        <v>0.8612606685940827</v>
      </c>
      <c r="K10" s="5">
        <f>-35393+15000</f>
        <v>-20393</v>
      </c>
      <c r="L10" s="4">
        <v>503493</v>
      </c>
      <c r="M10" s="5">
        <v>382525</v>
      </c>
      <c r="N10" s="51">
        <f aca="true" t="shared" si="2" ref="N10:N74">M10/L10</f>
        <v>0.759742439318918</v>
      </c>
      <c r="O10" s="4"/>
      <c r="P10" s="5"/>
      <c r="Q10" s="5">
        <f aca="true" t="shared" si="3" ref="Q10:Q74">M10-L10</f>
        <v>-120968</v>
      </c>
      <c r="R10" s="4">
        <f aca="true" t="shared" si="4" ref="R10:R74">L10+O10</f>
        <v>503493</v>
      </c>
      <c r="S10" s="51">
        <f aca="true" t="shared" si="5" ref="S10:S76">R10/M10</f>
        <v>1.3162355401607737</v>
      </c>
      <c r="T10" s="4">
        <f aca="true" t="shared" si="6" ref="T10:T76">R10-M10</f>
        <v>120968</v>
      </c>
      <c r="U10" s="74"/>
      <c r="V10" s="74"/>
    </row>
    <row r="11" spans="1:22" ht="15.75">
      <c r="A11" s="37" t="s">
        <v>155</v>
      </c>
      <c r="B11" s="5">
        <v>828000</v>
      </c>
      <c r="C11" s="5">
        <v>817702</v>
      </c>
      <c r="D11" s="6"/>
      <c r="E11" s="5"/>
      <c r="F11" s="40">
        <f t="shared" si="0"/>
        <v>0.9875628019323671</v>
      </c>
      <c r="G11" s="5"/>
      <c r="H11" s="5">
        <v>901000</v>
      </c>
      <c r="I11" s="5">
        <v>816922</v>
      </c>
      <c r="J11" s="6">
        <f t="shared" si="1"/>
        <v>0.9066836847946725</v>
      </c>
      <c r="K11" s="5"/>
      <c r="L11" s="81">
        <v>4519000</v>
      </c>
      <c r="M11" s="5">
        <v>1797896</v>
      </c>
      <c r="N11" s="51">
        <f t="shared" si="2"/>
        <v>0.3978526222615623</v>
      </c>
      <c r="O11" s="4"/>
      <c r="P11" s="5"/>
      <c r="Q11" s="5">
        <f t="shared" si="3"/>
        <v>-2721104</v>
      </c>
      <c r="R11" s="4">
        <f t="shared" si="4"/>
        <v>4519000</v>
      </c>
      <c r="S11" s="51">
        <f t="shared" si="5"/>
        <v>2.5134935502387235</v>
      </c>
      <c r="T11" s="4">
        <f t="shared" si="6"/>
        <v>2721104</v>
      </c>
      <c r="U11" s="74"/>
      <c r="V11" s="74"/>
    </row>
    <row r="12" spans="1:22" ht="15.75" hidden="1">
      <c r="A12" s="38" t="s">
        <v>54</v>
      </c>
      <c r="B12" s="5">
        <v>641000</v>
      </c>
      <c r="C12" s="5">
        <v>641000</v>
      </c>
      <c r="D12" s="6">
        <f aca="true" t="shared" si="7" ref="D12:D26">C12/B12</f>
        <v>1</v>
      </c>
      <c r="E12" s="5"/>
      <c r="F12" s="40">
        <f t="shared" si="0"/>
        <v>1</v>
      </c>
      <c r="G12" s="5"/>
      <c r="H12" s="5">
        <v>537000</v>
      </c>
      <c r="I12" s="5">
        <v>537000</v>
      </c>
      <c r="J12" s="6">
        <f t="shared" si="1"/>
        <v>1</v>
      </c>
      <c r="K12" s="5"/>
      <c r="L12" s="81"/>
      <c r="M12" s="5"/>
      <c r="N12" s="51" t="e">
        <f t="shared" si="2"/>
        <v>#DIV/0!</v>
      </c>
      <c r="O12" s="4"/>
      <c r="P12" s="5"/>
      <c r="Q12" s="5">
        <f t="shared" si="3"/>
        <v>0</v>
      </c>
      <c r="R12" s="4">
        <f t="shared" si="4"/>
        <v>0</v>
      </c>
      <c r="S12" s="51" t="e">
        <f t="shared" si="5"/>
        <v>#DIV/0!</v>
      </c>
      <c r="T12" s="4">
        <f t="shared" si="6"/>
        <v>0</v>
      </c>
      <c r="U12" s="74"/>
      <c r="V12" s="74"/>
    </row>
    <row r="13" spans="1:22" ht="15.75">
      <c r="A13" s="133" t="s">
        <v>88</v>
      </c>
      <c r="B13" s="5">
        <v>78373723</v>
      </c>
      <c r="C13" s="5">
        <v>78880727</v>
      </c>
      <c r="D13" s="6">
        <f t="shared" si="7"/>
        <v>1.0064690559615241</v>
      </c>
      <c r="E13" s="5"/>
      <c r="F13" s="40">
        <f t="shared" si="0"/>
        <v>1.0064690559615241</v>
      </c>
      <c r="G13" s="5"/>
      <c r="H13" s="5">
        <v>88003551</v>
      </c>
      <c r="I13" s="5">
        <v>83889331</v>
      </c>
      <c r="J13" s="6">
        <f t="shared" si="1"/>
        <v>0.9532493864935064</v>
      </c>
      <c r="K13" s="5">
        <v>-400000</v>
      </c>
      <c r="L13" s="5">
        <v>142983000</v>
      </c>
      <c r="M13" s="5">
        <v>53903022</v>
      </c>
      <c r="N13" s="51">
        <f t="shared" si="2"/>
        <v>0.37698902666750594</v>
      </c>
      <c r="O13" s="4"/>
      <c r="P13" s="5"/>
      <c r="Q13" s="5">
        <f t="shared" si="3"/>
        <v>-89079978</v>
      </c>
      <c r="R13" s="4">
        <f t="shared" si="4"/>
        <v>142983000</v>
      </c>
      <c r="S13" s="51">
        <f t="shared" si="5"/>
        <v>2.652597102997305</v>
      </c>
      <c r="T13" s="4">
        <f t="shared" si="6"/>
        <v>89079978</v>
      </c>
      <c r="U13" s="74"/>
      <c r="V13" s="74"/>
    </row>
    <row r="14" spans="1:22" ht="26.25">
      <c r="A14" s="137" t="s">
        <v>170</v>
      </c>
      <c r="B14" s="5"/>
      <c r="C14" s="5"/>
      <c r="D14" s="6"/>
      <c r="E14" s="5"/>
      <c r="F14" s="40"/>
      <c r="G14" s="5"/>
      <c r="H14" s="5"/>
      <c r="I14" s="5"/>
      <c r="J14" s="6"/>
      <c r="K14" s="5"/>
      <c r="L14" s="5">
        <v>0</v>
      </c>
      <c r="M14" s="5">
        <v>0</v>
      </c>
      <c r="N14" s="51"/>
      <c r="O14" s="4"/>
      <c r="P14" s="5"/>
      <c r="Q14" s="5">
        <f t="shared" si="3"/>
        <v>0</v>
      </c>
      <c r="R14" s="4">
        <f t="shared" si="4"/>
        <v>0</v>
      </c>
      <c r="S14" s="51" t="e">
        <f t="shared" si="5"/>
        <v>#DIV/0!</v>
      </c>
      <c r="T14" s="4">
        <f t="shared" si="6"/>
        <v>0</v>
      </c>
      <c r="U14" s="74"/>
      <c r="V14" s="74"/>
    </row>
    <row r="15" spans="1:22" ht="26.25">
      <c r="A15" s="132" t="s">
        <v>89</v>
      </c>
      <c r="B15" s="5">
        <v>2275000</v>
      </c>
      <c r="C15" s="5">
        <v>2331621</v>
      </c>
      <c r="D15" s="6">
        <f t="shared" si="7"/>
        <v>1.0248883516483516</v>
      </c>
      <c r="E15" s="5"/>
      <c r="F15" s="40">
        <f t="shared" si="0"/>
        <v>1.0248883516483516</v>
      </c>
      <c r="G15" s="5"/>
      <c r="H15" s="5">
        <v>2200000</v>
      </c>
      <c r="I15" s="5">
        <v>3005709</v>
      </c>
      <c r="J15" s="6">
        <f t="shared" si="1"/>
        <v>1.3662313636363637</v>
      </c>
      <c r="K15" s="5">
        <v>806000</v>
      </c>
      <c r="L15" s="5">
        <v>2663199</v>
      </c>
      <c r="M15" s="5">
        <v>1125764</v>
      </c>
      <c r="N15" s="51">
        <f t="shared" si="2"/>
        <v>0.4227111830546647</v>
      </c>
      <c r="O15" s="4"/>
      <c r="P15" s="5"/>
      <c r="Q15" s="5">
        <f t="shared" si="3"/>
        <v>-1537435</v>
      </c>
      <c r="R15" s="4">
        <f t="shared" si="4"/>
        <v>2663199</v>
      </c>
      <c r="S15" s="51">
        <f t="shared" si="5"/>
        <v>2.3656814394491206</v>
      </c>
      <c r="T15" s="4">
        <f t="shared" si="6"/>
        <v>1537435</v>
      </c>
      <c r="U15" s="74"/>
      <c r="V15" s="74"/>
    </row>
    <row r="16" spans="1:22" ht="26.25">
      <c r="A16" s="132" t="s">
        <v>92</v>
      </c>
      <c r="B16" s="5">
        <v>3027000</v>
      </c>
      <c r="C16" s="5">
        <v>3211708</v>
      </c>
      <c r="D16" s="6">
        <f t="shared" si="7"/>
        <v>1.0610201519656426</v>
      </c>
      <c r="E16" s="5"/>
      <c r="F16" s="40">
        <f t="shared" si="0"/>
        <v>1.0610201519656426</v>
      </c>
      <c r="G16" s="5"/>
      <c r="H16" s="5">
        <v>3125907</v>
      </c>
      <c r="I16" s="5">
        <v>3187760</v>
      </c>
      <c r="J16" s="6">
        <f t="shared" si="1"/>
        <v>1.0197872169581501</v>
      </c>
      <c r="K16" s="5">
        <v>74093</v>
      </c>
      <c r="L16" s="5">
        <v>3495483</v>
      </c>
      <c r="M16" s="5">
        <v>2647497</v>
      </c>
      <c r="N16" s="51">
        <f t="shared" si="2"/>
        <v>0.757405199796423</v>
      </c>
      <c r="O16" s="4"/>
      <c r="P16" s="5"/>
      <c r="Q16" s="5">
        <f>M16-L16</f>
        <v>-847986</v>
      </c>
      <c r="R16" s="4">
        <f t="shared" si="4"/>
        <v>3495483</v>
      </c>
      <c r="S16" s="51">
        <f t="shared" si="5"/>
        <v>1.320297246795747</v>
      </c>
      <c r="T16" s="4">
        <f t="shared" si="6"/>
        <v>847986</v>
      </c>
      <c r="U16" s="74"/>
      <c r="V16" s="74"/>
    </row>
    <row r="17" spans="1:22" ht="26.25">
      <c r="A17" s="132" t="s">
        <v>93</v>
      </c>
      <c r="B17" s="5">
        <v>2100000</v>
      </c>
      <c r="C17" s="5">
        <v>2152291</v>
      </c>
      <c r="D17" s="6">
        <f t="shared" si="7"/>
        <v>1.024900476190476</v>
      </c>
      <c r="E17" s="5"/>
      <c r="F17" s="40">
        <f t="shared" si="0"/>
        <v>1.024900476190476</v>
      </c>
      <c r="G17" s="5"/>
      <c r="H17" s="5">
        <v>2100000</v>
      </c>
      <c r="I17" s="5">
        <v>1978798</v>
      </c>
      <c r="J17" s="6">
        <f t="shared" si="1"/>
        <v>0.942284761904762</v>
      </c>
      <c r="K17" s="5">
        <v>-100000</v>
      </c>
      <c r="L17" s="5">
        <v>2500720</v>
      </c>
      <c r="M17" s="5">
        <v>1722773</v>
      </c>
      <c r="N17" s="51">
        <f t="shared" si="2"/>
        <v>0.6889107936914168</v>
      </c>
      <c r="O17" s="4"/>
      <c r="P17" s="5"/>
      <c r="Q17" s="5">
        <f>M17-L17</f>
        <v>-777947</v>
      </c>
      <c r="R17" s="4">
        <f t="shared" si="4"/>
        <v>2500720</v>
      </c>
      <c r="S17" s="51">
        <f t="shared" si="5"/>
        <v>1.4515667473311922</v>
      </c>
      <c r="T17" s="4">
        <f t="shared" si="6"/>
        <v>777947</v>
      </c>
      <c r="U17" s="74"/>
      <c r="V17" s="74"/>
    </row>
    <row r="18" spans="1:22" ht="15.75">
      <c r="A18" s="133" t="s">
        <v>94</v>
      </c>
      <c r="B18" s="5">
        <v>900000</v>
      </c>
      <c r="C18" s="5">
        <v>929192</v>
      </c>
      <c r="D18" s="6">
        <f t="shared" si="7"/>
        <v>1.0324355555555556</v>
      </c>
      <c r="E18" s="5"/>
      <c r="F18" s="40">
        <f t="shared" si="0"/>
        <v>1.0324355555555556</v>
      </c>
      <c r="G18" s="5"/>
      <c r="H18" s="5">
        <v>900000</v>
      </c>
      <c r="I18" s="5">
        <v>831732</v>
      </c>
      <c r="J18" s="6">
        <f t="shared" si="1"/>
        <v>0.9241466666666667</v>
      </c>
      <c r="K18" s="5"/>
      <c r="L18" s="5">
        <v>1088371</v>
      </c>
      <c r="M18" s="5">
        <v>772803</v>
      </c>
      <c r="N18" s="51">
        <f t="shared" si="2"/>
        <v>0.7100547515507121</v>
      </c>
      <c r="O18" s="4"/>
      <c r="P18" s="5"/>
      <c r="Q18" s="5">
        <f t="shared" si="3"/>
        <v>-315568</v>
      </c>
      <c r="R18" s="4">
        <f t="shared" si="4"/>
        <v>1088371</v>
      </c>
      <c r="S18" s="51">
        <f t="shared" si="5"/>
        <v>1.4083421001212468</v>
      </c>
      <c r="T18" s="4">
        <f t="shared" si="6"/>
        <v>315568</v>
      </c>
      <c r="U18" s="74"/>
      <c r="V18" s="74"/>
    </row>
    <row r="19" spans="1:22" ht="26.25">
      <c r="A19" s="132" t="s">
        <v>90</v>
      </c>
      <c r="B19" s="5">
        <v>10030000</v>
      </c>
      <c r="C19" s="5">
        <v>10627920</v>
      </c>
      <c r="D19" s="6">
        <f t="shared" si="7"/>
        <v>1.0596131605184447</v>
      </c>
      <c r="E19" s="5"/>
      <c r="F19" s="40">
        <f t="shared" si="0"/>
        <v>1.0596131605184447</v>
      </c>
      <c r="G19" s="5"/>
      <c r="H19" s="5">
        <v>9400000</v>
      </c>
      <c r="I19" s="5">
        <v>9001261</v>
      </c>
      <c r="J19" s="6">
        <f t="shared" si="1"/>
        <v>0.9575809574468085</v>
      </c>
      <c r="K19" s="5">
        <v>-300000</v>
      </c>
      <c r="L19" s="5">
        <v>13930625</v>
      </c>
      <c r="M19" s="5">
        <v>10169011</v>
      </c>
      <c r="N19" s="51">
        <f t="shared" si="2"/>
        <v>0.7299752164744941</v>
      </c>
      <c r="O19" s="4"/>
      <c r="P19" s="5"/>
      <c r="Q19" s="5">
        <f>M19-L19</f>
        <v>-3761614</v>
      </c>
      <c r="R19" s="4">
        <f t="shared" si="4"/>
        <v>13930625</v>
      </c>
      <c r="S19" s="51">
        <f t="shared" si="5"/>
        <v>1.369909522174772</v>
      </c>
      <c r="T19" s="4">
        <f t="shared" si="6"/>
        <v>3761614</v>
      </c>
      <c r="U19" s="74"/>
      <c r="V19" s="74"/>
    </row>
    <row r="20" spans="1:22" ht="26.25">
      <c r="A20" s="132" t="s">
        <v>91</v>
      </c>
      <c r="B20" s="5">
        <v>13950000</v>
      </c>
      <c r="C20" s="5">
        <v>14192795</v>
      </c>
      <c r="D20" s="6">
        <f t="shared" si="7"/>
        <v>1.0174046594982078</v>
      </c>
      <c r="E20" s="5"/>
      <c r="F20" s="40">
        <f t="shared" si="0"/>
        <v>1.0174046594982078</v>
      </c>
      <c r="G20" s="5"/>
      <c r="H20" s="5">
        <v>14000000</v>
      </c>
      <c r="I20" s="5">
        <v>14166197</v>
      </c>
      <c r="J20" s="6">
        <f t="shared" si="1"/>
        <v>1.0118712142857142</v>
      </c>
      <c r="K20" s="5">
        <v>200000</v>
      </c>
      <c r="L20" s="5">
        <v>24138642</v>
      </c>
      <c r="M20" s="5">
        <v>20017730</v>
      </c>
      <c r="N20" s="51">
        <f t="shared" si="2"/>
        <v>0.8292815312476982</v>
      </c>
      <c r="O20" s="4"/>
      <c r="P20" s="5"/>
      <c r="Q20" s="5">
        <f>M20-L20</f>
        <v>-4120912</v>
      </c>
      <c r="R20" s="4">
        <f t="shared" si="4"/>
        <v>24138642</v>
      </c>
      <c r="S20" s="51">
        <f t="shared" si="5"/>
        <v>1.2058631023597581</v>
      </c>
      <c r="T20" s="4">
        <f t="shared" si="6"/>
        <v>4120912</v>
      </c>
      <c r="U20" s="74"/>
      <c r="V20" s="74"/>
    </row>
    <row r="21" spans="1:22" ht="15.75">
      <c r="A21" s="133" t="s">
        <v>95</v>
      </c>
      <c r="B21" s="5">
        <v>880000</v>
      </c>
      <c r="C21" s="5">
        <v>928547</v>
      </c>
      <c r="D21" s="6">
        <f t="shared" si="7"/>
        <v>1.0551670454545454</v>
      </c>
      <c r="E21" s="5"/>
      <c r="F21" s="40">
        <f t="shared" si="0"/>
        <v>1.0551670454545454</v>
      </c>
      <c r="G21" s="5"/>
      <c r="H21" s="5">
        <v>1150000</v>
      </c>
      <c r="I21" s="5">
        <v>1220000</v>
      </c>
      <c r="J21" s="6">
        <f t="shared" si="1"/>
        <v>1.0608695652173914</v>
      </c>
      <c r="K21" s="5">
        <v>70000</v>
      </c>
      <c r="L21" s="5">
        <v>2090779</v>
      </c>
      <c r="M21" s="5">
        <v>963845</v>
      </c>
      <c r="N21" s="51">
        <f t="shared" si="2"/>
        <v>0.4609980299209051</v>
      </c>
      <c r="O21" s="4"/>
      <c r="P21" s="5"/>
      <c r="Q21" s="5">
        <f t="shared" si="3"/>
        <v>-1126934</v>
      </c>
      <c r="R21" s="4">
        <f t="shared" si="4"/>
        <v>2090779</v>
      </c>
      <c r="S21" s="51">
        <f t="shared" si="5"/>
        <v>2.1692066670470873</v>
      </c>
      <c r="T21" s="4">
        <f t="shared" si="6"/>
        <v>1126934</v>
      </c>
      <c r="U21" s="74"/>
      <c r="V21" s="74"/>
    </row>
    <row r="22" spans="1:22" ht="15.75">
      <c r="A22" s="134" t="s">
        <v>97</v>
      </c>
      <c r="B22" s="5">
        <v>20000</v>
      </c>
      <c r="C22" s="5">
        <v>25457</v>
      </c>
      <c r="D22" s="6">
        <f t="shared" si="7"/>
        <v>1.27285</v>
      </c>
      <c r="E22" s="5"/>
      <c r="F22" s="40">
        <f t="shared" si="0"/>
        <v>1.27285</v>
      </c>
      <c r="G22" s="5"/>
      <c r="H22" s="5">
        <v>27000</v>
      </c>
      <c r="I22" s="5">
        <v>27833</v>
      </c>
      <c r="J22" s="6">
        <f t="shared" si="1"/>
        <v>1.030851851851852</v>
      </c>
      <c r="K22" s="5">
        <v>1000</v>
      </c>
      <c r="L22" s="5">
        <v>35688</v>
      </c>
      <c r="M22" s="5">
        <v>28431</v>
      </c>
      <c r="N22" s="51">
        <f t="shared" si="2"/>
        <v>0.7966543375924681</v>
      </c>
      <c r="O22" s="4"/>
      <c r="P22" s="5"/>
      <c r="Q22" s="5">
        <f t="shared" si="3"/>
        <v>-7257</v>
      </c>
      <c r="R22" s="4">
        <f t="shared" si="4"/>
        <v>35688</v>
      </c>
      <c r="S22" s="51">
        <f t="shared" si="5"/>
        <v>1.255249551545848</v>
      </c>
      <c r="T22" s="4">
        <f t="shared" si="6"/>
        <v>7257</v>
      </c>
      <c r="U22" s="74"/>
      <c r="V22" s="74"/>
    </row>
    <row r="23" spans="1:22" ht="15.75" hidden="1">
      <c r="A23" s="134" t="s">
        <v>148</v>
      </c>
      <c r="B23" s="5">
        <v>15200</v>
      </c>
      <c r="C23" s="5">
        <v>13224</v>
      </c>
      <c r="D23" s="6">
        <f t="shared" si="7"/>
        <v>0.87</v>
      </c>
      <c r="E23" s="5"/>
      <c r="F23" s="40">
        <f t="shared" si="0"/>
        <v>0.87</v>
      </c>
      <c r="G23" s="5"/>
      <c r="H23" s="5">
        <v>3224</v>
      </c>
      <c r="I23" s="5">
        <v>0</v>
      </c>
      <c r="J23" s="6">
        <f t="shared" si="1"/>
        <v>0</v>
      </c>
      <c r="K23" s="5">
        <v>-3224</v>
      </c>
      <c r="L23" s="5"/>
      <c r="M23" s="5"/>
      <c r="N23" s="51" t="e">
        <f t="shared" si="2"/>
        <v>#DIV/0!</v>
      </c>
      <c r="O23" s="4"/>
      <c r="P23" s="5"/>
      <c r="Q23" s="5">
        <f t="shared" si="3"/>
        <v>0</v>
      </c>
      <c r="R23" s="4">
        <f t="shared" si="4"/>
        <v>0</v>
      </c>
      <c r="S23" s="51" t="e">
        <f t="shared" si="5"/>
        <v>#DIV/0!</v>
      </c>
      <c r="T23" s="4">
        <f t="shared" si="6"/>
        <v>0</v>
      </c>
      <c r="U23" s="74"/>
      <c r="V23" s="74"/>
    </row>
    <row r="24" spans="1:22" ht="26.25">
      <c r="A24" s="114" t="s">
        <v>98</v>
      </c>
      <c r="B24" s="5">
        <v>4460000</v>
      </c>
      <c r="C24" s="5">
        <v>4854206</v>
      </c>
      <c r="D24" s="6">
        <f t="shared" si="7"/>
        <v>1.088386995515695</v>
      </c>
      <c r="E24" s="5"/>
      <c r="F24" s="40">
        <f t="shared" si="0"/>
        <v>1.088386995515695</v>
      </c>
      <c r="G24" s="5"/>
      <c r="H24" s="5">
        <v>4550000</v>
      </c>
      <c r="I24" s="5">
        <v>4716298</v>
      </c>
      <c r="J24" s="6">
        <f t="shared" si="1"/>
        <v>1.036549010989011</v>
      </c>
      <c r="K24" s="5">
        <v>250000</v>
      </c>
      <c r="L24" s="5">
        <v>9645348</v>
      </c>
      <c r="M24" s="5">
        <v>6247413</v>
      </c>
      <c r="N24" s="51">
        <f t="shared" si="2"/>
        <v>0.6477125553168221</v>
      </c>
      <c r="O24" s="4"/>
      <c r="P24" s="5"/>
      <c r="Q24" s="5">
        <f t="shared" si="3"/>
        <v>-3397935</v>
      </c>
      <c r="R24" s="4">
        <f t="shared" si="4"/>
        <v>9645348</v>
      </c>
      <c r="S24" s="51">
        <f t="shared" si="5"/>
        <v>1.5438947289061888</v>
      </c>
      <c r="T24" s="4">
        <f t="shared" si="6"/>
        <v>3397935</v>
      </c>
      <c r="U24" s="74"/>
      <c r="V24" s="74"/>
    </row>
    <row r="25" spans="1:22" ht="26.25">
      <c r="A25" s="114" t="s">
        <v>115</v>
      </c>
      <c r="B25" s="5">
        <v>3080000</v>
      </c>
      <c r="C25" s="5">
        <v>3187350</v>
      </c>
      <c r="D25" s="6">
        <f t="shared" si="7"/>
        <v>1.034853896103896</v>
      </c>
      <c r="E25" s="5"/>
      <c r="F25" s="40">
        <f t="shared" si="0"/>
        <v>1.034853896103896</v>
      </c>
      <c r="G25" s="5"/>
      <c r="H25" s="5">
        <v>3000000</v>
      </c>
      <c r="I25" s="5">
        <v>2839908</v>
      </c>
      <c r="J25" s="6">
        <f t="shared" si="1"/>
        <v>0.946636</v>
      </c>
      <c r="K25" s="5"/>
      <c r="L25" s="5">
        <v>4907199</v>
      </c>
      <c r="M25" s="5">
        <v>3588146</v>
      </c>
      <c r="N25" s="51">
        <f t="shared" si="2"/>
        <v>0.7312004261494184</v>
      </c>
      <c r="O25" s="4"/>
      <c r="P25" s="5"/>
      <c r="Q25" s="5">
        <f t="shared" si="3"/>
        <v>-1319053</v>
      </c>
      <c r="R25" s="4">
        <f t="shared" si="4"/>
        <v>4907199</v>
      </c>
      <c r="S25" s="51">
        <f t="shared" si="5"/>
        <v>1.3676140825930718</v>
      </c>
      <c r="T25" s="4">
        <f t="shared" si="6"/>
        <v>1319053</v>
      </c>
      <c r="U25" s="74"/>
      <c r="V25" s="74"/>
    </row>
    <row r="26" spans="1:22" ht="15.75" hidden="1">
      <c r="A26" s="134" t="s">
        <v>36</v>
      </c>
      <c r="B26" s="5">
        <v>0</v>
      </c>
      <c r="C26" s="5"/>
      <c r="D26" s="6" t="e">
        <f t="shared" si="7"/>
        <v>#DIV/0!</v>
      </c>
      <c r="E26" s="5"/>
      <c r="F26" s="40" t="e">
        <f t="shared" si="0"/>
        <v>#DIV/0!</v>
      </c>
      <c r="G26" s="5"/>
      <c r="H26" s="5">
        <v>0</v>
      </c>
      <c r="I26" s="5"/>
      <c r="J26" s="6" t="e">
        <f t="shared" si="1"/>
        <v>#DIV/0!</v>
      </c>
      <c r="K26" s="5"/>
      <c r="L26" s="5"/>
      <c r="M26" s="5"/>
      <c r="N26" s="51" t="e">
        <f t="shared" si="2"/>
        <v>#DIV/0!</v>
      </c>
      <c r="O26" s="4"/>
      <c r="P26" s="5"/>
      <c r="Q26" s="5">
        <f t="shared" si="3"/>
        <v>0</v>
      </c>
      <c r="R26" s="4">
        <f t="shared" si="4"/>
        <v>0</v>
      </c>
      <c r="S26" s="51" t="e">
        <f t="shared" si="5"/>
        <v>#DIV/0!</v>
      </c>
      <c r="T26" s="4">
        <f t="shared" si="6"/>
        <v>0</v>
      </c>
      <c r="U26" s="74"/>
      <c r="V26" s="74"/>
    </row>
    <row r="27" spans="1:22" ht="18.75" customHeight="1">
      <c r="A27" s="134" t="s">
        <v>147</v>
      </c>
      <c r="B27" s="5">
        <v>800</v>
      </c>
      <c r="C27" s="5">
        <v>0</v>
      </c>
      <c r="D27" s="6"/>
      <c r="E27" s="5"/>
      <c r="F27" s="40">
        <f t="shared" si="0"/>
        <v>0</v>
      </c>
      <c r="G27" s="5"/>
      <c r="H27" s="5">
        <v>0</v>
      </c>
      <c r="I27" s="5">
        <v>0</v>
      </c>
      <c r="J27" s="6"/>
      <c r="K27" s="5"/>
      <c r="L27" s="5">
        <v>4000000</v>
      </c>
      <c r="M27" s="5">
        <v>0</v>
      </c>
      <c r="N27" s="51">
        <f t="shared" si="2"/>
        <v>0</v>
      </c>
      <c r="O27" s="4"/>
      <c r="P27" s="5"/>
      <c r="Q27" s="5">
        <f t="shared" si="3"/>
        <v>-4000000</v>
      </c>
      <c r="R27" s="4">
        <f t="shared" si="4"/>
        <v>4000000</v>
      </c>
      <c r="S27" s="51" t="e">
        <f t="shared" si="5"/>
        <v>#DIV/0!</v>
      </c>
      <c r="T27" s="4">
        <f t="shared" si="6"/>
        <v>4000000</v>
      </c>
      <c r="U27" s="74"/>
      <c r="V27" s="74"/>
    </row>
    <row r="28" spans="1:22" ht="17.25" customHeight="1">
      <c r="A28" s="134" t="s">
        <v>100</v>
      </c>
      <c r="B28" s="5">
        <v>2124765</v>
      </c>
      <c r="C28" s="5">
        <v>2332241</v>
      </c>
      <c r="D28" s="6">
        <f>C28/B28</f>
        <v>1.0976465632669965</v>
      </c>
      <c r="E28" s="5"/>
      <c r="F28" s="40">
        <f t="shared" si="0"/>
        <v>1.0976465632669965</v>
      </c>
      <c r="G28" s="5"/>
      <c r="H28" s="5">
        <v>2332241</v>
      </c>
      <c r="I28" s="5">
        <v>1963032</v>
      </c>
      <c r="J28" s="6">
        <f>I28/H28</f>
        <v>0.841693461353265</v>
      </c>
      <c r="K28" s="5">
        <v>-110033</v>
      </c>
      <c r="L28" s="5">
        <v>6140447</v>
      </c>
      <c r="M28" s="5">
        <v>2899896</v>
      </c>
      <c r="N28" s="51">
        <f t="shared" si="2"/>
        <v>0.4722613842282166</v>
      </c>
      <c r="O28" s="4"/>
      <c r="P28" s="5"/>
      <c r="Q28" s="5">
        <f t="shared" si="3"/>
        <v>-3240551</v>
      </c>
      <c r="R28" s="4">
        <f t="shared" si="4"/>
        <v>6140447</v>
      </c>
      <c r="S28" s="51">
        <f t="shared" si="5"/>
        <v>2.1174714541487005</v>
      </c>
      <c r="T28" s="4">
        <f t="shared" si="6"/>
        <v>3240551</v>
      </c>
      <c r="U28" s="74"/>
      <c r="V28" s="74"/>
    </row>
    <row r="29" spans="1:22" ht="15.75" hidden="1">
      <c r="A29" s="134" t="s">
        <v>84</v>
      </c>
      <c r="B29" s="5">
        <v>0</v>
      </c>
      <c r="C29" s="5">
        <v>0</v>
      </c>
      <c r="D29" s="6" t="e">
        <f>C29/B29</f>
        <v>#DIV/0!</v>
      </c>
      <c r="E29" s="5"/>
      <c r="F29" s="40"/>
      <c r="G29" s="5"/>
      <c r="H29" s="5">
        <v>0</v>
      </c>
      <c r="I29" s="5">
        <v>0</v>
      </c>
      <c r="J29" s="6"/>
      <c r="K29" s="5"/>
      <c r="L29" s="81"/>
      <c r="M29" s="5"/>
      <c r="N29" s="51" t="e">
        <f t="shared" si="2"/>
        <v>#DIV/0!</v>
      </c>
      <c r="O29" s="4"/>
      <c r="P29" s="5"/>
      <c r="Q29" s="5">
        <f t="shared" si="3"/>
        <v>0</v>
      </c>
      <c r="R29" s="4">
        <f t="shared" si="4"/>
        <v>0</v>
      </c>
      <c r="S29" s="51" t="e">
        <f t="shared" si="5"/>
        <v>#DIV/0!</v>
      </c>
      <c r="T29" s="4">
        <f t="shared" si="6"/>
        <v>0</v>
      </c>
      <c r="U29" s="74"/>
      <c r="V29" s="74"/>
    </row>
    <row r="30" spans="1:22" ht="15.75" customHeight="1">
      <c r="A30" s="134" t="s">
        <v>102</v>
      </c>
      <c r="B30" s="5">
        <v>90000</v>
      </c>
      <c r="C30" s="5">
        <v>92216</v>
      </c>
      <c r="D30" s="6">
        <f>C30/B30</f>
        <v>1.0246222222222223</v>
      </c>
      <c r="E30" s="5"/>
      <c r="F30" s="40">
        <f aca="true" t="shared" si="8" ref="F30:F52">C30/B30</f>
        <v>1.0246222222222223</v>
      </c>
      <c r="G30" s="5"/>
      <c r="H30" s="5">
        <v>100000</v>
      </c>
      <c r="I30" s="5">
        <v>99497</v>
      </c>
      <c r="J30" s="6">
        <f aca="true" t="shared" si="9" ref="J30:J44">I30/H30</f>
        <v>0.99497</v>
      </c>
      <c r="K30" s="5"/>
      <c r="L30" s="81">
        <v>257055</v>
      </c>
      <c r="M30" s="5">
        <v>107385</v>
      </c>
      <c r="N30" s="51">
        <f t="shared" si="2"/>
        <v>0.4177510649471903</v>
      </c>
      <c r="O30" s="4"/>
      <c r="P30" s="5"/>
      <c r="Q30" s="5">
        <f t="shared" si="3"/>
        <v>-149670</v>
      </c>
      <c r="R30" s="4">
        <f t="shared" si="4"/>
        <v>257055</v>
      </c>
      <c r="S30" s="51">
        <f t="shared" si="5"/>
        <v>2.3937700796200585</v>
      </c>
      <c r="T30" s="4">
        <f t="shared" si="6"/>
        <v>149670</v>
      </c>
      <c r="U30" s="74"/>
      <c r="V30" s="74"/>
    </row>
    <row r="31" spans="1:22" ht="2.25" customHeight="1" hidden="1">
      <c r="A31" s="114" t="s">
        <v>81</v>
      </c>
      <c r="B31" s="5">
        <v>0</v>
      </c>
      <c r="C31" s="5"/>
      <c r="D31" s="6"/>
      <c r="E31" s="5"/>
      <c r="F31" s="40" t="e">
        <f t="shared" si="8"/>
        <v>#DIV/0!</v>
      </c>
      <c r="G31" s="5"/>
      <c r="H31" s="5">
        <v>0</v>
      </c>
      <c r="I31" s="5"/>
      <c r="J31" s="6" t="e">
        <f t="shared" si="9"/>
        <v>#DIV/0!</v>
      </c>
      <c r="K31" s="5"/>
      <c r="L31" s="81"/>
      <c r="M31" s="5"/>
      <c r="N31" s="51" t="e">
        <f t="shared" si="2"/>
        <v>#DIV/0!</v>
      </c>
      <c r="O31" s="4"/>
      <c r="P31" s="5"/>
      <c r="Q31" s="5">
        <f t="shared" si="3"/>
        <v>0</v>
      </c>
      <c r="R31" s="4">
        <f t="shared" si="4"/>
        <v>0</v>
      </c>
      <c r="S31" s="51" t="e">
        <f t="shared" si="5"/>
        <v>#DIV/0!</v>
      </c>
      <c r="T31" s="4">
        <f t="shared" si="6"/>
        <v>0</v>
      </c>
      <c r="U31" s="74"/>
      <c r="V31" s="74"/>
    </row>
    <row r="32" spans="1:22" ht="15.75" hidden="1">
      <c r="A32" s="134" t="s">
        <v>74</v>
      </c>
      <c r="B32" s="5">
        <v>0</v>
      </c>
      <c r="C32" s="5"/>
      <c r="D32" s="6" t="e">
        <f aca="true" t="shared" si="10" ref="D32:D48">C32/B32</f>
        <v>#DIV/0!</v>
      </c>
      <c r="E32" s="5"/>
      <c r="F32" s="40" t="e">
        <f t="shared" si="8"/>
        <v>#DIV/0!</v>
      </c>
      <c r="G32" s="5"/>
      <c r="H32" s="5">
        <v>0</v>
      </c>
      <c r="I32" s="5"/>
      <c r="J32" s="6" t="e">
        <f t="shared" si="9"/>
        <v>#DIV/0!</v>
      </c>
      <c r="K32" s="5"/>
      <c r="L32" s="81"/>
      <c r="M32" s="5"/>
      <c r="N32" s="51" t="e">
        <f t="shared" si="2"/>
        <v>#DIV/0!</v>
      </c>
      <c r="O32" s="4"/>
      <c r="P32" s="5"/>
      <c r="Q32" s="5">
        <f t="shared" si="3"/>
        <v>0</v>
      </c>
      <c r="R32" s="4">
        <f t="shared" si="4"/>
        <v>0</v>
      </c>
      <c r="S32" s="51" t="e">
        <f t="shared" si="5"/>
        <v>#DIV/0!</v>
      </c>
      <c r="T32" s="4">
        <f t="shared" si="6"/>
        <v>0</v>
      </c>
      <c r="U32" s="74"/>
      <c r="V32" s="74"/>
    </row>
    <row r="33" spans="1:22" ht="15.75" hidden="1">
      <c r="A33" s="71" t="s">
        <v>50</v>
      </c>
      <c r="B33" s="5">
        <v>0</v>
      </c>
      <c r="C33" s="5"/>
      <c r="D33" s="6" t="e">
        <f t="shared" si="10"/>
        <v>#DIV/0!</v>
      </c>
      <c r="E33" s="5"/>
      <c r="F33" s="40" t="e">
        <f t="shared" si="8"/>
        <v>#DIV/0!</v>
      </c>
      <c r="G33" s="5"/>
      <c r="H33" s="5">
        <v>0</v>
      </c>
      <c r="I33" s="5"/>
      <c r="J33" s="6" t="e">
        <f t="shared" si="9"/>
        <v>#DIV/0!</v>
      </c>
      <c r="K33" s="5"/>
      <c r="L33" s="81"/>
      <c r="M33" s="5"/>
      <c r="N33" s="51" t="e">
        <f t="shared" si="2"/>
        <v>#DIV/0!</v>
      </c>
      <c r="O33" s="4"/>
      <c r="P33" s="5"/>
      <c r="Q33" s="5">
        <f t="shared" si="3"/>
        <v>0</v>
      </c>
      <c r="R33" s="4">
        <f t="shared" si="4"/>
        <v>0</v>
      </c>
      <c r="S33" s="51" t="e">
        <f t="shared" si="5"/>
        <v>#DIV/0!</v>
      </c>
      <c r="T33" s="4">
        <f t="shared" si="6"/>
        <v>0</v>
      </c>
      <c r="U33" s="74"/>
      <c r="V33" s="74"/>
    </row>
    <row r="34" spans="1:22" ht="15.75" hidden="1">
      <c r="A34" s="71" t="s">
        <v>72</v>
      </c>
      <c r="B34" s="5">
        <v>0</v>
      </c>
      <c r="C34" s="5"/>
      <c r="D34" s="6" t="e">
        <f t="shared" si="10"/>
        <v>#DIV/0!</v>
      </c>
      <c r="E34" s="5"/>
      <c r="F34" s="40" t="e">
        <f t="shared" si="8"/>
        <v>#DIV/0!</v>
      </c>
      <c r="G34" s="5"/>
      <c r="H34" s="5">
        <v>0</v>
      </c>
      <c r="I34" s="5"/>
      <c r="J34" s="6" t="e">
        <f t="shared" si="9"/>
        <v>#DIV/0!</v>
      </c>
      <c r="K34" s="5"/>
      <c r="L34" s="81"/>
      <c r="M34" s="5"/>
      <c r="N34" s="51" t="e">
        <f t="shared" si="2"/>
        <v>#DIV/0!</v>
      </c>
      <c r="O34" s="4"/>
      <c r="P34" s="5"/>
      <c r="Q34" s="5">
        <f t="shared" si="3"/>
        <v>0</v>
      </c>
      <c r="R34" s="4">
        <f t="shared" si="4"/>
        <v>0</v>
      </c>
      <c r="S34" s="51" t="e">
        <f t="shared" si="5"/>
        <v>#DIV/0!</v>
      </c>
      <c r="T34" s="4">
        <f t="shared" si="6"/>
        <v>0</v>
      </c>
      <c r="U34" s="74"/>
      <c r="V34" s="74"/>
    </row>
    <row r="35" spans="1:22" ht="15.75" hidden="1">
      <c r="A35" s="71" t="s">
        <v>33</v>
      </c>
      <c r="B35" s="5">
        <v>0</v>
      </c>
      <c r="C35" s="5"/>
      <c r="D35" s="6" t="e">
        <f t="shared" si="10"/>
        <v>#DIV/0!</v>
      </c>
      <c r="E35" s="5"/>
      <c r="F35" s="40" t="e">
        <f t="shared" si="8"/>
        <v>#DIV/0!</v>
      </c>
      <c r="G35" s="5"/>
      <c r="H35" s="5">
        <v>0</v>
      </c>
      <c r="I35" s="5"/>
      <c r="J35" s="6" t="e">
        <f t="shared" si="9"/>
        <v>#DIV/0!</v>
      </c>
      <c r="K35" s="5"/>
      <c r="L35" s="81"/>
      <c r="M35" s="5"/>
      <c r="N35" s="51" t="e">
        <f t="shared" si="2"/>
        <v>#DIV/0!</v>
      </c>
      <c r="O35" s="4"/>
      <c r="P35" s="5"/>
      <c r="Q35" s="5">
        <f t="shared" si="3"/>
        <v>0</v>
      </c>
      <c r="R35" s="4">
        <f t="shared" si="4"/>
        <v>0</v>
      </c>
      <c r="S35" s="51" t="e">
        <f t="shared" si="5"/>
        <v>#DIV/0!</v>
      </c>
      <c r="T35" s="4">
        <f t="shared" si="6"/>
        <v>0</v>
      </c>
      <c r="U35" s="74"/>
      <c r="V35" s="74"/>
    </row>
    <row r="36" spans="1:22" ht="15.75" hidden="1">
      <c r="A36" s="71" t="s">
        <v>84</v>
      </c>
      <c r="B36" s="5">
        <v>0</v>
      </c>
      <c r="C36" s="5"/>
      <c r="D36" s="6" t="e">
        <f t="shared" si="10"/>
        <v>#DIV/0!</v>
      </c>
      <c r="E36" s="5"/>
      <c r="F36" s="40" t="e">
        <f t="shared" si="8"/>
        <v>#DIV/0!</v>
      </c>
      <c r="G36" s="5"/>
      <c r="H36" s="5">
        <v>0</v>
      </c>
      <c r="I36" s="5"/>
      <c r="J36" s="6" t="e">
        <f t="shared" si="9"/>
        <v>#DIV/0!</v>
      </c>
      <c r="K36" s="5"/>
      <c r="L36" s="81"/>
      <c r="M36" s="5"/>
      <c r="N36" s="51"/>
      <c r="O36" s="4"/>
      <c r="P36" s="5"/>
      <c r="Q36" s="5">
        <f t="shared" si="3"/>
        <v>0</v>
      </c>
      <c r="R36" s="4">
        <f t="shared" si="4"/>
        <v>0</v>
      </c>
      <c r="S36" s="51"/>
      <c r="T36" s="4">
        <f t="shared" si="6"/>
        <v>0</v>
      </c>
      <c r="U36" s="74"/>
      <c r="V36" s="74"/>
    </row>
    <row r="37" spans="1:22" ht="15.75">
      <c r="A37" s="71" t="s">
        <v>104</v>
      </c>
      <c r="B37" s="5">
        <v>44203</v>
      </c>
      <c r="C37" s="5">
        <v>51985</v>
      </c>
      <c r="D37" s="6">
        <f t="shared" si="10"/>
        <v>1.1760513992262969</v>
      </c>
      <c r="E37" s="5"/>
      <c r="F37" s="40">
        <f t="shared" si="8"/>
        <v>1.1760513992262969</v>
      </c>
      <c r="G37" s="5"/>
      <c r="H37" s="5">
        <v>74000</v>
      </c>
      <c r="I37" s="5">
        <v>74195</v>
      </c>
      <c r="J37" s="6">
        <f t="shared" si="9"/>
        <v>1.002635135135135</v>
      </c>
      <c r="K37" s="5"/>
      <c r="L37" s="81">
        <v>9306</v>
      </c>
      <c r="M37" s="5">
        <v>3204</v>
      </c>
      <c r="N37" s="51">
        <f t="shared" si="2"/>
        <v>0.344294003868472</v>
      </c>
      <c r="O37" s="4"/>
      <c r="P37" s="5"/>
      <c r="Q37" s="5">
        <f t="shared" si="3"/>
        <v>-6102</v>
      </c>
      <c r="R37" s="4">
        <f t="shared" si="4"/>
        <v>9306</v>
      </c>
      <c r="S37" s="51">
        <f t="shared" si="5"/>
        <v>2.904494382022472</v>
      </c>
      <c r="T37" s="4">
        <f t="shared" si="6"/>
        <v>6102</v>
      </c>
      <c r="U37" s="74"/>
      <c r="V37" s="74"/>
    </row>
    <row r="38" spans="1:22" ht="15.75">
      <c r="A38" s="71" t="s">
        <v>101</v>
      </c>
      <c r="B38" s="5">
        <v>514</v>
      </c>
      <c r="C38" s="5">
        <v>406</v>
      </c>
      <c r="D38" s="6">
        <f t="shared" si="10"/>
        <v>0.7898832684824902</v>
      </c>
      <c r="E38" s="5"/>
      <c r="F38" s="40">
        <f t="shared" si="8"/>
        <v>0.7898832684824902</v>
      </c>
      <c r="G38" s="5"/>
      <c r="H38" s="5">
        <v>35000</v>
      </c>
      <c r="I38" s="5">
        <v>34394</v>
      </c>
      <c r="J38" s="6">
        <f t="shared" si="9"/>
        <v>0.9826857142857143</v>
      </c>
      <c r="K38" s="5"/>
      <c r="L38" s="81">
        <v>0</v>
      </c>
      <c r="M38" s="5">
        <v>0</v>
      </c>
      <c r="N38" s="51"/>
      <c r="O38" s="5"/>
      <c r="P38" s="5"/>
      <c r="Q38" s="5">
        <f t="shared" si="3"/>
        <v>0</v>
      </c>
      <c r="R38" s="4">
        <f t="shared" si="4"/>
        <v>0</v>
      </c>
      <c r="S38" s="51"/>
      <c r="T38" s="4">
        <f t="shared" si="6"/>
        <v>0</v>
      </c>
      <c r="U38" s="74"/>
      <c r="V38" s="74"/>
    </row>
    <row r="39" spans="1:22" ht="15.75">
      <c r="A39" s="134" t="s">
        <v>99</v>
      </c>
      <c r="B39" s="5">
        <v>480187</v>
      </c>
      <c r="C39" s="5">
        <v>473498</v>
      </c>
      <c r="D39" s="6">
        <f t="shared" si="10"/>
        <v>0.9860700102251831</v>
      </c>
      <c r="E39" s="5"/>
      <c r="F39" s="40">
        <f t="shared" si="8"/>
        <v>0.9860700102251831</v>
      </c>
      <c r="G39" s="5"/>
      <c r="H39" s="5">
        <v>473498</v>
      </c>
      <c r="I39" s="5">
        <v>413376</v>
      </c>
      <c r="J39" s="6">
        <f t="shared" si="9"/>
        <v>0.8730258628336339</v>
      </c>
      <c r="K39" s="5">
        <v>-50000</v>
      </c>
      <c r="L39" s="81">
        <v>649276</v>
      </c>
      <c r="M39" s="5">
        <v>392277</v>
      </c>
      <c r="N39" s="51">
        <f t="shared" si="2"/>
        <v>0.6041760360771075</v>
      </c>
      <c r="O39" s="5"/>
      <c r="P39" s="5"/>
      <c r="Q39" s="5">
        <f t="shared" si="3"/>
        <v>-256999</v>
      </c>
      <c r="R39" s="4">
        <f t="shared" si="4"/>
        <v>649276</v>
      </c>
      <c r="S39" s="51">
        <f t="shared" si="5"/>
        <v>1.6551467457944258</v>
      </c>
      <c r="T39" s="4">
        <f t="shared" si="6"/>
        <v>256999</v>
      </c>
      <c r="U39" s="74"/>
      <c r="V39" s="74"/>
    </row>
    <row r="40" spans="1:22" ht="15.75">
      <c r="A40" s="134" t="s">
        <v>156</v>
      </c>
      <c r="B40" s="5">
        <v>0</v>
      </c>
      <c r="C40" s="5"/>
      <c r="D40" s="6" t="e">
        <f t="shared" si="10"/>
        <v>#DIV/0!</v>
      </c>
      <c r="E40" s="5"/>
      <c r="F40" s="40" t="e">
        <f t="shared" si="8"/>
        <v>#DIV/0!</v>
      </c>
      <c r="G40" s="5"/>
      <c r="H40" s="5">
        <v>0</v>
      </c>
      <c r="I40" s="5"/>
      <c r="J40" s="6" t="e">
        <f t="shared" si="9"/>
        <v>#DIV/0!</v>
      </c>
      <c r="K40" s="5"/>
      <c r="L40" s="5">
        <v>3000</v>
      </c>
      <c r="M40" s="5">
        <v>2641</v>
      </c>
      <c r="N40" s="51">
        <f t="shared" si="2"/>
        <v>0.8803333333333333</v>
      </c>
      <c r="O40" s="5"/>
      <c r="P40" s="5"/>
      <c r="Q40" s="5">
        <f t="shared" si="3"/>
        <v>-359</v>
      </c>
      <c r="R40" s="4">
        <f t="shared" si="4"/>
        <v>3000</v>
      </c>
      <c r="S40" s="6">
        <f t="shared" si="5"/>
        <v>1.135933358576297</v>
      </c>
      <c r="T40" s="5">
        <f t="shared" si="6"/>
        <v>359</v>
      </c>
      <c r="U40" s="74"/>
      <c r="V40" s="74"/>
    </row>
    <row r="41" spans="1:22" ht="15.75">
      <c r="A41" s="134" t="s">
        <v>105</v>
      </c>
      <c r="B41" s="5">
        <v>630000</v>
      </c>
      <c r="C41" s="5">
        <v>632151</v>
      </c>
      <c r="D41" s="6">
        <f t="shared" si="10"/>
        <v>1.0034142857142858</v>
      </c>
      <c r="E41" s="5"/>
      <c r="F41" s="40">
        <f t="shared" si="8"/>
        <v>1.0034142857142858</v>
      </c>
      <c r="G41" s="5"/>
      <c r="H41" s="5">
        <v>42000</v>
      </c>
      <c r="I41" s="5">
        <v>41976</v>
      </c>
      <c r="J41" s="6">
        <f t="shared" si="9"/>
        <v>0.9994285714285714</v>
      </c>
      <c r="K41" s="5"/>
      <c r="L41" s="5">
        <v>3306</v>
      </c>
      <c r="M41" s="5">
        <v>709</v>
      </c>
      <c r="N41" s="6">
        <f t="shared" si="2"/>
        <v>0.21445856019358742</v>
      </c>
      <c r="O41" s="5"/>
      <c r="P41" s="5"/>
      <c r="Q41" s="5">
        <f t="shared" si="3"/>
        <v>-2597</v>
      </c>
      <c r="R41" s="5">
        <f t="shared" si="4"/>
        <v>3306</v>
      </c>
      <c r="S41" s="6">
        <f t="shared" si="5"/>
        <v>4.662905500705219</v>
      </c>
      <c r="T41" s="5">
        <f t="shared" si="6"/>
        <v>2597</v>
      </c>
      <c r="U41" s="74"/>
      <c r="V41" s="74"/>
    </row>
    <row r="42" spans="1:22" ht="15.75">
      <c r="A42" s="134" t="s">
        <v>106</v>
      </c>
      <c r="B42" s="5">
        <v>120000</v>
      </c>
      <c r="C42" s="5">
        <v>119950</v>
      </c>
      <c r="D42" s="6">
        <f t="shared" si="10"/>
        <v>0.9995833333333334</v>
      </c>
      <c r="E42" s="5"/>
      <c r="F42" s="40">
        <f t="shared" si="8"/>
        <v>0.9995833333333334</v>
      </c>
      <c r="G42" s="5"/>
      <c r="H42" s="5">
        <v>113000</v>
      </c>
      <c r="I42" s="5">
        <v>116556</v>
      </c>
      <c r="J42" s="6">
        <f t="shared" si="9"/>
        <v>1.0314690265486726</v>
      </c>
      <c r="K42" s="5">
        <v>4000</v>
      </c>
      <c r="L42" s="5">
        <v>112277</v>
      </c>
      <c r="M42" s="5">
        <v>46211</v>
      </c>
      <c r="N42" s="6">
        <f t="shared" si="2"/>
        <v>0.41158028803762126</v>
      </c>
      <c r="O42" s="5"/>
      <c r="P42" s="5"/>
      <c r="Q42" s="5">
        <f t="shared" si="3"/>
        <v>-66066</v>
      </c>
      <c r="R42" s="5">
        <f t="shared" si="4"/>
        <v>112277</v>
      </c>
      <c r="S42" s="6">
        <f t="shared" si="5"/>
        <v>2.4296596048559866</v>
      </c>
      <c r="T42" s="5">
        <f t="shared" si="6"/>
        <v>66066</v>
      </c>
      <c r="U42" s="74"/>
      <c r="V42" s="74"/>
    </row>
    <row r="43" spans="1:22" ht="15.75">
      <c r="A43" s="134" t="s">
        <v>107</v>
      </c>
      <c r="B43" s="5">
        <v>3790000</v>
      </c>
      <c r="C43" s="5">
        <v>4070075</v>
      </c>
      <c r="D43" s="6">
        <f t="shared" si="10"/>
        <v>1.0738984168865435</v>
      </c>
      <c r="E43" s="5"/>
      <c r="F43" s="40">
        <f t="shared" si="8"/>
        <v>1.0738984168865435</v>
      </c>
      <c r="G43" s="5"/>
      <c r="H43" s="5">
        <v>3900000</v>
      </c>
      <c r="I43" s="5">
        <v>4099971</v>
      </c>
      <c r="J43" s="6">
        <f t="shared" si="9"/>
        <v>1.0512746153846153</v>
      </c>
      <c r="K43" s="5">
        <v>200000</v>
      </c>
      <c r="L43" s="5">
        <v>5258885</v>
      </c>
      <c r="M43" s="5">
        <v>2083857</v>
      </c>
      <c r="N43" s="6">
        <f t="shared" si="2"/>
        <v>0.3962545292395631</v>
      </c>
      <c r="O43" s="5"/>
      <c r="P43" s="5"/>
      <c r="Q43" s="5">
        <f t="shared" si="3"/>
        <v>-3175028</v>
      </c>
      <c r="R43" s="5">
        <f t="shared" si="4"/>
        <v>5258885</v>
      </c>
      <c r="S43" s="6">
        <f t="shared" si="5"/>
        <v>2.5236304602475124</v>
      </c>
      <c r="T43" s="5">
        <f t="shared" si="6"/>
        <v>3175028</v>
      </c>
      <c r="U43" s="74"/>
      <c r="V43" s="74"/>
    </row>
    <row r="44" spans="1:22" ht="26.25">
      <c r="A44" s="114" t="s">
        <v>103</v>
      </c>
      <c r="B44" s="5">
        <v>20334</v>
      </c>
      <c r="C44" s="5">
        <v>20044</v>
      </c>
      <c r="D44" s="6">
        <f t="shared" si="10"/>
        <v>0.9857381725189338</v>
      </c>
      <c r="E44" s="5"/>
      <c r="F44" s="40">
        <f t="shared" si="8"/>
        <v>0.9857381725189338</v>
      </c>
      <c r="G44" s="5"/>
      <c r="H44" s="5">
        <v>20044</v>
      </c>
      <c r="I44" s="5">
        <v>18408</v>
      </c>
      <c r="J44" s="6">
        <f t="shared" si="9"/>
        <v>0.9183795649570944</v>
      </c>
      <c r="K44" s="5"/>
      <c r="L44" s="5">
        <v>31354</v>
      </c>
      <c r="M44" s="5">
        <v>9359</v>
      </c>
      <c r="N44" s="6">
        <f t="shared" si="2"/>
        <v>0.29849460993812593</v>
      </c>
      <c r="O44" s="5"/>
      <c r="P44" s="5"/>
      <c r="Q44" s="5">
        <f t="shared" si="3"/>
        <v>-21995</v>
      </c>
      <c r="R44" s="5">
        <f t="shared" si="4"/>
        <v>31354</v>
      </c>
      <c r="S44" s="6">
        <f t="shared" si="5"/>
        <v>3.3501442461801476</v>
      </c>
      <c r="T44" s="5">
        <f t="shared" si="6"/>
        <v>21995</v>
      </c>
      <c r="U44" s="74"/>
      <c r="V44" s="74"/>
    </row>
    <row r="45" spans="1:22" ht="26.25">
      <c r="A45" s="114" t="s">
        <v>108</v>
      </c>
      <c r="B45" s="5">
        <v>779</v>
      </c>
      <c r="C45" s="5">
        <v>0</v>
      </c>
      <c r="D45" s="6">
        <f t="shared" si="10"/>
        <v>0</v>
      </c>
      <c r="E45" s="5"/>
      <c r="F45" s="40">
        <f t="shared" si="8"/>
        <v>0</v>
      </c>
      <c r="G45" s="5"/>
      <c r="H45" s="5">
        <v>0</v>
      </c>
      <c r="I45" s="5">
        <v>0</v>
      </c>
      <c r="J45" s="6"/>
      <c r="K45" s="5"/>
      <c r="L45" s="5">
        <v>1059</v>
      </c>
      <c r="M45" s="5">
        <v>240</v>
      </c>
      <c r="N45" s="51">
        <f t="shared" si="2"/>
        <v>0.22662889518413598</v>
      </c>
      <c r="O45" s="5"/>
      <c r="P45" s="5"/>
      <c r="Q45" s="5">
        <f t="shared" si="3"/>
        <v>-819</v>
      </c>
      <c r="R45" s="4">
        <f t="shared" si="4"/>
        <v>1059</v>
      </c>
      <c r="S45" s="6">
        <f t="shared" si="5"/>
        <v>4.4125</v>
      </c>
      <c r="T45" s="5">
        <f t="shared" si="6"/>
        <v>819</v>
      </c>
      <c r="U45" s="74"/>
      <c r="V45" s="74"/>
    </row>
    <row r="46" spans="1:22" ht="15.75">
      <c r="A46" s="134" t="s">
        <v>109</v>
      </c>
      <c r="B46" s="5">
        <v>71000</v>
      </c>
      <c r="C46" s="5">
        <v>107975</v>
      </c>
      <c r="D46" s="6">
        <f t="shared" si="10"/>
        <v>1.5207746478873239</v>
      </c>
      <c r="E46" s="5"/>
      <c r="F46" s="40">
        <f t="shared" si="8"/>
        <v>1.5207746478873239</v>
      </c>
      <c r="G46" s="5"/>
      <c r="H46" s="5">
        <v>7975</v>
      </c>
      <c r="I46" s="5">
        <v>6421</v>
      </c>
      <c r="J46" s="6">
        <f>I46/H46</f>
        <v>0.805141065830721</v>
      </c>
      <c r="K46" s="5">
        <v>-1400</v>
      </c>
      <c r="L46" s="5">
        <v>9094</v>
      </c>
      <c r="M46" s="5">
        <v>167</v>
      </c>
      <c r="N46" s="51">
        <f t="shared" si="2"/>
        <v>0.01836375632285023</v>
      </c>
      <c r="O46" s="5"/>
      <c r="P46" s="5"/>
      <c r="Q46" s="5">
        <f t="shared" si="3"/>
        <v>-8927</v>
      </c>
      <c r="R46" s="4">
        <f t="shared" si="4"/>
        <v>9094</v>
      </c>
      <c r="S46" s="6">
        <f t="shared" si="5"/>
        <v>54.455089820359284</v>
      </c>
      <c r="T46" s="5">
        <f t="shared" si="6"/>
        <v>8927</v>
      </c>
      <c r="U46" s="74"/>
      <c r="V46" s="74"/>
    </row>
    <row r="47" spans="1:22" ht="32.25" customHeight="1">
      <c r="A47" s="114" t="s">
        <v>111</v>
      </c>
      <c r="B47" s="5">
        <v>3999151</v>
      </c>
      <c r="C47" s="5">
        <v>4158225</v>
      </c>
      <c r="D47" s="6">
        <f t="shared" si="10"/>
        <v>1.0397769426560788</v>
      </c>
      <c r="E47" s="5"/>
      <c r="F47" s="40">
        <f t="shared" si="8"/>
        <v>1.0397769426560788</v>
      </c>
      <c r="G47" s="5"/>
      <c r="H47" s="5">
        <v>5794043</v>
      </c>
      <c r="I47" s="5">
        <v>5300081</v>
      </c>
      <c r="J47" s="6">
        <f>I47/H47</f>
        <v>0.9147465767858471</v>
      </c>
      <c r="K47" s="5">
        <v>-490043</v>
      </c>
      <c r="L47" s="5">
        <v>5892126</v>
      </c>
      <c r="M47" s="5">
        <v>683033</v>
      </c>
      <c r="N47" s="51">
        <f t="shared" si="2"/>
        <v>0.11592301318743015</v>
      </c>
      <c r="O47" s="5"/>
      <c r="P47" s="5"/>
      <c r="Q47" s="5">
        <f t="shared" si="3"/>
        <v>-5209093</v>
      </c>
      <c r="R47" s="4">
        <f t="shared" si="4"/>
        <v>5892126</v>
      </c>
      <c r="S47" s="6">
        <f t="shared" si="5"/>
        <v>8.62641482915174</v>
      </c>
      <c r="T47" s="5">
        <f t="shared" si="6"/>
        <v>5209093</v>
      </c>
      <c r="U47" s="74"/>
      <c r="V47" s="74"/>
    </row>
    <row r="48" spans="1:22" ht="15.75" hidden="1">
      <c r="A48" s="38" t="s">
        <v>34</v>
      </c>
      <c r="B48" s="5">
        <v>28000</v>
      </c>
      <c r="C48" s="5">
        <v>28800</v>
      </c>
      <c r="D48" s="6">
        <f t="shared" si="10"/>
        <v>1.0285714285714285</v>
      </c>
      <c r="E48" s="5"/>
      <c r="F48" s="40">
        <f t="shared" si="8"/>
        <v>1.0285714285714285</v>
      </c>
      <c r="G48" s="5"/>
      <c r="H48" s="5">
        <v>0</v>
      </c>
      <c r="I48" s="5">
        <v>1000</v>
      </c>
      <c r="J48" s="6"/>
      <c r="K48" s="5"/>
      <c r="L48" s="5"/>
      <c r="M48" s="5"/>
      <c r="N48" s="51" t="e">
        <f t="shared" si="2"/>
        <v>#DIV/0!</v>
      </c>
      <c r="O48" s="5"/>
      <c r="P48" s="5"/>
      <c r="Q48" s="5">
        <f t="shared" si="3"/>
        <v>0</v>
      </c>
      <c r="R48" s="4">
        <f t="shared" si="4"/>
        <v>0</v>
      </c>
      <c r="S48" s="6" t="e">
        <f t="shared" si="5"/>
        <v>#DIV/0!</v>
      </c>
      <c r="T48" s="5">
        <f t="shared" si="6"/>
        <v>0</v>
      </c>
      <c r="U48" s="74"/>
      <c r="V48" s="74"/>
    </row>
    <row r="49" spans="1:22" ht="0.75" customHeight="1" hidden="1">
      <c r="A49" s="7"/>
      <c r="B49" s="5">
        <v>0</v>
      </c>
      <c r="C49" s="5"/>
      <c r="D49" s="6"/>
      <c r="E49" s="5"/>
      <c r="F49" s="40" t="e">
        <f t="shared" si="8"/>
        <v>#DIV/0!</v>
      </c>
      <c r="G49" s="5"/>
      <c r="H49" s="5">
        <v>0</v>
      </c>
      <c r="I49" s="5"/>
      <c r="J49" s="6" t="e">
        <f>I49/H49</f>
        <v>#DIV/0!</v>
      </c>
      <c r="K49" s="5"/>
      <c r="L49" s="5"/>
      <c r="M49" s="5"/>
      <c r="N49" s="51" t="e">
        <f t="shared" si="2"/>
        <v>#DIV/0!</v>
      </c>
      <c r="O49" s="5"/>
      <c r="P49" s="5"/>
      <c r="Q49" s="5">
        <f t="shared" si="3"/>
        <v>0</v>
      </c>
      <c r="R49" s="4">
        <f t="shared" si="4"/>
        <v>0</v>
      </c>
      <c r="S49" s="6" t="e">
        <f t="shared" si="5"/>
        <v>#DIV/0!</v>
      </c>
      <c r="T49" s="5">
        <f t="shared" si="6"/>
        <v>0</v>
      </c>
      <c r="U49" s="74"/>
      <c r="V49" s="74"/>
    </row>
    <row r="50" spans="1:22" ht="15.75" hidden="1">
      <c r="A50" s="7"/>
      <c r="B50" s="5">
        <v>0</v>
      </c>
      <c r="C50" s="5"/>
      <c r="D50" s="6"/>
      <c r="E50" s="5"/>
      <c r="F50" s="40" t="e">
        <f t="shared" si="8"/>
        <v>#DIV/0!</v>
      </c>
      <c r="G50" s="5"/>
      <c r="H50" s="5">
        <v>0</v>
      </c>
      <c r="I50" s="5"/>
      <c r="J50" s="6" t="e">
        <f>I50/H50</f>
        <v>#DIV/0!</v>
      </c>
      <c r="K50" s="5"/>
      <c r="L50" s="5"/>
      <c r="M50" s="5"/>
      <c r="N50" s="51" t="e">
        <f t="shared" si="2"/>
        <v>#DIV/0!</v>
      </c>
      <c r="O50" s="5"/>
      <c r="P50" s="5"/>
      <c r="Q50" s="5">
        <f t="shared" si="3"/>
        <v>0</v>
      </c>
      <c r="R50" s="4">
        <f t="shared" si="4"/>
        <v>0</v>
      </c>
      <c r="S50" s="6" t="e">
        <f t="shared" si="5"/>
        <v>#DIV/0!</v>
      </c>
      <c r="T50" s="5">
        <f t="shared" si="6"/>
        <v>0</v>
      </c>
      <c r="U50" s="74"/>
      <c r="V50" s="74"/>
    </row>
    <row r="51" spans="1:22" ht="15.75" hidden="1">
      <c r="A51" s="7" t="s">
        <v>119</v>
      </c>
      <c r="B51" s="5">
        <v>0</v>
      </c>
      <c r="C51" s="5"/>
      <c r="D51" s="6"/>
      <c r="E51" s="5"/>
      <c r="F51" s="40" t="e">
        <f t="shared" si="8"/>
        <v>#DIV/0!</v>
      </c>
      <c r="G51" s="5"/>
      <c r="H51" s="5">
        <v>0</v>
      </c>
      <c r="I51" s="5"/>
      <c r="J51" s="6" t="e">
        <f>I51/H51</f>
        <v>#DIV/0!</v>
      </c>
      <c r="K51" s="5"/>
      <c r="L51" s="5"/>
      <c r="M51" s="5"/>
      <c r="N51" s="51" t="e">
        <f t="shared" si="2"/>
        <v>#DIV/0!</v>
      </c>
      <c r="O51" s="5"/>
      <c r="P51" s="5"/>
      <c r="Q51" s="5">
        <f t="shared" si="3"/>
        <v>0</v>
      </c>
      <c r="R51" s="4">
        <f t="shared" si="4"/>
        <v>0</v>
      </c>
      <c r="S51" s="6" t="e">
        <f t="shared" si="5"/>
        <v>#DIV/0!</v>
      </c>
      <c r="T51" s="5">
        <f t="shared" si="6"/>
        <v>0</v>
      </c>
      <c r="U51" s="74"/>
      <c r="V51" s="74"/>
    </row>
    <row r="52" spans="1:22" ht="15.75" hidden="1">
      <c r="A52" s="114" t="s">
        <v>75</v>
      </c>
      <c r="B52" s="5">
        <v>0</v>
      </c>
      <c r="C52" s="5"/>
      <c r="D52" s="6"/>
      <c r="E52" s="5"/>
      <c r="F52" s="40" t="e">
        <f t="shared" si="8"/>
        <v>#DIV/0!</v>
      </c>
      <c r="G52" s="5"/>
      <c r="H52" s="5">
        <v>0</v>
      </c>
      <c r="I52" s="5"/>
      <c r="J52" s="6" t="e">
        <f>I52/H52</f>
        <v>#DIV/0!</v>
      </c>
      <c r="K52" s="5"/>
      <c r="L52" s="5"/>
      <c r="M52" s="5"/>
      <c r="N52" s="51" t="e">
        <f t="shared" si="2"/>
        <v>#DIV/0!</v>
      </c>
      <c r="O52" s="5"/>
      <c r="P52" s="5"/>
      <c r="Q52" s="5">
        <f t="shared" si="3"/>
        <v>0</v>
      </c>
      <c r="R52" s="4">
        <f t="shared" si="4"/>
        <v>0</v>
      </c>
      <c r="S52" s="6" t="e">
        <f t="shared" si="5"/>
        <v>#DIV/0!</v>
      </c>
      <c r="T52" s="5">
        <f t="shared" si="6"/>
        <v>0</v>
      </c>
      <c r="U52" s="74"/>
      <c r="V52" s="74"/>
    </row>
    <row r="53" spans="1:22" ht="0.75" customHeight="1">
      <c r="A53" s="39" t="s">
        <v>151</v>
      </c>
      <c r="B53" s="5">
        <v>0</v>
      </c>
      <c r="C53" s="5">
        <v>0</v>
      </c>
      <c r="D53" s="6" t="e">
        <f aca="true" t="shared" si="11" ref="D53:D58">C53/B53</f>
        <v>#DIV/0!</v>
      </c>
      <c r="E53" s="5"/>
      <c r="F53" s="40"/>
      <c r="G53" s="5"/>
      <c r="H53" s="5">
        <v>0</v>
      </c>
      <c r="I53" s="5">
        <v>0</v>
      </c>
      <c r="J53" s="6"/>
      <c r="K53" s="5"/>
      <c r="L53" s="5"/>
      <c r="M53" s="5"/>
      <c r="N53" s="51" t="e">
        <f t="shared" si="2"/>
        <v>#DIV/0!</v>
      </c>
      <c r="O53" s="5"/>
      <c r="P53" s="5"/>
      <c r="Q53" s="5">
        <f t="shared" si="3"/>
        <v>0</v>
      </c>
      <c r="R53" s="4">
        <f t="shared" si="4"/>
        <v>0</v>
      </c>
      <c r="S53" s="6"/>
      <c r="T53" s="5">
        <f t="shared" si="6"/>
        <v>0</v>
      </c>
      <c r="U53" s="74"/>
      <c r="V53" s="74"/>
    </row>
    <row r="54" spans="1:22" ht="15.75">
      <c r="A54" s="39" t="s">
        <v>113</v>
      </c>
      <c r="B54" s="5">
        <v>20000</v>
      </c>
      <c r="C54" s="5">
        <v>3788</v>
      </c>
      <c r="D54" s="6">
        <f t="shared" si="11"/>
        <v>0.1894</v>
      </c>
      <c r="E54" s="5"/>
      <c r="F54" s="40">
        <f aca="true" t="shared" si="12" ref="F54:F61">C54/B54</f>
        <v>0.1894</v>
      </c>
      <c r="G54" s="5"/>
      <c r="H54" s="5">
        <v>10000</v>
      </c>
      <c r="I54" s="5">
        <v>312</v>
      </c>
      <c r="J54" s="6">
        <f aca="true" t="shared" si="13" ref="J54:J62">I54/H54</f>
        <v>0.0312</v>
      </c>
      <c r="K54" s="5"/>
      <c r="L54" s="5">
        <v>60000</v>
      </c>
      <c r="M54" s="5">
        <v>10668</v>
      </c>
      <c r="N54" s="51">
        <f t="shared" si="2"/>
        <v>0.1778</v>
      </c>
      <c r="O54" s="135"/>
      <c r="P54" s="5"/>
      <c r="Q54" s="5">
        <f t="shared" si="3"/>
        <v>-49332</v>
      </c>
      <c r="R54" s="4">
        <f t="shared" si="4"/>
        <v>60000</v>
      </c>
      <c r="S54" s="6">
        <f t="shared" si="5"/>
        <v>5.62429696287964</v>
      </c>
      <c r="T54" s="5">
        <f t="shared" si="6"/>
        <v>49332</v>
      </c>
      <c r="U54" s="74"/>
      <c r="V54" s="74"/>
    </row>
    <row r="55" spans="1:22" ht="15.75" hidden="1">
      <c r="A55" s="114" t="s">
        <v>51</v>
      </c>
      <c r="B55" s="34">
        <v>0</v>
      </c>
      <c r="C55" s="5"/>
      <c r="D55" s="6" t="e">
        <f t="shared" si="11"/>
        <v>#DIV/0!</v>
      </c>
      <c r="E55" s="5"/>
      <c r="F55" s="40" t="e">
        <f t="shared" si="12"/>
        <v>#DIV/0!</v>
      </c>
      <c r="G55" s="5"/>
      <c r="H55" s="5">
        <v>0</v>
      </c>
      <c r="I55" s="5"/>
      <c r="J55" s="6" t="e">
        <f t="shared" si="13"/>
        <v>#DIV/0!</v>
      </c>
      <c r="K55" s="5"/>
      <c r="L55" s="5"/>
      <c r="M55" s="5"/>
      <c r="N55" s="51" t="e">
        <f t="shared" si="2"/>
        <v>#DIV/0!</v>
      </c>
      <c r="O55" s="5"/>
      <c r="P55" s="5"/>
      <c r="Q55" s="5">
        <f t="shared" si="3"/>
        <v>0</v>
      </c>
      <c r="R55" s="4">
        <f t="shared" si="4"/>
        <v>0</v>
      </c>
      <c r="S55" s="6" t="e">
        <f t="shared" si="5"/>
        <v>#DIV/0!</v>
      </c>
      <c r="T55" s="5">
        <f t="shared" si="6"/>
        <v>0</v>
      </c>
      <c r="U55" s="74"/>
      <c r="V55" s="74"/>
    </row>
    <row r="56" spans="1:22" ht="15.75">
      <c r="A56" s="7" t="s">
        <v>114</v>
      </c>
      <c r="B56" s="5">
        <v>2303000</v>
      </c>
      <c r="C56" s="5">
        <v>2124052</v>
      </c>
      <c r="D56" s="6">
        <f t="shared" si="11"/>
        <v>0.9222978723404255</v>
      </c>
      <c r="E56" s="5"/>
      <c r="F56" s="40">
        <f t="shared" si="12"/>
        <v>0.9222978723404255</v>
      </c>
      <c r="G56" s="5"/>
      <c r="H56" s="5">
        <v>2615000</v>
      </c>
      <c r="I56" s="5">
        <v>2387000</v>
      </c>
      <c r="J56" s="6">
        <f t="shared" si="13"/>
        <v>0.912810707456979</v>
      </c>
      <c r="K56" s="5"/>
      <c r="L56" s="5">
        <v>7825000</v>
      </c>
      <c r="M56" s="5">
        <v>2487700</v>
      </c>
      <c r="N56" s="51">
        <f t="shared" si="2"/>
        <v>0.31791693290734824</v>
      </c>
      <c r="O56" s="5"/>
      <c r="P56" s="5"/>
      <c r="Q56" s="5">
        <f t="shared" si="3"/>
        <v>-5337300</v>
      </c>
      <c r="R56" s="4">
        <f t="shared" si="4"/>
        <v>7825000</v>
      </c>
      <c r="S56" s="6">
        <f t="shared" si="5"/>
        <v>3.145475740643968</v>
      </c>
      <c r="T56" s="5">
        <f t="shared" si="6"/>
        <v>5337300</v>
      </c>
      <c r="U56" s="74"/>
      <c r="V56" s="75"/>
    </row>
    <row r="57" spans="1:22" ht="21" customHeight="1" hidden="1">
      <c r="A57" s="7" t="s">
        <v>157</v>
      </c>
      <c r="B57" s="5">
        <v>0</v>
      </c>
      <c r="C57" s="5"/>
      <c r="D57" s="6" t="e">
        <f t="shared" si="11"/>
        <v>#DIV/0!</v>
      </c>
      <c r="E57" s="5"/>
      <c r="F57" s="40" t="e">
        <f t="shared" si="12"/>
        <v>#DIV/0!</v>
      </c>
      <c r="G57" s="5"/>
      <c r="H57" s="5">
        <v>0</v>
      </c>
      <c r="I57" s="5"/>
      <c r="J57" s="6" t="e">
        <f t="shared" si="13"/>
        <v>#DIV/0!</v>
      </c>
      <c r="K57" s="5"/>
      <c r="L57" s="5">
        <v>0</v>
      </c>
      <c r="M57" s="5"/>
      <c r="N57" s="51"/>
      <c r="O57" s="5"/>
      <c r="P57" s="5"/>
      <c r="Q57" s="5">
        <f t="shared" si="3"/>
        <v>0</v>
      </c>
      <c r="R57" s="4">
        <f t="shared" si="4"/>
        <v>0</v>
      </c>
      <c r="S57" s="6" t="e">
        <f t="shared" si="5"/>
        <v>#DIV/0!</v>
      </c>
      <c r="T57" s="5">
        <f t="shared" si="6"/>
        <v>0</v>
      </c>
      <c r="U57" s="74"/>
      <c r="V57" s="74"/>
    </row>
    <row r="58" spans="1:22" ht="15.75" hidden="1">
      <c r="A58" s="38" t="s">
        <v>158</v>
      </c>
      <c r="B58" s="5">
        <v>0</v>
      </c>
      <c r="C58" s="5"/>
      <c r="D58" s="6" t="e">
        <f t="shared" si="11"/>
        <v>#DIV/0!</v>
      </c>
      <c r="E58" s="5"/>
      <c r="F58" s="40" t="e">
        <f t="shared" si="12"/>
        <v>#DIV/0!</v>
      </c>
      <c r="G58" s="5"/>
      <c r="H58" s="5">
        <v>0</v>
      </c>
      <c r="I58" s="5"/>
      <c r="J58" s="6" t="e">
        <f t="shared" si="13"/>
        <v>#DIV/0!</v>
      </c>
      <c r="K58" s="5"/>
      <c r="L58" s="5">
        <v>0</v>
      </c>
      <c r="M58" s="5"/>
      <c r="N58" s="51"/>
      <c r="O58" s="5"/>
      <c r="P58" s="5"/>
      <c r="Q58" s="5">
        <f t="shared" si="3"/>
        <v>0</v>
      </c>
      <c r="R58" s="4">
        <f t="shared" si="4"/>
        <v>0</v>
      </c>
      <c r="S58" s="6" t="e">
        <f t="shared" si="5"/>
        <v>#DIV/0!</v>
      </c>
      <c r="T58" s="5">
        <f t="shared" si="6"/>
        <v>0</v>
      </c>
      <c r="U58" s="74"/>
      <c r="V58" s="74"/>
    </row>
    <row r="59" spans="1:22" ht="0.75" customHeight="1">
      <c r="A59" s="7" t="s">
        <v>69</v>
      </c>
      <c r="B59" s="5">
        <v>0</v>
      </c>
      <c r="C59" s="5"/>
      <c r="D59" s="6"/>
      <c r="E59" s="5"/>
      <c r="F59" s="40" t="e">
        <f t="shared" si="12"/>
        <v>#DIV/0!</v>
      </c>
      <c r="G59" s="5"/>
      <c r="H59" s="5">
        <v>0</v>
      </c>
      <c r="I59" s="5"/>
      <c r="J59" s="6" t="e">
        <f t="shared" si="13"/>
        <v>#DIV/0!</v>
      </c>
      <c r="K59" s="5"/>
      <c r="L59" s="5"/>
      <c r="M59" s="5"/>
      <c r="N59" s="51" t="e">
        <f t="shared" si="2"/>
        <v>#DIV/0!</v>
      </c>
      <c r="O59" s="5"/>
      <c r="P59" s="5"/>
      <c r="Q59" s="5">
        <f t="shared" si="3"/>
        <v>0</v>
      </c>
      <c r="R59" s="4">
        <f t="shared" si="4"/>
        <v>0</v>
      </c>
      <c r="S59" s="6" t="e">
        <f t="shared" si="5"/>
        <v>#DIV/0!</v>
      </c>
      <c r="T59" s="5">
        <f t="shared" si="6"/>
        <v>0</v>
      </c>
      <c r="U59" s="74"/>
      <c r="V59" s="74"/>
    </row>
    <row r="60" spans="1:22" ht="15.75" customHeight="1">
      <c r="A60" s="134" t="s">
        <v>110</v>
      </c>
      <c r="B60" s="5">
        <v>506000</v>
      </c>
      <c r="C60" s="5">
        <v>540920</v>
      </c>
      <c r="D60" s="6">
        <f>C60/B60</f>
        <v>1.0690118577075098</v>
      </c>
      <c r="E60" s="5"/>
      <c r="F60" s="40">
        <f t="shared" si="12"/>
        <v>1.0690118577075098</v>
      </c>
      <c r="G60" s="5"/>
      <c r="H60" s="5">
        <v>560000</v>
      </c>
      <c r="I60" s="5">
        <v>578741</v>
      </c>
      <c r="J60" s="6">
        <f t="shared" si="13"/>
        <v>1.0334660714285715</v>
      </c>
      <c r="K60" s="5">
        <v>20000</v>
      </c>
      <c r="L60" s="5">
        <v>506574</v>
      </c>
      <c r="M60" s="5">
        <v>145557</v>
      </c>
      <c r="N60" s="51">
        <f t="shared" si="2"/>
        <v>0.28733610489286854</v>
      </c>
      <c r="O60" s="5"/>
      <c r="P60" s="5"/>
      <c r="Q60" s="5">
        <f t="shared" si="3"/>
        <v>-361017</v>
      </c>
      <c r="R60" s="4">
        <f t="shared" si="4"/>
        <v>506574</v>
      </c>
      <c r="S60" s="6">
        <f t="shared" si="5"/>
        <v>3.480244852531998</v>
      </c>
      <c r="T60" s="5">
        <f t="shared" si="6"/>
        <v>361017</v>
      </c>
      <c r="U60" s="74"/>
      <c r="V60" s="74"/>
    </row>
    <row r="61" spans="1:22" ht="15.75" hidden="1">
      <c r="A61" s="38" t="s">
        <v>58</v>
      </c>
      <c r="B61" s="5">
        <v>0</v>
      </c>
      <c r="C61" s="5"/>
      <c r="D61" s="6" t="e">
        <f>C61/B61</f>
        <v>#DIV/0!</v>
      </c>
      <c r="E61" s="5"/>
      <c r="F61" s="40" t="e">
        <f t="shared" si="12"/>
        <v>#DIV/0!</v>
      </c>
      <c r="G61" s="5"/>
      <c r="H61" s="5">
        <v>0</v>
      </c>
      <c r="I61" s="5"/>
      <c r="J61" s="6" t="e">
        <f t="shared" si="13"/>
        <v>#DIV/0!</v>
      </c>
      <c r="K61" s="5"/>
      <c r="L61" s="5"/>
      <c r="M61" s="5"/>
      <c r="N61" s="51" t="e">
        <f t="shared" si="2"/>
        <v>#DIV/0!</v>
      </c>
      <c r="O61" s="5"/>
      <c r="P61" s="5"/>
      <c r="Q61" s="5">
        <f t="shared" si="3"/>
        <v>0</v>
      </c>
      <c r="R61" s="4">
        <f t="shared" si="4"/>
        <v>0</v>
      </c>
      <c r="S61" s="6" t="e">
        <f t="shared" si="5"/>
        <v>#DIV/0!</v>
      </c>
      <c r="T61" s="5">
        <f t="shared" si="6"/>
        <v>0</v>
      </c>
      <c r="U61" s="74"/>
      <c r="V61" s="74"/>
    </row>
    <row r="62" spans="1:22" ht="15.75" hidden="1">
      <c r="A62" s="38" t="s">
        <v>126</v>
      </c>
      <c r="B62" s="5">
        <v>0</v>
      </c>
      <c r="C62" s="5"/>
      <c r="D62" s="6"/>
      <c r="E62" s="5"/>
      <c r="F62" s="40"/>
      <c r="G62" s="5"/>
      <c r="H62" s="5">
        <v>0</v>
      </c>
      <c r="I62" s="5"/>
      <c r="J62" s="6" t="e">
        <f t="shared" si="13"/>
        <v>#DIV/0!</v>
      </c>
      <c r="K62" s="5"/>
      <c r="L62" s="5"/>
      <c r="M62" s="5"/>
      <c r="N62" s="51" t="e">
        <f t="shared" si="2"/>
        <v>#DIV/0!</v>
      </c>
      <c r="O62" s="5"/>
      <c r="P62" s="5"/>
      <c r="Q62" s="5">
        <f t="shared" si="3"/>
        <v>0</v>
      </c>
      <c r="R62" s="4">
        <f t="shared" si="4"/>
        <v>0</v>
      </c>
      <c r="S62" s="6" t="e">
        <f t="shared" si="5"/>
        <v>#DIV/0!</v>
      </c>
      <c r="T62" s="5">
        <f t="shared" si="6"/>
        <v>0</v>
      </c>
      <c r="U62" s="74"/>
      <c r="V62" s="74"/>
    </row>
    <row r="63" spans="1:22" ht="26.25" hidden="1">
      <c r="A63" s="114" t="s">
        <v>124</v>
      </c>
      <c r="B63" s="5">
        <v>126000</v>
      </c>
      <c r="C63" s="5">
        <v>125907</v>
      </c>
      <c r="D63" s="6">
        <f aca="true" t="shared" si="14" ref="D63:D73">C63/B63</f>
        <v>0.9992619047619048</v>
      </c>
      <c r="E63" s="5"/>
      <c r="F63" s="40">
        <f aca="true" t="shared" si="15" ref="F63:F70">C63/B63</f>
        <v>0.9992619047619048</v>
      </c>
      <c r="G63" s="5"/>
      <c r="H63" s="5">
        <v>0</v>
      </c>
      <c r="I63" s="5">
        <v>0</v>
      </c>
      <c r="J63" s="6"/>
      <c r="K63" s="5"/>
      <c r="L63" s="5"/>
      <c r="M63" s="5"/>
      <c r="N63" s="51" t="e">
        <f t="shared" si="2"/>
        <v>#DIV/0!</v>
      </c>
      <c r="O63" s="5"/>
      <c r="P63" s="5"/>
      <c r="Q63" s="5">
        <f t="shared" si="3"/>
        <v>0</v>
      </c>
      <c r="R63" s="4">
        <f t="shared" si="4"/>
        <v>0</v>
      </c>
      <c r="S63" s="6" t="e">
        <f t="shared" si="5"/>
        <v>#DIV/0!</v>
      </c>
      <c r="T63" s="5">
        <f t="shared" si="6"/>
        <v>0</v>
      </c>
      <c r="U63" s="74"/>
      <c r="V63" s="74"/>
    </row>
    <row r="64" spans="1:22" ht="15.75" hidden="1">
      <c r="A64" s="7" t="s">
        <v>112</v>
      </c>
      <c r="B64" s="5">
        <v>275000</v>
      </c>
      <c r="C64" s="5">
        <v>275000</v>
      </c>
      <c r="D64" s="6">
        <f t="shared" si="14"/>
        <v>1</v>
      </c>
      <c r="E64" s="5"/>
      <c r="F64" s="40">
        <f t="shared" si="15"/>
        <v>1</v>
      </c>
      <c r="G64" s="5"/>
      <c r="H64" s="5">
        <v>0</v>
      </c>
      <c r="I64" s="5">
        <v>0</v>
      </c>
      <c r="J64" s="6"/>
      <c r="K64" s="5"/>
      <c r="L64" s="5"/>
      <c r="M64" s="5"/>
      <c r="N64" s="51" t="e">
        <f t="shared" si="2"/>
        <v>#DIV/0!</v>
      </c>
      <c r="O64" s="5"/>
      <c r="P64" s="5"/>
      <c r="Q64" s="5">
        <f t="shared" si="3"/>
        <v>0</v>
      </c>
      <c r="R64" s="4">
        <f t="shared" si="4"/>
        <v>0</v>
      </c>
      <c r="S64" s="6" t="e">
        <f t="shared" si="5"/>
        <v>#DIV/0!</v>
      </c>
      <c r="T64" s="5">
        <f t="shared" si="6"/>
        <v>0</v>
      </c>
      <c r="U64" s="74"/>
      <c r="V64" s="74"/>
    </row>
    <row r="65" spans="1:22" ht="0.75" customHeight="1" hidden="1">
      <c r="A65" s="7" t="s">
        <v>169</v>
      </c>
      <c r="B65" s="5">
        <v>0</v>
      </c>
      <c r="C65" s="5"/>
      <c r="D65" s="6" t="e">
        <f t="shared" si="14"/>
        <v>#DIV/0!</v>
      </c>
      <c r="E65" s="5"/>
      <c r="F65" s="40" t="e">
        <f t="shared" si="15"/>
        <v>#DIV/0!</v>
      </c>
      <c r="G65" s="5"/>
      <c r="H65" s="5">
        <v>0</v>
      </c>
      <c r="I65" s="5"/>
      <c r="J65" s="6" t="e">
        <f>I65/H65</f>
        <v>#DIV/0!</v>
      </c>
      <c r="K65" s="5"/>
      <c r="L65" s="5"/>
      <c r="M65" s="5"/>
      <c r="N65" s="51"/>
      <c r="O65" s="5"/>
      <c r="P65" s="5"/>
      <c r="Q65" s="5">
        <f t="shared" si="3"/>
        <v>0</v>
      </c>
      <c r="R65" s="4">
        <f t="shared" si="4"/>
        <v>0</v>
      </c>
      <c r="S65" s="6" t="e">
        <f t="shared" si="5"/>
        <v>#DIV/0!</v>
      </c>
      <c r="T65" s="5">
        <f t="shared" si="6"/>
        <v>0</v>
      </c>
      <c r="U65" s="74"/>
      <c r="V65" s="74"/>
    </row>
    <row r="66" spans="1:22" ht="15.75" hidden="1">
      <c r="A66" s="114" t="s">
        <v>159</v>
      </c>
      <c r="B66" s="115">
        <v>505000</v>
      </c>
      <c r="C66" s="115">
        <v>443182</v>
      </c>
      <c r="D66" s="116">
        <f t="shared" si="14"/>
        <v>0.8775881188118811</v>
      </c>
      <c r="E66" s="115"/>
      <c r="F66" s="117">
        <f t="shared" si="15"/>
        <v>0.8775881188118811</v>
      </c>
      <c r="G66" s="115"/>
      <c r="H66" s="115">
        <v>0</v>
      </c>
      <c r="I66" s="115">
        <v>0</v>
      </c>
      <c r="J66" s="116"/>
      <c r="K66" s="115"/>
      <c r="L66" s="5">
        <v>0</v>
      </c>
      <c r="M66" s="5"/>
      <c r="N66" s="51"/>
      <c r="O66" s="5"/>
      <c r="P66" s="5"/>
      <c r="Q66" s="5">
        <f t="shared" si="3"/>
        <v>0</v>
      </c>
      <c r="R66" s="4">
        <f t="shared" si="4"/>
        <v>0</v>
      </c>
      <c r="S66" s="6" t="e">
        <f t="shared" si="5"/>
        <v>#DIV/0!</v>
      </c>
      <c r="T66" s="5">
        <f t="shared" si="6"/>
        <v>0</v>
      </c>
      <c r="U66" s="74"/>
      <c r="V66" s="74"/>
    </row>
    <row r="67" spans="1:22" ht="0.75" customHeight="1" hidden="1">
      <c r="A67" s="7" t="s">
        <v>160</v>
      </c>
      <c r="B67" s="5"/>
      <c r="C67" s="5"/>
      <c r="D67" s="6"/>
      <c r="E67" s="5"/>
      <c r="F67" s="40"/>
      <c r="G67" s="5"/>
      <c r="H67" s="5"/>
      <c r="I67" s="5"/>
      <c r="J67" s="6"/>
      <c r="K67" s="5"/>
      <c r="L67" s="5">
        <v>0</v>
      </c>
      <c r="M67" s="5"/>
      <c r="N67" s="51"/>
      <c r="O67" s="5"/>
      <c r="P67" s="5"/>
      <c r="Q67" s="5"/>
      <c r="R67" s="4">
        <f t="shared" si="4"/>
        <v>0</v>
      </c>
      <c r="S67" s="6" t="e">
        <f t="shared" si="5"/>
        <v>#DIV/0!</v>
      </c>
      <c r="T67" s="5">
        <f t="shared" si="6"/>
        <v>0</v>
      </c>
      <c r="U67" s="74"/>
      <c r="V67" s="74"/>
    </row>
    <row r="68" spans="1:22" ht="15.75" hidden="1">
      <c r="A68" s="7" t="s">
        <v>161</v>
      </c>
      <c r="B68" s="5"/>
      <c r="C68" s="5"/>
      <c r="D68" s="6"/>
      <c r="E68" s="5"/>
      <c r="F68" s="40"/>
      <c r="G68" s="5"/>
      <c r="H68" s="5"/>
      <c r="I68" s="5"/>
      <c r="J68" s="6"/>
      <c r="K68" s="5"/>
      <c r="L68" s="5">
        <v>0</v>
      </c>
      <c r="M68" s="5"/>
      <c r="N68" s="51"/>
      <c r="O68" s="5"/>
      <c r="P68" s="5"/>
      <c r="Q68" s="5"/>
      <c r="R68" s="4">
        <f t="shared" si="4"/>
        <v>0</v>
      </c>
      <c r="S68" s="6" t="e">
        <f t="shared" si="5"/>
        <v>#DIV/0!</v>
      </c>
      <c r="T68" s="5">
        <f t="shared" si="6"/>
        <v>0</v>
      </c>
      <c r="U68" s="74"/>
      <c r="V68" s="74"/>
    </row>
    <row r="69" spans="1:22" ht="26.25">
      <c r="A69" s="7" t="s">
        <v>142</v>
      </c>
      <c r="B69" s="5">
        <v>250000</v>
      </c>
      <c r="C69" s="5">
        <v>0</v>
      </c>
      <c r="D69" s="6">
        <f t="shared" si="14"/>
        <v>0</v>
      </c>
      <c r="E69" s="5"/>
      <c r="F69" s="40">
        <f t="shared" si="15"/>
        <v>0</v>
      </c>
      <c r="G69" s="5"/>
      <c r="H69" s="5">
        <v>0</v>
      </c>
      <c r="I69" s="5">
        <v>0</v>
      </c>
      <c r="J69" s="6"/>
      <c r="K69" s="5"/>
      <c r="L69" s="5">
        <v>120000</v>
      </c>
      <c r="M69" s="5">
        <v>0</v>
      </c>
      <c r="N69" s="51"/>
      <c r="O69" s="5"/>
      <c r="P69" s="5"/>
      <c r="Q69" s="5">
        <f t="shared" si="3"/>
        <v>-120000</v>
      </c>
      <c r="R69" s="4">
        <f t="shared" si="4"/>
        <v>120000</v>
      </c>
      <c r="S69" s="6" t="e">
        <f t="shared" si="5"/>
        <v>#DIV/0!</v>
      </c>
      <c r="T69" s="5">
        <f t="shared" si="6"/>
        <v>120000</v>
      </c>
      <c r="U69" s="74"/>
      <c r="V69" s="74"/>
    </row>
    <row r="70" spans="1:22" ht="15.75">
      <c r="A70" s="38" t="s">
        <v>96</v>
      </c>
      <c r="B70" s="5">
        <v>104666930</v>
      </c>
      <c r="C70" s="5">
        <v>104151194</v>
      </c>
      <c r="D70" s="6">
        <f t="shared" si="14"/>
        <v>0.995072598384227</v>
      </c>
      <c r="E70" s="5"/>
      <c r="F70" s="40">
        <f t="shared" si="15"/>
        <v>0.995072598384227</v>
      </c>
      <c r="G70" s="5"/>
      <c r="H70" s="5">
        <v>129000500</v>
      </c>
      <c r="I70" s="5">
        <v>113358586</v>
      </c>
      <c r="J70" s="6">
        <f>I70/H70</f>
        <v>0.8787453226925477</v>
      </c>
      <c r="K70" s="5"/>
      <c r="L70" s="81">
        <v>47037000</v>
      </c>
      <c r="M70" s="5">
        <v>6644036</v>
      </c>
      <c r="N70" s="51">
        <f t="shared" si="2"/>
        <v>0.14125127027659076</v>
      </c>
      <c r="O70" s="4">
        <v>826000</v>
      </c>
      <c r="P70" s="5"/>
      <c r="Q70" s="5">
        <f t="shared" si="3"/>
        <v>-40392964</v>
      </c>
      <c r="R70" s="4">
        <f t="shared" si="4"/>
        <v>47863000</v>
      </c>
      <c r="S70" s="51">
        <f t="shared" si="5"/>
        <v>7.203904373787259</v>
      </c>
      <c r="T70" s="4">
        <f t="shared" si="6"/>
        <v>41218964</v>
      </c>
      <c r="U70" s="74"/>
      <c r="V70" s="74"/>
    </row>
    <row r="71" spans="1:22" ht="15.75">
      <c r="A71" s="38" t="s">
        <v>162</v>
      </c>
      <c r="B71" s="5"/>
      <c r="C71" s="5"/>
      <c r="D71" s="6"/>
      <c r="E71" s="5"/>
      <c r="F71" s="40"/>
      <c r="G71" s="5"/>
      <c r="H71" s="5"/>
      <c r="I71" s="5"/>
      <c r="J71" s="6"/>
      <c r="K71" s="5"/>
      <c r="L71" s="81">
        <v>0</v>
      </c>
      <c r="M71" s="5">
        <v>0</v>
      </c>
      <c r="N71" s="51"/>
      <c r="O71" s="4"/>
      <c r="P71" s="5"/>
      <c r="Q71" s="5"/>
      <c r="R71" s="4">
        <f t="shared" si="4"/>
        <v>0</v>
      </c>
      <c r="S71" s="51"/>
      <c r="T71" s="4">
        <f t="shared" si="6"/>
        <v>0</v>
      </c>
      <c r="U71" s="74"/>
      <c r="V71" s="74"/>
    </row>
    <row r="72" spans="1:22" ht="24.75" customHeight="1">
      <c r="A72" s="38" t="s">
        <v>143</v>
      </c>
      <c r="B72" s="5">
        <v>135000</v>
      </c>
      <c r="C72" s="42">
        <v>0</v>
      </c>
      <c r="D72" s="6">
        <f t="shared" si="14"/>
        <v>0</v>
      </c>
      <c r="E72" s="5"/>
      <c r="F72" s="40"/>
      <c r="G72" s="5"/>
      <c r="H72" s="5">
        <v>135000</v>
      </c>
      <c r="I72" s="5">
        <v>0</v>
      </c>
      <c r="J72" s="6">
        <f>I72/H72</f>
        <v>0</v>
      </c>
      <c r="K72" s="5"/>
      <c r="L72" s="81">
        <v>494000</v>
      </c>
      <c r="M72" s="5">
        <v>173000</v>
      </c>
      <c r="N72" s="51">
        <f t="shared" si="2"/>
        <v>0.35020242914979755</v>
      </c>
      <c r="O72" s="4">
        <v>2000</v>
      </c>
      <c r="P72" s="5"/>
      <c r="Q72" s="5">
        <f t="shared" si="3"/>
        <v>-321000</v>
      </c>
      <c r="R72" s="4">
        <f t="shared" si="4"/>
        <v>496000</v>
      </c>
      <c r="S72" s="51">
        <f t="shared" si="5"/>
        <v>2.867052023121387</v>
      </c>
      <c r="T72" s="4">
        <f t="shared" si="6"/>
        <v>323000</v>
      </c>
      <c r="U72" s="74"/>
      <c r="V72" s="74"/>
    </row>
    <row r="73" spans="1:22" ht="26.25">
      <c r="A73" s="46" t="s">
        <v>125</v>
      </c>
      <c r="B73" s="8">
        <v>-16652955</v>
      </c>
      <c r="C73" s="8">
        <v>-16611762</v>
      </c>
      <c r="D73" s="43">
        <f t="shared" si="14"/>
        <v>0.997526384956904</v>
      </c>
      <c r="E73" s="8"/>
      <c r="F73" s="47">
        <f>C73/B73</f>
        <v>0.997526384956904</v>
      </c>
      <c r="G73" s="8"/>
      <c r="H73" s="8">
        <v>0</v>
      </c>
      <c r="I73" s="8"/>
      <c r="J73" s="43"/>
      <c r="K73" s="8"/>
      <c r="L73" s="83">
        <v>-37091664</v>
      </c>
      <c r="M73" s="8">
        <v>-527805</v>
      </c>
      <c r="N73" s="92">
        <f t="shared" si="2"/>
        <v>0.014229747147499233</v>
      </c>
      <c r="O73" s="8">
        <v>-7200000</v>
      </c>
      <c r="P73" s="8"/>
      <c r="Q73" s="8">
        <f t="shared" si="3"/>
        <v>36563859</v>
      </c>
      <c r="R73" s="93">
        <f t="shared" si="4"/>
        <v>-44291664</v>
      </c>
      <c r="S73" s="92">
        <f t="shared" si="5"/>
        <v>83.9167192429022</v>
      </c>
      <c r="T73" s="93">
        <f t="shared" si="6"/>
        <v>-43763859</v>
      </c>
      <c r="U73" s="74"/>
      <c r="V73" s="74"/>
    </row>
    <row r="74" spans="1:22" ht="0.75" customHeight="1" thickBot="1">
      <c r="A74" s="134" t="s">
        <v>60</v>
      </c>
      <c r="B74" s="5">
        <v>0</v>
      </c>
      <c r="C74" s="5"/>
      <c r="D74" s="6"/>
      <c r="E74" s="5"/>
      <c r="F74" s="40" t="e">
        <f>C74/B74</f>
        <v>#DIV/0!</v>
      </c>
      <c r="G74" s="5"/>
      <c r="H74" s="5">
        <f>B74+E74</f>
        <v>0</v>
      </c>
      <c r="I74" s="5"/>
      <c r="J74" s="6"/>
      <c r="K74" s="5"/>
      <c r="L74" s="6"/>
      <c r="M74" s="6"/>
      <c r="N74" s="127" t="e">
        <f t="shared" si="2"/>
        <v>#DIV/0!</v>
      </c>
      <c r="O74" s="6"/>
      <c r="P74" s="6"/>
      <c r="Q74" s="5">
        <f t="shared" si="3"/>
        <v>0</v>
      </c>
      <c r="R74" s="4">
        <f t="shared" si="4"/>
        <v>0</v>
      </c>
      <c r="S74" s="90" t="e">
        <f t="shared" si="5"/>
        <v>#DIV/0!</v>
      </c>
      <c r="T74" s="91">
        <f t="shared" si="6"/>
        <v>0</v>
      </c>
      <c r="U74" s="74"/>
      <c r="V74" s="74"/>
    </row>
    <row r="75" spans="1:22" ht="20.25">
      <c r="A75" s="45" t="s">
        <v>77</v>
      </c>
      <c r="B75" s="44">
        <f>B76-B12-B54-B56-B59-B61-B65-B70-B64-B73-B48-B69-B11-B51-B66</f>
        <v>133249656</v>
      </c>
      <c r="C75" s="44">
        <f>C76-C12-C54-C56-C59-C61-C65-C70-C64-C73-C48-C69-C11-C51-C66</f>
        <v>136194581</v>
      </c>
      <c r="D75" s="48">
        <f>C75/B75</f>
        <v>1.0221008075247864</v>
      </c>
      <c r="E75" s="44">
        <f>E76-E12-E54-E56-E59-E61-E65-E70-E64-E48-E73-E69-E11-E51-E66</f>
        <v>0</v>
      </c>
      <c r="F75" s="49">
        <f>C75/B75</f>
        <v>1.0221008075247864</v>
      </c>
      <c r="G75" s="44">
        <f>G76-G12-G54-G56-G59-G61-G65-G70-G64-G73-G51-G69-G11-G66-G48-G62</f>
        <v>0</v>
      </c>
      <c r="H75" s="44">
        <f>H10+H13+H15+H16+H17+H21+H22+H23+H24+H25+H27+H28+H29+H30+H37+H38+H39+H41+H42+H43+H44+H45+H46+H47+H53+H60+H63+H18+H19+H20+H73</f>
        <v>142546876</v>
      </c>
      <c r="I75" s="44">
        <f>I10+I13+I15+I16+I17+I21+I22+I23+I24+I25+I27+I28+I29+I30+I37+I38+I39+I41+I42+I43+I44+I45+I46+I47+I53+I60+I63+I18+I19+I20+I73</f>
        <v>138158714</v>
      </c>
      <c r="J75" s="48">
        <f>I75/H75</f>
        <v>0.9692160072311932</v>
      </c>
      <c r="K75" s="44">
        <f>K10+K13+K15+K16+K17+K21+K22+K23+K24+K25+K27+K28+K29+K30+K37+K38+K39+K41+K42+K43+K44+K45+K46+K47+K53+K60+K63+K18+K19+K20+K73</f>
        <v>150000</v>
      </c>
      <c r="L75" s="44">
        <f>L10+L13+L15+L16+L17+L21+L22+L23+L24+L25+L27+L28+L29+L30+L37+L38+L39+L41+L42+L43+L44+L45+L46+L47+L53+L60+L63+L18+L19+L20+L73+L9+L66</f>
        <v>194211642</v>
      </c>
      <c r="M75" s="79">
        <f>M10+M13+M15+M16+M17+M21+M22+M23+M24+M25+M27+M28+M29+M30+M37+M38+M39+M41+M42+M43+M44+M45+M46+M47+M53+M60+M63+M18+M19+M20+M73+M9+M66</f>
        <v>109739642</v>
      </c>
      <c r="N75" s="129">
        <f>M75/L75</f>
        <v>0.5650518211467467</v>
      </c>
      <c r="O75" s="44">
        <f>O10+O13+O15+O16+O17+O21+O22+O23+O24+O25+O27+O28+O29+O30+O37+O38+O39+O41+O42+O43+O44+O45+O46+O47+O53+O60+O63+O18+O19+O20+O9+O73+O66</f>
        <v>0</v>
      </c>
      <c r="P75" s="44">
        <f>P10+P13+P15+P16+P17+P21+P22+P23+P24+P25+P27+P28+P29+P30+P37+P38+P39+P41+P42+P43+P44+P45+P46+P47+P53+P60+P63+P18+P19+P20+P9+P73+P66</f>
        <v>0</v>
      </c>
      <c r="Q75" s="44">
        <f>Q10+Q13+Q15+Q16+Q17+Q21+Q22+Q23+Q24+Q25+Q27+Q28+Q29+Q30+Q37+Q38+Q39+Q41+Q42+Q43+Q44+Q45+Q46+Q47+Q53+Q60+Q63+Q18+Q19+Q20+Q9+Q73+Q66</f>
        <v>-86348592</v>
      </c>
      <c r="R75" s="44">
        <f>R10+R13+R15+R16+R17+R21+R22+R23+R24+R25+R27+R28+R29+R30+R37+R38+R39+R41+R42+R43+R44+R45+R46+R47+R53+R60+R63+R18+R19+R20+R9+R73+R66</f>
        <v>194211642</v>
      </c>
      <c r="S75" s="84">
        <f t="shared" si="5"/>
        <v>1.7697491850757086</v>
      </c>
      <c r="T75" s="85">
        <f t="shared" si="6"/>
        <v>84472000</v>
      </c>
      <c r="U75" s="74"/>
      <c r="V75" s="74"/>
    </row>
    <row r="76" spans="1:22" ht="19.5" customHeight="1" thickBot="1">
      <c r="A76" s="45" t="s">
        <v>0</v>
      </c>
      <c r="B76" s="50">
        <f>SUM(B9:B74)</f>
        <v>226113631</v>
      </c>
      <c r="C76" s="50">
        <f>SUM(C9:C74)</f>
        <v>228067537</v>
      </c>
      <c r="D76" s="48">
        <f>C76/B76</f>
        <v>1.0086412570147087</v>
      </c>
      <c r="E76" s="44">
        <f>SUM(E9:E74)</f>
        <v>0</v>
      </c>
      <c r="F76" s="49">
        <f>C76/B76</f>
        <v>1.0086412570147087</v>
      </c>
      <c r="G76" s="44">
        <f>SUM(G9:G74)</f>
        <v>0</v>
      </c>
      <c r="H76" s="44">
        <f>SUM(H9:H74)</f>
        <v>275745376</v>
      </c>
      <c r="I76" s="44">
        <f>SUM(I9:I74)</f>
        <v>255259534</v>
      </c>
      <c r="J76" s="48">
        <f>I76/H76</f>
        <v>0.9257073960870336</v>
      </c>
      <c r="K76" s="44">
        <f>SUM(K9:K74)</f>
        <v>150000</v>
      </c>
      <c r="L76" s="44">
        <f>SUM(L9:L74)</f>
        <v>254269642</v>
      </c>
      <c r="M76" s="79">
        <f>SUM(M9:M74)</f>
        <v>120855583</v>
      </c>
      <c r="N76" s="130">
        <f>M76/L76</f>
        <v>0.4753048065407667</v>
      </c>
      <c r="O76" s="44">
        <f>SUM(O9:O74)</f>
        <v>828000</v>
      </c>
      <c r="P76" s="44">
        <f>SUM(P9:P74)</f>
        <v>0</v>
      </c>
      <c r="Q76" s="44">
        <f>SUM(Q9:Q74)</f>
        <v>-135290651</v>
      </c>
      <c r="R76" s="44">
        <f>SUM(R9:R74)</f>
        <v>255097642</v>
      </c>
      <c r="S76" s="84">
        <f t="shared" si="5"/>
        <v>2.1107642333743075</v>
      </c>
      <c r="T76" s="85">
        <f t="shared" si="6"/>
        <v>134242059</v>
      </c>
      <c r="U76" s="74"/>
      <c r="V76" s="74"/>
    </row>
    <row r="77" spans="1:22" ht="21" hidden="1" thickBot="1">
      <c r="A77" s="45" t="s">
        <v>63</v>
      </c>
      <c r="B77" s="50"/>
      <c r="C77" s="44"/>
      <c r="D77" s="72"/>
      <c r="E77" s="73"/>
      <c r="F77" s="73"/>
      <c r="G77" s="73"/>
      <c r="H77" s="71"/>
      <c r="I77" s="71"/>
      <c r="J77" s="71"/>
      <c r="K77" s="71"/>
      <c r="L77" s="66" t="e">
        <f>H77/B77</f>
        <v>#DIV/0!</v>
      </c>
      <c r="M77" s="66"/>
      <c r="N77" s="128"/>
      <c r="O77" s="66"/>
      <c r="P77" s="66"/>
      <c r="Q77" s="66"/>
      <c r="R77" s="82"/>
      <c r="S77" s="39"/>
      <c r="T77" s="39"/>
      <c r="U77" s="74"/>
      <c r="V77" s="74"/>
    </row>
    <row r="78" spans="1:22" ht="21" hidden="1" thickBot="1">
      <c r="A78" s="45" t="s">
        <v>61</v>
      </c>
      <c r="B78" s="50"/>
      <c r="C78" s="44"/>
      <c r="D78" s="72"/>
      <c r="E78" s="73"/>
      <c r="F78" s="73"/>
      <c r="G78" s="73"/>
      <c r="H78" s="71"/>
      <c r="I78" s="71"/>
      <c r="J78" s="71"/>
      <c r="K78" s="71"/>
      <c r="L78" s="66" t="e">
        <f>H78/B78</f>
        <v>#DIV/0!</v>
      </c>
      <c r="M78" s="66"/>
      <c r="N78" s="66"/>
      <c r="O78" s="66"/>
      <c r="P78" s="66"/>
      <c r="Q78" s="66"/>
      <c r="R78" s="82"/>
      <c r="S78" s="39"/>
      <c r="T78" s="39"/>
      <c r="U78" s="74"/>
      <c r="V78" s="74"/>
    </row>
    <row r="79" spans="1:22" ht="21" hidden="1" thickBot="1">
      <c r="A79" s="63" t="s">
        <v>62</v>
      </c>
      <c r="B79" s="50"/>
      <c r="C79" s="44"/>
      <c r="D79" s="72"/>
      <c r="E79" s="73"/>
      <c r="F79" s="73"/>
      <c r="G79" s="73"/>
      <c r="H79" s="71"/>
      <c r="I79" s="71"/>
      <c r="J79" s="71"/>
      <c r="K79" s="71"/>
      <c r="L79" s="66" t="e">
        <f>H79/B79</f>
        <v>#DIV/0!</v>
      </c>
      <c r="M79" s="66"/>
      <c r="N79" s="66"/>
      <c r="O79" s="66"/>
      <c r="P79" s="66"/>
      <c r="Q79" s="66"/>
      <c r="R79" s="82"/>
      <c r="S79" s="39"/>
      <c r="T79" s="39"/>
      <c r="U79" s="74"/>
      <c r="V79" s="74"/>
    </row>
    <row r="80" spans="1:22" ht="63.75" customHeight="1" thickBot="1">
      <c r="A80" s="64" t="s">
        <v>37</v>
      </c>
      <c r="B80" s="108" t="s">
        <v>127</v>
      </c>
      <c r="C80" s="109" t="s">
        <v>132</v>
      </c>
      <c r="D80" s="110" t="s">
        <v>80</v>
      </c>
      <c r="E80" s="111" t="s">
        <v>118</v>
      </c>
      <c r="F80" s="111" t="s">
        <v>80</v>
      </c>
      <c r="G80" s="111" t="s">
        <v>128</v>
      </c>
      <c r="H80" s="112" t="s">
        <v>133</v>
      </c>
      <c r="I80" s="112" t="s">
        <v>136</v>
      </c>
      <c r="J80" s="112" t="s">
        <v>80</v>
      </c>
      <c r="K80" s="112" t="s">
        <v>134</v>
      </c>
      <c r="L80" s="59" t="s">
        <v>167</v>
      </c>
      <c r="M80" s="59" t="s">
        <v>185</v>
      </c>
      <c r="N80" s="59" t="s">
        <v>80</v>
      </c>
      <c r="O80" s="59" t="s">
        <v>134</v>
      </c>
      <c r="P80" s="61" t="s">
        <v>141</v>
      </c>
      <c r="Q80" s="60"/>
      <c r="R80" s="59" t="s">
        <v>168</v>
      </c>
      <c r="S80" s="61" t="s">
        <v>152</v>
      </c>
      <c r="T80" s="59" t="s">
        <v>153</v>
      </c>
      <c r="U80" s="121"/>
      <c r="V80" s="138"/>
    </row>
    <row r="81" spans="1:22" ht="15.75">
      <c r="A81" s="9" t="s">
        <v>5</v>
      </c>
      <c r="B81" s="12">
        <f>B82+B83+B86</f>
        <v>16896000</v>
      </c>
      <c r="C81" s="12">
        <f>C82+C83+C86</f>
        <v>16567349</v>
      </c>
      <c r="D81" s="14">
        <f>C81/B81</f>
        <v>0.9805485913825758</v>
      </c>
      <c r="E81" s="12">
        <f>E82+E83</f>
        <v>0</v>
      </c>
      <c r="F81" s="14">
        <f>C81/B81</f>
        <v>0.9805485913825758</v>
      </c>
      <c r="G81" s="12">
        <f>G82+G83+G86</f>
        <v>0</v>
      </c>
      <c r="H81" s="12">
        <f>H82+H83+H86+H84</f>
        <v>19373000</v>
      </c>
      <c r="I81" s="12">
        <f>I82+I83+I86+I84</f>
        <v>15869073</v>
      </c>
      <c r="J81" s="14">
        <f>I81/H81</f>
        <v>0.8191334847468126</v>
      </c>
      <c r="K81" s="12">
        <f>K82+K83+K84+K86</f>
        <v>0</v>
      </c>
      <c r="L81" s="95">
        <f>L82+L83+L84+L85+L86</f>
        <v>33887000</v>
      </c>
      <c r="M81" s="95">
        <f>M82+M83+M84+M85+M86</f>
        <v>12802245</v>
      </c>
      <c r="N81" s="94">
        <f>M81/L81</f>
        <v>0.3777922212057721</v>
      </c>
      <c r="O81" s="95">
        <f>O82+O83+O84+O85+O86</f>
        <v>0</v>
      </c>
      <c r="P81" s="12">
        <f>P82+P83+P84+P85+P86</f>
        <v>0</v>
      </c>
      <c r="Q81" s="12">
        <f>Q82+Q83+Q84+Q85+Q86</f>
        <v>0</v>
      </c>
      <c r="R81" s="95">
        <f>L81+O81</f>
        <v>33887000</v>
      </c>
      <c r="S81" s="94">
        <f>R81/M81</f>
        <v>2.646957623448075</v>
      </c>
      <c r="T81" s="95">
        <f>R81-M81</f>
        <v>21084755</v>
      </c>
      <c r="U81" s="74"/>
      <c r="V81" s="74"/>
    </row>
    <row r="82" spans="1:22" ht="15.75">
      <c r="A82" s="10" t="s">
        <v>2</v>
      </c>
      <c r="B82" s="5">
        <v>13996000</v>
      </c>
      <c r="C82" s="5">
        <v>13839174</v>
      </c>
      <c r="D82" s="6">
        <f>C82/B82</f>
        <v>0.988794941411832</v>
      </c>
      <c r="E82" s="5"/>
      <c r="F82" s="6">
        <f>C82/B82</f>
        <v>0.988794941411832</v>
      </c>
      <c r="G82" s="5"/>
      <c r="H82" s="5">
        <v>16000000</v>
      </c>
      <c r="I82" s="5">
        <v>13617666</v>
      </c>
      <c r="J82" s="6">
        <f>I82/H82</f>
        <v>0.851104125</v>
      </c>
      <c r="K82" s="5"/>
      <c r="L82" s="5">
        <v>29434000</v>
      </c>
      <c r="M82" s="5">
        <v>11239481</v>
      </c>
      <c r="N82" s="124">
        <f aca="true" t="shared" si="16" ref="N82:N146">M82/L82</f>
        <v>0.3818536726234966</v>
      </c>
      <c r="O82" s="5"/>
      <c r="P82" s="5"/>
      <c r="Q82" s="5"/>
      <c r="R82" s="122">
        <f aca="true" t="shared" si="17" ref="R82:R146">L82+O82</f>
        <v>29434000</v>
      </c>
      <c r="S82" s="96">
        <f aca="true" t="shared" si="18" ref="S82:S145">R82/M82</f>
        <v>2.61880419567416</v>
      </c>
      <c r="T82" s="97">
        <f aca="true" t="shared" si="19" ref="T82:T146">R82-M82</f>
        <v>18194519</v>
      </c>
      <c r="U82" s="74"/>
      <c r="V82" s="74"/>
    </row>
    <row r="83" spans="1:22" ht="15" customHeight="1">
      <c r="A83" s="10" t="s">
        <v>3</v>
      </c>
      <c r="B83" s="5">
        <v>2900000</v>
      </c>
      <c r="C83" s="5">
        <v>2728175</v>
      </c>
      <c r="D83" s="6">
        <f>C83/B83</f>
        <v>0.94075</v>
      </c>
      <c r="E83" s="5"/>
      <c r="F83" s="6">
        <f>C83/B83</f>
        <v>0.94075</v>
      </c>
      <c r="G83" s="5"/>
      <c r="H83" s="5">
        <v>3323000</v>
      </c>
      <c r="I83" s="5">
        <v>2210540</v>
      </c>
      <c r="J83" s="6">
        <f>I83/H83</f>
        <v>0.665224195004514</v>
      </c>
      <c r="K83" s="5"/>
      <c r="L83" s="5">
        <v>4183000</v>
      </c>
      <c r="M83" s="5">
        <v>1581097</v>
      </c>
      <c r="N83" s="124">
        <f t="shared" si="16"/>
        <v>0.3779815921587377</v>
      </c>
      <c r="O83" s="5"/>
      <c r="P83" s="5"/>
      <c r="Q83" s="5"/>
      <c r="R83" s="122">
        <f t="shared" si="17"/>
        <v>4183000</v>
      </c>
      <c r="S83" s="96">
        <f t="shared" si="18"/>
        <v>2.645631482445416</v>
      </c>
      <c r="T83" s="97">
        <f t="shared" si="19"/>
        <v>2601903</v>
      </c>
      <c r="U83" s="74"/>
      <c r="V83" s="74"/>
    </row>
    <row r="84" spans="1:22" ht="15.75">
      <c r="A84" s="10" t="s">
        <v>135</v>
      </c>
      <c r="B84" s="5" t="e">
        <v>#REF!</v>
      </c>
      <c r="C84" s="5"/>
      <c r="D84" s="6" t="e">
        <f>C84/B84</f>
        <v>#REF!</v>
      </c>
      <c r="E84" s="5"/>
      <c r="F84" s="6" t="e">
        <f>C84/B84</f>
        <v>#REF!</v>
      </c>
      <c r="G84" s="5"/>
      <c r="H84" s="5">
        <v>50000</v>
      </c>
      <c r="I84" s="5">
        <v>50000</v>
      </c>
      <c r="J84" s="6">
        <f>I84/H84</f>
        <v>1</v>
      </c>
      <c r="K84" s="5"/>
      <c r="L84" s="5">
        <v>100000</v>
      </c>
      <c r="M84" s="5">
        <v>100000</v>
      </c>
      <c r="N84" s="124">
        <f t="shared" si="16"/>
        <v>1</v>
      </c>
      <c r="O84" s="5"/>
      <c r="P84" s="5"/>
      <c r="Q84" s="5"/>
      <c r="R84" s="122">
        <f t="shared" si="17"/>
        <v>100000</v>
      </c>
      <c r="S84" s="96"/>
      <c r="T84" s="97">
        <f t="shared" si="19"/>
        <v>0</v>
      </c>
      <c r="U84" s="74"/>
      <c r="V84" s="74"/>
    </row>
    <row r="85" spans="1:22" ht="15.75">
      <c r="A85" s="10" t="s">
        <v>137</v>
      </c>
      <c r="B85" s="5"/>
      <c r="C85" s="5"/>
      <c r="D85" s="6"/>
      <c r="E85" s="5"/>
      <c r="F85" s="6"/>
      <c r="G85" s="5"/>
      <c r="H85" s="5"/>
      <c r="I85" s="5"/>
      <c r="J85" s="6"/>
      <c r="K85" s="5"/>
      <c r="L85" s="5">
        <v>170000</v>
      </c>
      <c r="M85" s="5">
        <v>37926</v>
      </c>
      <c r="N85" s="124">
        <f t="shared" si="16"/>
        <v>0.22309411764705883</v>
      </c>
      <c r="O85" s="5"/>
      <c r="P85" s="5"/>
      <c r="Q85" s="5"/>
      <c r="R85" s="122">
        <f t="shared" si="17"/>
        <v>170000</v>
      </c>
      <c r="S85" s="96">
        <f t="shared" si="18"/>
        <v>4.482413120286874</v>
      </c>
      <c r="T85" s="97">
        <f t="shared" si="19"/>
        <v>132074</v>
      </c>
      <c r="U85" s="74"/>
      <c r="V85" s="74"/>
    </row>
    <row r="86" spans="1:22" ht="15.75">
      <c r="A86" s="107" t="s">
        <v>32</v>
      </c>
      <c r="B86" s="101">
        <v>0</v>
      </c>
      <c r="C86" s="101"/>
      <c r="D86" s="100"/>
      <c r="E86" s="101"/>
      <c r="F86" s="100"/>
      <c r="G86" s="101"/>
      <c r="H86" s="101">
        <v>0</v>
      </c>
      <c r="I86" s="101">
        <v>-9133</v>
      </c>
      <c r="J86" s="100"/>
      <c r="K86" s="101"/>
      <c r="L86" s="101"/>
      <c r="M86" s="101">
        <v>-156259</v>
      </c>
      <c r="N86" s="125"/>
      <c r="O86" s="101"/>
      <c r="P86" s="101"/>
      <c r="Q86" s="101"/>
      <c r="R86" s="123">
        <f t="shared" si="17"/>
        <v>0</v>
      </c>
      <c r="S86" s="100">
        <f t="shared" si="18"/>
        <v>0</v>
      </c>
      <c r="T86" s="101">
        <f t="shared" si="19"/>
        <v>156259</v>
      </c>
      <c r="U86" s="74"/>
      <c r="V86" s="74"/>
    </row>
    <row r="87" spans="1:22" ht="15.75">
      <c r="A87" s="11" t="s">
        <v>14</v>
      </c>
      <c r="B87" s="12">
        <f>B88+B89+B91+B94+B92</f>
        <v>4404000</v>
      </c>
      <c r="C87" s="12">
        <f>C88+C89+C94+C91</f>
        <v>1513220</v>
      </c>
      <c r="D87" s="14">
        <f>C87/B87</f>
        <v>0.3436012715712988</v>
      </c>
      <c r="E87" s="12">
        <f>E88+E89+E91</f>
        <v>0</v>
      </c>
      <c r="F87" s="14">
        <f>C87/B87</f>
        <v>0.3436012715712988</v>
      </c>
      <c r="G87" s="12">
        <f>G88+G89+G91+G94+G92</f>
        <v>0</v>
      </c>
      <c r="H87" s="12">
        <f>H88+H89+H91+H94+H92</f>
        <v>1650000</v>
      </c>
      <c r="I87" s="12">
        <f>I88+I89+I91+I94+I92</f>
        <v>1171997</v>
      </c>
      <c r="J87" s="14">
        <f>I87/H87</f>
        <v>0.7103012121212121</v>
      </c>
      <c r="K87" s="12">
        <f>K88+K89+K91+K92</f>
        <v>0</v>
      </c>
      <c r="L87" s="12">
        <f>L88+L89+L93+L94</f>
        <v>2393000</v>
      </c>
      <c r="M87" s="12">
        <f>M88+M89+M93+M94</f>
        <v>922577</v>
      </c>
      <c r="N87" s="94">
        <f t="shared" si="16"/>
        <v>0.3855315503552027</v>
      </c>
      <c r="O87" s="12">
        <f>O88+O89+O93+O94</f>
        <v>0</v>
      </c>
      <c r="P87" s="12">
        <f>P88+P89+P93+P94</f>
        <v>0</v>
      </c>
      <c r="Q87" s="12">
        <f>Q88+Q89+Q93+Q94</f>
        <v>0</v>
      </c>
      <c r="R87" s="95">
        <f t="shared" si="17"/>
        <v>2393000</v>
      </c>
      <c r="S87" s="98">
        <f t="shared" si="18"/>
        <v>2.5938214371266572</v>
      </c>
      <c r="T87" s="99">
        <f t="shared" si="19"/>
        <v>1470423</v>
      </c>
      <c r="U87" s="74"/>
      <c r="V87" s="74"/>
    </row>
    <row r="88" spans="1:22" ht="15.75">
      <c r="A88" s="10" t="s">
        <v>2</v>
      </c>
      <c r="B88" s="5">
        <v>1172000</v>
      </c>
      <c r="C88" s="5">
        <v>1161235</v>
      </c>
      <c r="D88" s="6">
        <f>C88/B88</f>
        <v>0.9908148464163823</v>
      </c>
      <c r="E88" s="5"/>
      <c r="F88" s="6">
        <f>C88/B88</f>
        <v>0.9908148464163823</v>
      </c>
      <c r="G88" s="5"/>
      <c r="H88" s="5">
        <v>1450000</v>
      </c>
      <c r="I88" s="5">
        <v>1036139</v>
      </c>
      <c r="J88" s="6">
        <f>I88/H88</f>
        <v>0.7145786206896552</v>
      </c>
      <c r="K88" s="5"/>
      <c r="L88" s="5">
        <v>2332000</v>
      </c>
      <c r="M88" s="5">
        <v>910749</v>
      </c>
      <c r="N88" s="124">
        <f t="shared" si="16"/>
        <v>0.3905441680960549</v>
      </c>
      <c r="O88" s="5"/>
      <c r="P88" s="5"/>
      <c r="Q88" s="5"/>
      <c r="R88" s="122">
        <f t="shared" si="17"/>
        <v>2332000</v>
      </c>
      <c r="S88" s="96">
        <f t="shared" si="18"/>
        <v>2.5605298496073012</v>
      </c>
      <c r="T88" s="97">
        <f t="shared" si="19"/>
        <v>1421251</v>
      </c>
      <c r="U88" s="74"/>
      <c r="V88" s="74"/>
    </row>
    <row r="89" spans="1:22" ht="15" customHeight="1">
      <c r="A89" s="10" t="s">
        <v>3</v>
      </c>
      <c r="B89" s="5">
        <v>210000</v>
      </c>
      <c r="C89" s="5">
        <v>139848</v>
      </c>
      <c r="D89" s="6">
        <f>C89/B89</f>
        <v>0.6659428571428572</v>
      </c>
      <c r="E89" s="5"/>
      <c r="F89" s="6">
        <f>C89/B89</f>
        <v>0.6659428571428572</v>
      </c>
      <c r="G89" s="5"/>
      <c r="H89" s="5">
        <v>200000</v>
      </c>
      <c r="I89" s="5">
        <v>135858</v>
      </c>
      <c r="J89" s="6">
        <f>I89/H89</f>
        <v>0.67929</v>
      </c>
      <c r="K89" s="5"/>
      <c r="L89" s="5">
        <v>60000</v>
      </c>
      <c r="M89" s="5">
        <v>11828</v>
      </c>
      <c r="N89" s="124">
        <f t="shared" si="16"/>
        <v>0.19713333333333333</v>
      </c>
      <c r="O89" s="5"/>
      <c r="P89" s="5"/>
      <c r="Q89" s="5"/>
      <c r="R89" s="122">
        <f t="shared" si="17"/>
        <v>60000</v>
      </c>
      <c r="S89" s="96">
        <f t="shared" si="18"/>
        <v>5.072708826513358</v>
      </c>
      <c r="T89" s="97">
        <f t="shared" si="19"/>
        <v>48172</v>
      </c>
      <c r="U89" s="74"/>
      <c r="V89" s="74"/>
    </row>
    <row r="90" spans="1:22" ht="1.5" customHeight="1" hidden="1">
      <c r="A90" s="10" t="s">
        <v>4</v>
      </c>
      <c r="B90" s="5">
        <v>0</v>
      </c>
      <c r="C90" s="5"/>
      <c r="D90" s="6"/>
      <c r="E90" s="5"/>
      <c r="F90" s="6"/>
      <c r="G90" s="5"/>
      <c r="H90" s="5"/>
      <c r="I90" s="5"/>
      <c r="J90" s="6" t="e">
        <f>I90/H90</f>
        <v>#DIV/0!</v>
      </c>
      <c r="K90" s="5"/>
      <c r="L90" s="5"/>
      <c r="M90" s="5"/>
      <c r="N90" s="124" t="e">
        <f t="shared" si="16"/>
        <v>#DIV/0!</v>
      </c>
      <c r="O90" s="5"/>
      <c r="P90" s="5"/>
      <c r="Q90" s="5"/>
      <c r="R90" s="122">
        <f t="shared" si="17"/>
        <v>0</v>
      </c>
      <c r="S90" s="96" t="e">
        <f t="shared" si="18"/>
        <v>#DIV/0!</v>
      </c>
      <c r="T90" s="97">
        <f t="shared" si="19"/>
        <v>0</v>
      </c>
      <c r="U90" s="74"/>
      <c r="V90" s="74"/>
    </row>
    <row r="91" spans="1:22" ht="15.75" hidden="1">
      <c r="A91" s="10" t="s">
        <v>121</v>
      </c>
      <c r="B91" s="5">
        <v>222000</v>
      </c>
      <c r="C91" s="5">
        <v>212137</v>
      </c>
      <c r="D91" s="6"/>
      <c r="E91" s="5"/>
      <c r="F91" s="6">
        <f>C91/B91</f>
        <v>0.9555720720720721</v>
      </c>
      <c r="G91" s="5"/>
      <c r="H91" s="5">
        <v>0</v>
      </c>
      <c r="I91" s="5"/>
      <c r="J91" s="6"/>
      <c r="K91" s="5"/>
      <c r="L91" s="5"/>
      <c r="M91" s="5"/>
      <c r="N91" s="124" t="e">
        <f t="shared" si="16"/>
        <v>#DIV/0!</v>
      </c>
      <c r="O91" s="5"/>
      <c r="P91" s="5"/>
      <c r="Q91" s="5"/>
      <c r="R91" s="122">
        <f t="shared" si="17"/>
        <v>0</v>
      </c>
      <c r="S91" s="96" t="e">
        <f t="shared" si="18"/>
        <v>#DIV/0!</v>
      </c>
      <c r="T91" s="97">
        <f t="shared" si="19"/>
        <v>0</v>
      </c>
      <c r="U91" s="74"/>
      <c r="V91" s="74"/>
    </row>
    <row r="92" spans="1:22" ht="15.75" hidden="1">
      <c r="A92" s="10" t="s">
        <v>123</v>
      </c>
      <c r="B92" s="5">
        <v>2800000</v>
      </c>
      <c r="C92" s="5"/>
      <c r="D92" s="6"/>
      <c r="E92" s="5"/>
      <c r="F92" s="6"/>
      <c r="G92" s="5"/>
      <c r="H92" s="5">
        <v>0</v>
      </c>
      <c r="I92" s="5"/>
      <c r="J92" s="6"/>
      <c r="K92" s="5"/>
      <c r="L92" s="5"/>
      <c r="M92" s="5"/>
      <c r="N92" s="124" t="e">
        <f t="shared" si="16"/>
        <v>#DIV/0!</v>
      </c>
      <c r="O92" s="5"/>
      <c r="P92" s="5"/>
      <c r="Q92" s="5"/>
      <c r="R92" s="122">
        <f t="shared" si="17"/>
        <v>0</v>
      </c>
      <c r="S92" s="96" t="e">
        <f t="shared" si="18"/>
        <v>#DIV/0!</v>
      </c>
      <c r="T92" s="97">
        <f t="shared" si="19"/>
        <v>0</v>
      </c>
      <c r="U92" s="74"/>
      <c r="V92" s="74"/>
    </row>
    <row r="93" spans="1:22" ht="15.75">
      <c r="A93" s="10" t="s">
        <v>137</v>
      </c>
      <c r="B93" s="5"/>
      <c r="C93" s="5"/>
      <c r="D93" s="6"/>
      <c r="E93" s="5"/>
      <c r="F93" s="6"/>
      <c r="G93" s="5"/>
      <c r="H93" s="5"/>
      <c r="I93" s="5"/>
      <c r="J93" s="6"/>
      <c r="K93" s="5"/>
      <c r="L93" s="5">
        <v>1000</v>
      </c>
      <c r="M93" s="5">
        <v>0</v>
      </c>
      <c r="N93" s="124">
        <f t="shared" si="16"/>
        <v>0</v>
      </c>
      <c r="O93" s="5"/>
      <c r="P93" s="5"/>
      <c r="Q93" s="5"/>
      <c r="R93" s="122">
        <f t="shared" si="17"/>
        <v>1000</v>
      </c>
      <c r="S93" s="96" t="e">
        <f t="shared" si="18"/>
        <v>#DIV/0!</v>
      </c>
      <c r="T93" s="97">
        <f t="shared" si="19"/>
        <v>1000</v>
      </c>
      <c r="U93" s="74"/>
      <c r="V93" s="74"/>
    </row>
    <row r="94" spans="1:22" ht="15.75">
      <c r="A94" s="10" t="s">
        <v>149</v>
      </c>
      <c r="B94" s="5">
        <v>0</v>
      </c>
      <c r="C94" s="5"/>
      <c r="D94" s="6"/>
      <c r="E94" s="5"/>
      <c r="F94" s="6" t="e">
        <f aca="true" t="shared" si="20" ref="F94:F110">C94/B94</f>
        <v>#DIV/0!</v>
      </c>
      <c r="G94" s="5"/>
      <c r="H94" s="5">
        <f>B94+G94</f>
        <v>0</v>
      </c>
      <c r="I94" s="5"/>
      <c r="J94" s="14" t="e">
        <f aca="true" t="shared" si="21" ref="J94:J107">I94/H94</f>
        <v>#DIV/0!</v>
      </c>
      <c r="K94" s="5"/>
      <c r="L94" s="5">
        <v>0</v>
      </c>
      <c r="M94" s="5"/>
      <c r="N94" s="124"/>
      <c r="O94" s="5"/>
      <c r="P94" s="5"/>
      <c r="Q94" s="5"/>
      <c r="R94" s="122">
        <f t="shared" si="17"/>
        <v>0</v>
      </c>
      <c r="S94" s="96"/>
      <c r="T94" s="97">
        <f t="shared" si="19"/>
        <v>0</v>
      </c>
      <c r="U94" s="74"/>
      <c r="V94" s="74"/>
    </row>
    <row r="95" spans="1:22" ht="31.5">
      <c r="A95" s="13" t="s">
        <v>26</v>
      </c>
      <c r="B95" s="12">
        <f>B96+B97+B98</f>
        <v>5010000</v>
      </c>
      <c r="C95" s="12">
        <f>C96+C97+C98</f>
        <v>4813241</v>
      </c>
      <c r="D95" s="14">
        <f>C95/B95</f>
        <v>0.960726746506986</v>
      </c>
      <c r="E95" s="12">
        <f>E96+E97</f>
        <v>0</v>
      </c>
      <c r="F95" s="14">
        <f t="shared" si="20"/>
        <v>0.960726746506986</v>
      </c>
      <c r="G95" s="12">
        <f>G96+G97+G98</f>
        <v>0</v>
      </c>
      <c r="H95" s="12">
        <f>H96+H97+H98</f>
        <v>4123000</v>
      </c>
      <c r="I95" s="12">
        <f>I96+I97+I98</f>
        <v>3792940</v>
      </c>
      <c r="J95" s="14">
        <f t="shared" si="21"/>
        <v>0.9199466407955372</v>
      </c>
      <c r="K95" s="12">
        <f aca="true" t="shared" si="22" ref="K95:Q95">K96+K97</f>
        <v>0</v>
      </c>
      <c r="L95" s="12">
        <f t="shared" si="22"/>
        <v>1872000</v>
      </c>
      <c r="M95" s="12">
        <f t="shared" si="22"/>
        <v>632787</v>
      </c>
      <c r="N95" s="98">
        <f t="shared" si="16"/>
        <v>0.33802724358974356</v>
      </c>
      <c r="O95" s="12">
        <f t="shared" si="22"/>
        <v>1500000</v>
      </c>
      <c r="P95" s="12">
        <f t="shared" si="22"/>
        <v>0</v>
      </c>
      <c r="Q95" s="12">
        <f t="shared" si="22"/>
        <v>0</v>
      </c>
      <c r="R95" s="99">
        <f t="shared" si="17"/>
        <v>3372000</v>
      </c>
      <c r="S95" s="98">
        <f t="shared" si="18"/>
        <v>5.328807323791418</v>
      </c>
      <c r="T95" s="99">
        <f t="shared" si="19"/>
        <v>2739213</v>
      </c>
      <c r="U95" s="74"/>
      <c r="V95" s="75"/>
    </row>
    <row r="96" spans="1:22" ht="15.75">
      <c r="A96" s="10" t="s">
        <v>10</v>
      </c>
      <c r="B96" s="5">
        <v>180000</v>
      </c>
      <c r="C96" s="5">
        <v>127825</v>
      </c>
      <c r="D96" s="6">
        <f>C96/B96</f>
        <v>0.7101388888888889</v>
      </c>
      <c r="E96" s="5"/>
      <c r="F96" s="6">
        <f t="shared" si="20"/>
        <v>0.7101388888888889</v>
      </c>
      <c r="G96" s="5"/>
      <c r="H96" s="5">
        <v>113000</v>
      </c>
      <c r="I96" s="5">
        <v>113000</v>
      </c>
      <c r="J96" s="6">
        <f t="shared" si="21"/>
        <v>1</v>
      </c>
      <c r="K96" s="5"/>
      <c r="L96" s="5"/>
      <c r="M96" s="5"/>
      <c r="N96" s="96"/>
      <c r="O96" s="97"/>
      <c r="P96" s="5"/>
      <c r="Q96" s="5"/>
      <c r="R96" s="97">
        <f t="shared" si="17"/>
        <v>0</v>
      </c>
      <c r="S96" s="96" t="e">
        <f t="shared" si="18"/>
        <v>#DIV/0!</v>
      </c>
      <c r="T96" s="97">
        <f t="shared" si="19"/>
        <v>0</v>
      </c>
      <c r="U96" s="74"/>
      <c r="V96" s="74"/>
    </row>
    <row r="97" spans="1:22" ht="15.75">
      <c r="A97" s="10" t="s">
        <v>48</v>
      </c>
      <c r="B97" s="5">
        <v>4830000</v>
      </c>
      <c r="C97" s="5">
        <v>4685416</v>
      </c>
      <c r="D97" s="6">
        <f>C97/B97</f>
        <v>0.9700654244306418</v>
      </c>
      <c r="E97" s="5"/>
      <c r="F97" s="6">
        <f t="shared" si="20"/>
        <v>0.9700654244306418</v>
      </c>
      <c r="G97" s="5"/>
      <c r="H97" s="5">
        <v>4010000</v>
      </c>
      <c r="I97" s="5">
        <v>3679940</v>
      </c>
      <c r="J97" s="6">
        <f t="shared" si="21"/>
        <v>0.9176907730673317</v>
      </c>
      <c r="K97" s="5"/>
      <c r="L97" s="5">
        <v>1872000</v>
      </c>
      <c r="M97" s="5">
        <v>632787</v>
      </c>
      <c r="N97" s="96">
        <f t="shared" si="16"/>
        <v>0.33802724358974356</v>
      </c>
      <c r="O97" s="97">
        <v>1500000</v>
      </c>
      <c r="P97" s="5"/>
      <c r="Q97" s="5"/>
      <c r="R97" s="97">
        <f t="shared" si="17"/>
        <v>3372000</v>
      </c>
      <c r="S97" s="96">
        <f t="shared" si="18"/>
        <v>5.328807323791418</v>
      </c>
      <c r="T97" s="97">
        <f t="shared" si="19"/>
        <v>2739213</v>
      </c>
      <c r="U97" s="74"/>
      <c r="V97" s="74"/>
    </row>
    <row r="98" spans="1:22" ht="15.75" hidden="1">
      <c r="A98" s="10" t="s">
        <v>32</v>
      </c>
      <c r="B98" s="5">
        <v>0</v>
      </c>
      <c r="C98" s="5"/>
      <c r="D98" s="6"/>
      <c r="E98" s="5"/>
      <c r="F98" s="6" t="e">
        <f t="shared" si="20"/>
        <v>#DIV/0!</v>
      </c>
      <c r="G98" s="5"/>
      <c r="H98" s="5">
        <f>B98+G98</f>
        <v>0</v>
      </c>
      <c r="I98" s="5"/>
      <c r="J98" s="14" t="e">
        <f t="shared" si="21"/>
        <v>#DIV/0!</v>
      </c>
      <c r="K98" s="5"/>
      <c r="L98" s="12">
        <f>H98+K98</f>
        <v>0</v>
      </c>
      <c r="M98" s="12"/>
      <c r="N98" s="98" t="e">
        <f t="shared" si="16"/>
        <v>#DIV/0!</v>
      </c>
      <c r="O98" s="12"/>
      <c r="P98" s="12"/>
      <c r="Q98" s="12"/>
      <c r="R98" s="99">
        <f t="shared" si="17"/>
        <v>0</v>
      </c>
      <c r="S98" s="98" t="e">
        <f t="shared" si="18"/>
        <v>#DIV/0!</v>
      </c>
      <c r="T98" s="99">
        <f t="shared" si="19"/>
        <v>0</v>
      </c>
      <c r="U98" s="74"/>
      <c r="V98" s="74"/>
    </row>
    <row r="99" spans="1:22" ht="15.75" hidden="1">
      <c r="A99" s="11" t="s">
        <v>27</v>
      </c>
      <c r="B99" s="12" t="e">
        <f>#REF!+A99</f>
        <v>#REF!</v>
      </c>
      <c r="C99" s="12"/>
      <c r="D99" s="14" t="e">
        <f aca="true" t="shared" si="23" ref="D99:D107">C99/B99</f>
        <v>#REF!</v>
      </c>
      <c r="E99" s="5"/>
      <c r="F99" s="14" t="e">
        <f t="shared" si="20"/>
        <v>#REF!</v>
      </c>
      <c r="G99" s="5"/>
      <c r="H99" s="5" t="e">
        <f>B99+E99</f>
        <v>#REF!</v>
      </c>
      <c r="I99" s="5"/>
      <c r="J99" s="14" t="e">
        <f t="shared" si="21"/>
        <v>#REF!</v>
      </c>
      <c r="K99" s="5"/>
      <c r="L99" s="12" t="e">
        <f>H99+K99</f>
        <v>#REF!</v>
      </c>
      <c r="M99" s="12"/>
      <c r="N99" s="98" t="e">
        <f t="shared" si="16"/>
        <v>#REF!</v>
      </c>
      <c r="O99" s="12"/>
      <c r="P99" s="12"/>
      <c r="Q99" s="12"/>
      <c r="R99" s="99" t="e">
        <f t="shared" si="17"/>
        <v>#REF!</v>
      </c>
      <c r="S99" s="98" t="e">
        <f t="shared" si="18"/>
        <v>#REF!</v>
      </c>
      <c r="T99" s="99" t="e">
        <f t="shared" si="19"/>
        <v>#REF!</v>
      </c>
      <c r="U99" s="74"/>
      <c r="V99" s="74"/>
    </row>
    <row r="100" spans="1:22" ht="15.75" hidden="1">
      <c r="A100" s="10" t="s">
        <v>28</v>
      </c>
      <c r="B100" s="5" t="e">
        <f>#REF!+A100</f>
        <v>#REF!</v>
      </c>
      <c r="C100" s="5"/>
      <c r="D100" s="14" t="e">
        <f t="shared" si="23"/>
        <v>#REF!</v>
      </c>
      <c r="E100" s="5"/>
      <c r="F100" s="14" t="e">
        <f t="shared" si="20"/>
        <v>#REF!</v>
      </c>
      <c r="G100" s="5"/>
      <c r="H100" s="5" t="e">
        <f>B100+E100</f>
        <v>#REF!</v>
      </c>
      <c r="I100" s="5"/>
      <c r="J100" s="14" t="e">
        <f t="shared" si="21"/>
        <v>#REF!</v>
      </c>
      <c r="K100" s="5"/>
      <c r="L100" s="12" t="e">
        <f>H100+K100</f>
        <v>#REF!</v>
      </c>
      <c r="M100" s="12"/>
      <c r="N100" s="98" t="e">
        <f t="shared" si="16"/>
        <v>#REF!</v>
      </c>
      <c r="O100" s="12"/>
      <c r="P100" s="12"/>
      <c r="Q100" s="12"/>
      <c r="R100" s="99" t="e">
        <f t="shared" si="17"/>
        <v>#REF!</v>
      </c>
      <c r="S100" s="98" t="e">
        <f t="shared" si="18"/>
        <v>#REF!</v>
      </c>
      <c r="T100" s="99" t="e">
        <f t="shared" si="19"/>
        <v>#REF!</v>
      </c>
      <c r="U100" s="74"/>
      <c r="V100" s="74"/>
    </row>
    <row r="101" spans="1:22" ht="15.75" hidden="1">
      <c r="A101" s="10" t="s">
        <v>32</v>
      </c>
      <c r="B101" s="5" t="e">
        <f>#REF!+A101</f>
        <v>#REF!</v>
      </c>
      <c r="C101" s="5"/>
      <c r="D101" s="14" t="e">
        <f t="shared" si="23"/>
        <v>#REF!</v>
      </c>
      <c r="E101" s="5"/>
      <c r="F101" s="14" t="e">
        <f t="shared" si="20"/>
        <v>#REF!</v>
      </c>
      <c r="G101" s="5"/>
      <c r="H101" s="5" t="e">
        <f>B101+E101</f>
        <v>#REF!</v>
      </c>
      <c r="I101" s="5"/>
      <c r="J101" s="14" t="e">
        <f t="shared" si="21"/>
        <v>#REF!</v>
      </c>
      <c r="K101" s="5"/>
      <c r="L101" s="12" t="e">
        <f>H101+K101</f>
        <v>#REF!</v>
      </c>
      <c r="M101" s="12"/>
      <c r="N101" s="98" t="e">
        <f t="shared" si="16"/>
        <v>#REF!</v>
      </c>
      <c r="O101" s="12"/>
      <c r="P101" s="12"/>
      <c r="Q101" s="12"/>
      <c r="R101" s="99" t="e">
        <f t="shared" si="17"/>
        <v>#REF!</v>
      </c>
      <c r="S101" s="98" t="e">
        <f t="shared" si="18"/>
        <v>#REF!</v>
      </c>
      <c r="T101" s="99" t="e">
        <f t="shared" si="19"/>
        <v>#REF!</v>
      </c>
      <c r="U101" s="74"/>
      <c r="V101" s="74"/>
    </row>
    <row r="102" spans="1:22" ht="31.5">
      <c r="A102" s="13" t="s">
        <v>44</v>
      </c>
      <c r="B102" s="12">
        <f>B103+B104+B108</f>
        <v>5930000</v>
      </c>
      <c r="C102" s="12">
        <f>C103+C104+C108</f>
        <v>5894380</v>
      </c>
      <c r="D102" s="14">
        <f t="shared" si="23"/>
        <v>0.9939932546374367</v>
      </c>
      <c r="E102" s="12">
        <f>E103+E104</f>
        <v>0</v>
      </c>
      <c r="F102" s="14">
        <f t="shared" si="20"/>
        <v>0.9939932546374367</v>
      </c>
      <c r="G102" s="12">
        <f>G103+G104+G108</f>
        <v>0</v>
      </c>
      <c r="H102" s="12">
        <f>H103+H104+H108</f>
        <v>6590000</v>
      </c>
      <c r="I102" s="12">
        <f>I103+I104+I108</f>
        <v>5740960</v>
      </c>
      <c r="J102" s="14">
        <f t="shared" si="21"/>
        <v>0.8711623672230653</v>
      </c>
      <c r="K102" s="12">
        <f aca="true" t="shared" si="24" ref="K102:Q102">K103+K104+K108</f>
        <v>0</v>
      </c>
      <c r="L102" s="12">
        <f t="shared" si="24"/>
        <v>10395000</v>
      </c>
      <c r="M102" s="12">
        <f t="shared" si="24"/>
        <v>4103060</v>
      </c>
      <c r="N102" s="98">
        <f t="shared" si="16"/>
        <v>0.39471476671476674</v>
      </c>
      <c r="O102" s="12">
        <f t="shared" si="24"/>
        <v>0</v>
      </c>
      <c r="P102" s="12">
        <f t="shared" si="24"/>
        <v>0</v>
      </c>
      <c r="Q102" s="12">
        <f t="shared" si="24"/>
        <v>0</v>
      </c>
      <c r="R102" s="99">
        <f t="shared" si="17"/>
        <v>10395000</v>
      </c>
      <c r="S102" s="98">
        <f t="shared" si="18"/>
        <v>2.533475016207416</v>
      </c>
      <c r="T102" s="99">
        <f t="shared" si="19"/>
        <v>6291940</v>
      </c>
      <c r="U102" s="74"/>
      <c r="V102" s="74"/>
    </row>
    <row r="103" spans="1:22" ht="15.75">
      <c r="A103" s="10" t="s">
        <v>85</v>
      </c>
      <c r="B103" s="5">
        <v>4490000</v>
      </c>
      <c r="C103" s="5">
        <v>4477152</v>
      </c>
      <c r="D103" s="6">
        <f t="shared" si="23"/>
        <v>0.9971385300668152</v>
      </c>
      <c r="E103" s="5"/>
      <c r="F103" s="6">
        <f t="shared" si="20"/>
        <v>0.9971385300668152</v>
      </c>
      <c r="G103" s="5"/>
      <c r="H103" s="5">
        <v>5920000</v>
      </c>
      <c r="I103" s="5">
        <v>5218115</v>
      </c>
      <c r="J103" s="6">
        <f t="shared" si="21"/>
        <v>0.8814383445945946</v>
      </c>
      <c r="K103" s="5"/>
      <c r="L103" s="5">
        <v>9460000</v>
      </c>
      <c r="M103" s="5">
        <v>3804155</v>
      </c>
      <c r="N103" s="96">
        <f t="shared" si="16"/>
        <v>0.40213054968287526</v>
      </c>
      <c r="O103" s="5"/>
      <c r="P103" s="5"/>
      <c r="Q103" s="5"/>
      <c r="R103" s="97">
        <f t="shared" si="17"/>
        <v>9460000</v>
      </c>
      <c r="S103" s="96">
        <f t="shared" si="18"/>
        <v>2.4867546143624537</v>
      </c>
      <c r="T103" s="97">
        <f t="shared" si="19"/>
        <v>5655845</v>
      </c>
      <c r="U103" s="113"/>
      <c r="V103" s="74"/>
    </row>
    <row r="104" spans="1:22" ht="15.75">
      <c r="A104" s="15" t="s">
        <v>42</v>
      </c>
      <c r="B104" s="16">
        <f>B105+B106</f>
        <v>1440000</v>
      </c>
      <c r="C104" s="16">
        <f>C105+C106</f>
        <v>1417228</v>
      </c>
      <c r="D104" s="21">
        <f t="shared" si="23"/>
        <v>0.9841861111111111</v>
      </c>
      <c r="E104" s="16">
        <f>E105+E106</f>
        <v>0</v>
      </c>
      <c r="F104" s="21">
        <f t="shared" si="20"/>
        <v>0.9841861111111111</v>
      </c>
      <c r="G104" s="16">
        <f>G105+G106</f>
        <v>0</v>
      </c>
      <c r="H104" s="16">
        <f>H105+H106</f>
        <v>670000</v>
      </c>
      <c r="I104" s="16">
        <v>527649</v>
      </c>
      <c r="J104" s="21">
        <f t="shared" si="21"/>
        <v>0.7875358208955224</v>
      </c>
      <c r="K104" s="16">
        <f aca="true" t="shared" si="25" ref="K104:Q104">K105+K106</f>
        <v>0</v>
      </c>
      <c r="L104" s="16">
        <f t="shared" si="25"/>
        <v>935000</v>
      </c>
      <c r="M104" s="16">
        <v>369152</v>
      </c>
      <c r="N104" s="125">
        <f t="shared" si="16"/>
        <v>0.3948149732620321</v>
      </c>
      <c r="O104" s="16">
        <f t="shared" si="25"/>
        <v>0</v>
      </c>
      <c r="P104" s="16">
        <f t="shared" si="25"/>
        <v>0</v>
      </c>
      <c r="Q104" s="16">
        <f t="shared" si="25"/>
        <v>0</v>
      </c>
      <c r="R104" s="123">
        <f t="shared" si="17"/>
        <v>935000</v>
      </c>
      <c r="S104" s="100">
        <f t="shared" si="18"/>
        <v>2.5328320041608876</v>
      </c>
      <c r="T104" s="101">
        <f t="shared" si="19"/>
        <v>565848</v>
      </c>
      <c r="U104" s="74"/>
      <c r="V104" s="74"/>
    </row>
    <row r="105" spans="1:22" ht="15.75">
      <c r="A105" s="10" t="s">
        <v>86</v>
      </c>
      <c r="B105" s="5">
        <v>1370000</v>
      </c>
      <c r="C105" s="5">
        <v>1359614</v>
      </c>
      <c r="D105" s="6">
        <f t="shared" si="23"/>
        <v>0.9924189781021898</v>
      </c>
      <c r="E105" s="5"/>
      <c r="F105" s="6">
        <f t="shared" si="20"/>
        <v>0.9924189781021898</v>
      </c>
      <c r="G105" s="5"/>
      <c r="H105" s="5">
        <v>600000</v>
      </c>
      <c r="I105" s="5"/>
      <c r="J105" s="6">
        <f t="shared" si="21"/>
        <v>0</v>
      </c>
      <c r="K105" s="5"/>
      <c r="L105" s="5">
        <v>885000</v>
      </c>
      <c r="M105" s="5">
        <f>M104-M106</f>
        <v>348091</v>
      </c>
      <c r="N105" s="124">
        <f t="shared" si="16"/>
        <v>0.39332316384180793</v>
      </c>
      <c r="O105" s="5"/>
      <c r="P105" s="5"/>
      <c r="Q105" s="5"/>
      <c r="R105" s="122">
        <f t="shared" si="17"/>
        <v>885000</v>
      </c>
      <c r="S105" s="96">
        <f t="shared" si="18"/>
        <v>2.542438615189706</v>
      </c>
      <c r="T105" s="97">
        <f t="shared" si="19"/>
        <v>536909</v>
      </c>
      <c r="U105" s="113"/>
      <c r="V105" s="74"/>
    </row>
    <row r="106" spans="1:22" ht="15.75">
      <c r="A106" s="10" t="s">
        <v>43</v>
      </c>
      <c r="B106" s="5">
        <v>70000</v>
      </c>
      <c r="C106" s="5">
        <v>57614</v>
      </c>
      <c r="D106" s="6">
        <f t="shared" si="23"/>
        <v>0.8230571428571428</v>
      </c>
      <c r="E106" s="5"/>
      <c r="F106" s="6">
        <f t="shared" si="20"/>
        <v>0.8230571428571428</v>
      </c>
      <c r="G106" s="5"/>
      <c r="H106" s="5">
        <v>70000</v>
      </c>
      <c r="I106" s="5"/>
      <c r="J106" s="6">
        <f t="shared" si="21"/>
        <v>0</v>
      </c>
      <c r="K106" s="5"/>
      <c r="L106" s="5">
        <v>50000</v>
      </c>
      <c r="M106" s="5">
        <v>21061</v>
      </c>
      <c r="N106" s="124">
        <f t="shared" si="16"/>
        <v>0.42122</v>
      </c>
      <c r="O106" s="5"/>
      <c r="P106" s="5"/>
      <c r="Q106" s="5"/>
      <c r="R106" s="122">
        <f t="shared" si="17"/>
        <v>50000</v>
      </c>
      <c r="S106" s="96">
        <f t="shared" si="18"/>
        <v>2.3740563126157355</v>
      </c>
      <c r="T106" s="97">
        <f t="shared" si="19"/>
        <v>28939</v>
      </c>
      <c r="U106" s="74"/>
      <c r="V106" s="74"/>
    </row>
    <row r="107" spans="1:22" ht="15.75" hidden="1">
      <c r="A107" s="17" t="s">
        <v>4</v>
      </c>
      <c r="B107" s="16" t="e">
        <f>#REF!+A107</f>
        <v>#REF!</v>
      </c>
      <c r="C107" s="16"/>
      <c r="D107" s="6" t="e">
        <f t="shared" si="23"/>
        <v>#REF!</v>
      </c>
      <c r="E107" s="5"/>
      <c r="F107" s="6" t="e">
        <f t="shared" si="20"/>
        <v>#REF!</v>
      </c>
      <c r="G107" s="5"/>
      <c r="H107" s="5" t="e">
        <f>B107+G107</f>
        <v>#REF!</v>
      </c>
      <c r="I107" s="5"/>
      <c r="J107" s="6" t="e">
        <f t="shared" si="21"/>
        <v>#REF!</v>
      </c>
      <c r="K107" s="5"/>
      <c r="L107" s="5" t="e">
        <f>H107+K107</f>
        <v>#REF!</v>
      </c>
      <c r="M107" s="5"/>
      <c r="N107" s="94" t="e">
        <f t="shared" si="16"/>
        <v>#REF!</v>
      </c>
      <c r="O107" s="5"/>
      <c r="P107" s="5"/>
      <c r="Q107" s="5"/>
      <c r="R107" s="95" t="e">
        <f t="shared" si="17"/>
        <v>#REF!</v>
      </c>
      <c r="S107" s="96" t="e">
        <f t="shared" si="18"/>
        <v>#REF!</v>
      </c>
      <c r="T107" s="97" t="e">
        <f t="shared" si="19"/>
        <v>#REF!</v>
      </c>
      <c r="U107" s="74"/>
      <c r="V107" s="74"/>
    </row>
    <row r="108" spans="1:22" ht="15.75">
      <c r="A108" s="107" t="s">
        <v>32</v>
      </c>
      <c r="B108" s="101"/>
      <c r="C108" s="101"/>
      <c r="D108" s="100"/>
      <c r="E108" s="101"/>
      <c r="F108" s="100" t="e">
        <f t="shared" si="20"/>
        <v>#DIV/0!</v>
      </c>
      <c r="G108" s="101"/>
      <c r="H108" s="101">
        <f>B108+G108</f>
        <v>0</v>
      </c>
      <c r="I108" s="101">
        <v>-4804</v>
      </c>
      <c r="J108" s="100"/>
      <c r="K108" s="101"/>
      <c r="L108" s="101">
        <f>H108+K108</f>
        <v>0</v>
      </c>
      <c r="M108" s="101">
        <v>-70247</v>
      </c>
      <c r="N108" s="125"/>
      <c r="O108" s="101"/>
      <c r="P108" s="101"/>
      <c r="Q108" s="101"/>
      <c r="R108" s="123">
        <f t="shared" si="17"/>
        <v>0</v>
      </c>
      <c r="S108" s="100"/>
      <c r="T108" s="101">
        <f t="shared" si="19"/>
        <v>70247</v>
      </c>
      <c r="U108" s="74"/>
      <c r="V108" s="74"/>
    </row>
    <row r="109" spans="1:22" ht="15.75">
      <c r="A109" s="11" t="s">
        <v>7</v>
      </c>
      <c r="B109" s="12">
        <f>B110+B112+B111+B113+B117+B123+B116</f>
        <v>96925014</v>
      </c>
      <c r="C109" s="12">
        <f>C110+C112+C111+C113+C117+C123+C116</f>
        <v>96092373</v>
      </c>
      <c r="D109" s="14">
        <f>C109/B109</f>
        <v>0.9914094312124628</v>
      </c>
      <c r="E109" s="12">
        <f>E110+E111+E112+E113+E117</f>
        <v>0</v>
      </c>
      <c r="F109" s="14">
        <f t="shared" si="20"/>
        <v>0.9914094312124628</v>
      </c>
      <c r="G109" s="12">
        <f>G110+G112+G117+G123+G116</f>
        <v>0</v>
      </c>
      <c r="H109" s="12">
        <f>H110+H112+H117+H123+H116</f>
        <v>114884576</v>
      </c>
      <c r="I109" s="12">
        <f>I110+I112+I117+I123+I116+I122</f>
        <v>98387576</v>
      </c>
      <c r="J109" s="14">
        <f aca="true" t="shared" si="26" ref="J109:J115">I109/H109</f>
        <v>0.856403700353997</v>
      </c>
      <c r="K109" s="12">
        <f>K110+K112+K116+K117+K122+K123</f>
        <v>150000</v>
      </c>
      <c r="L109" s="12">
        <f>L110+L116+L122</f>
        <v>32586000</v>
      </c>
      <c r="M109" s="12">
        <f>M110+M116+M122</f>
        <v>13568560</v>
      </c>
      <c r="N109" s="14">
        <f>M109/L109</f>
        <v>0.4163923157184067</v>
      </c>
      <c r="O109" s="12">
        <f>O110+O116+O122</f>
        <v>-772000</v>
      </c>
      <c r="P109" s="12">
        <f>P110+P116+P122</f>
        <v>0</v>
      </c>
      <c r="Q109" s="12">
        <f>Q110+Q116+Q122</f>
        <v>0</v>
      </c>
      <c r="R109" s="12">
        <f>R110+R116+R122</f>
        <v>31814000</v>
      </c>
      <c r="S109" s="98">
        <f t="shared" si="18"/>
        <v>2.3446850660644905</v>
      </c>
      <c r="T109" s="99">
        <f t="shared" si="19"/>
        <v>18245440</v>
      </c>
      <c r="U109" s="74"/>
      <c r="V109" s="74"/>
    </row>
    <row r="110" spans="1:22" ht="15.75">
      <c r="A110" s="107" t="s">
        <v>173</v>
      </c>
      <c r="B110" s="101">
        <v>80655930</v>
      </c>
      <c r="C110" s="101">
        <v>80283802</v>
      </c>
      <c r="D110" s="100">
        <f>C110/B110</f>
        <v>0.9953862288860844</v>
      </c>
      <c r="E110" s="101"/>
      <c r="F110" s="100">
        <f t="shared" si="20"/>
        <v>0.9953862288860844</v>
      </c>
      <c r="G110" s="101"/>
      <c r="H110" s="101">
        <v>97830200</v>
      </c>
      <c r="I110" s="101">
        <v>85988560</v>
      </c>
      <c r="J110" s="100">
        <f t="shared" si="26"/>
        <v>0.8789572136211518</v>
      </c>
      <c r="K110" s="101"/>
      <c r="L110" s="101">
        <f>L111+L112+L114+L115</f>
        <v>27816000</v>
      </c>
      <c r="M110" s="101">
        <f>M111+M112+M114+M115</f>
        <v>12632817</v>
      </c>
      <c r="N110" s="100">
        <f aca="true" t="shared" si="27" ref="N110:N123">M110/L110</f>
        <v>0.4541564926660915</v>
      </c>
      <c r="O110" s="101">
        <f>O111+O112+O114+O115</f>
        <v>828000</v>
      </c>
      <c r="P110" s="101">
        <f>P111+P112+P114+P115</f>
        <v>0</v>
      </c>
      <c r="Q110" s="101">
        <f>Q111+Q112+Q114+Q115</f>
        <v>0</v>
      </c>
      <c r="R110" s="101">
        <f>R111+R112+R114+R115</f>
        <v>28644000</v>
      </c>
      <c r="S110" s="96"/>
      <c r="T110" s="97">
        <f t="shared" si="19"/>
        <v>16011183</v>
      </c>
      <c r="U110" s="74"/>
      <c r="V110" s="74"/>
    </row>
    <row r="111" spans="1:22" ht="15.75">
      <c r="A111" s="10" t="s">
        <v>174</v>
      </c>
      <c r="B111" s="18">
        <v>0</v>
      </c>
      <c r="C111" s="5"/>
      <c r="D111" s="6"/>
      <c r="E111" s="5"/>
      <c r="F111" s="6"/>
      <c r="G111" s="5"/>
      <c r="H111" s="5"/>
      <c r="I111" s="5"/>
      <c r="J111" s="6" t="e">
        <f t="shared" si="26"/>
        <v>#DIV/0!</v>
      </c>
      <c r="K111" s="5"/>
      <c r="L111" s="5">
        <v>21800000</v>
      </c>
      <c r="M111" s="5">
        <f>8703264-M120</f>
        <v>8357811</v>
      </c>
      <c r="N111" s="96">
        <f t="shared" si="27"/>
        <v>0.3833858256880734</v>
      </c>
      <c r="O111" s="5">
        <v>826000</v>
      </c>
      <c r="P111" s="5"/>
      <c r="Q111" s="5"/>
      <c r="R111" s="122">
        <f t="shared" si="17"/>
        <v>22626000</v>
      </c>
      <c r="S111" s="96">
        <f t="shared" si="18"/>
        <v>2.707168180759292</v>
      </c>
      <c r="T111" s="97">
        <f t="shared" si="19"/>
        <v>14268189</v>
      </c>
      <c r="U111" s="75"/>
      <c r="V111" s="74"/>
    </row>
    <row r="112" spans="1:22" ht="14.25" customHeight="1">
      <c r="A112" s="10" t="s">
        <v>15</v>
      </c>
      <c r="B112" s="18">
        <v>15448084</v>
      </c>
      <c r="C112" s="5">
        <v>15106515</v>
      </c>
      <c r="D112" s="6">
        <f>C112/B112</f>
        <v>0.9778892320885878</v>
      </c>
      <c r="E112" s="5"/>
      <c r="F112" s="6">
        <f>C112/B112</f>
        <v>0.9778892320885878</v>
      </c>
      <c r="G112" s="5"/>
      <c r="H112" s="5">
        <v>15585076</v>
      </c>
      <c r="I112" s="5">
        <v>11749312</v>
      </c>
      <c r="J112" s="6">
        <f t="shared" si="26"/>
        <v>0.7538822396502911</v>
      </c>
      <c r="K112" s="5">
        <v>150000</v>
      </c>
      <c r="L112" s="5">
        <v>4697000</v>
      </c>
      <c r="M112" s="5">
        <f>3779062-M121</f>
        <v>3754410</v>
      </c>
      <c r="N112" s="96">
        <f t="shared" si="27"/>
        <v>0.7993208430913349</v>
      </c>
      <c r="O112" s="5"/>
      <c r="P112" s="5"/>
      <c r="Q112" s="5"/>
      <c r="R112" s="122">
        <f t="shared" si="17"/>
        <v>4697000</v>
      </c>
      <c r="S112" s="96">
        <f t="shared" si="18"/>
        <v>1.2510620843221705</v>
      </c>
      <c r="T112" s="97">
        <f t="shared" si="19"/>
        <v>942590</v>
      </c>
      <c r="U112" s="74"/>
      <c r="V112" s="74"/>
    </row>
    <row r="113" spans="1:22" ht="0.75" customHeight="1" hidden="1">
      <c r="A113" s="10" t="s">
        <v>55</v>
      </c>
      <c r="B113" s="5">
        <v>0</v>
      </c>
      <c r="C113" s="5"/>
      <c r="D113" s="6"/>
      <c r="E113" s="5"/>
      <c r="F113" s="6" t="e">
        <f>C113/B113</f>
        <v>#DIV/0!</v>
      </c>
      <c r="G113" s="5"/>
      <c r="H113" s="5"/>
      <c r="I113" s="5"/>
      <c r="J113" s="6" t="e">
        <f t="shared" si="26"/>
        <v>#DIV/0!</v>
      </c>
      <c r="K113" s="5"/>
      <c r="L113" s="5"/>
      <c r="M113" s="5"/>
      <c r="N113" s="96" t="e">
        <f t="shared" si="27"/>
        <v>#DIV/0!</v>
      </c>
      <c r="O113" s="5"/>
      <c r="P113" s="5"/>
      <c r="Q113" s="5"/>
      <c r="R113" s="122">
        <f t="shared" si="17"/>
        <v>0</v>
      </c>
      <c r="S113" s="96" t="e">
        <f t="shared" si="18"/>
        <v>#DIV/0!</v>
      </c>
      <c r="T113" s="97">
        <f t="shared" si="19"/>
        <v>0</v>
      </c>
      <c r="U113" s="74"/>
      <c r="V113" s="74"/>
    </row>
    <row r="114" spans="1:22" ht="15.75">
      <c r="A114" s="10" t="s">
        <v>175</v>
      </c>
      <c r="B114" s="5" t="e">
        <v>#REF!</v>
      </c>
      <c r="C114" s="5"/>
      <c r="D114" s="6" t="e">
        <f>C114/B114</f>
        <v>#REF!</v>
      </c>
      <c r="E114" s="5"/>
      <c r="F114" s="6" t="e">
        <f>C114/B114</f>
        <v>#REF!</v>
      </c>
      <c r="G114" s="5"/>
      <c r="H114" s="5"/>
      <c r="I114" s="5"/>
      <c r="J114" s="6" t="e">
        <f t="shared" si="26"/>
        <v>#DIV/0!</v>
      </c>
      <c r="K114" s="5"/>
      <c r="L114" s="5">
        <v>825000</v>
      </c>
      <c r="M114" s="5">
        <v>244858</v>
      </c>
      <c r="N114" s="96">
        <f t="shared" si="27"/>
        <v>0.29679757575757576</v>
      </c>
      <c r="O114" s="5"/>
      <c r="P114" s="5"/>
      <c r="Q114" s="5"/>
      <c r="R114" s="122">
        <f t="shared" si="17"/>
        <v>825000</v>
      </c>
      <c r="S114" s="96">
        <f t="shared" si="18"/>
        <v>3.3692997574104173</v>
      </c>
      <c r="T114" s="97">
        <f t="shared" si="19"/>
        <v>580142</v>
      </c>
      <c r="U114" s="74"/>
      <c r="V114" s="74"/>
    </row>
    <row r="115" spans="1:22" ht="15.75">
      <c r="A115" s="10" t="s">
        <v>144</v>
      </c>
      <c r="B115" s="5" t="e">
        <v>#REF!</v>
      </c>
      <c r="C115" s="5"/>
      <c r="D115" s="6" t="e">
        <f>C115/B115</f>
        <v>#REF!</v>
      </c>
      <c r="E115" s="5"/>
      <c r="F115" s="6" t="e">
        <f>C115/B115</f>
        <v>#REF!</v>
      </c>
      <c r="G115" s="5"/>
      <c r="H115" s="5"/>
      <c r="I115" s="5"/>
      <c r="J115" s="6" t="e">
        <f t="shared" si="26"/>
        <v>#DIV/0!</v>
      </c>
      <c r="K115" s="5"/>
      <c r="L115" s="5">
        <v>494000</v>
      </c>
      <c r="M115" s="97">
        <v>275738</v>
      </c>
      <c r="N115" s="96">
        <f t="shared" si="27"/>
        <v>0.5581740890688259</v>
      </c>
      <c r="O115" s="5">
        <v>2000</v>
      </c>
      <c r="P115" s="5"/>
      <c r="Q115" s="5"/>
      <c r="R115" s="122">
        <f t="shared" si="17"/>
        <v>496000</v>
      </c>
      <c r="S115" s="96">
        <f t="shared" si="18"/>
        <v>1.7988090143542057</v>
      </c>
      <c r="T115" s="97">
        <f t="shared" si="19"/>
        <v>220262</v>
      </c>
      <c r="U115" s="74"/>
      <c r="V115" s="74"/>
    </row>
    <row r="116" spans="1:22" ht="15.75">
      <c r="A116" s="139" t="s">
        <v>176</v>
      </c>
      <c r="B116" s="101">
        <v>0</v>
      </c>
      <c r="C116" s="101">
        <v>0</v>
      </c>
      <c r="D116" s="100"/>
      <c r="E116" s="101"/>
      <c r="F116" s="100"/>
      <c r="G116" s="101"/>
      <c r="H116" s="101"/>
      <c r="I116" s="101"/>
      <c r="J116" s="100"/>
      <c r="K116" s="101"/>
      <c r="L116" s="101">
        <f>L117+L120+L121</f>
        <v>4770000</v>
      </c>
      <c r="M116" s="101">
        <f aca="true" t="shared" si="28" ref="M116:R116">M117+M120+M121</f>
        <v>955705</v>
      </c>
      <c r="N116" s="100">
        <f t="shared" si="27"/>
        <v>0.2003574423480084</v>
      </c>
      <c r="O116" s="101">
        <f t="shared" si="28"/>
        <v>-1600000</v>
      </c>
      <c r="P116" s="101">
        <f t="shared" si="28"/>
        <v>0</v>
      </c>
      <c r="Q116" s="101">
        <f t="shared" si="28"/>
        <v>0</v>
      </c>
      <c r="R116" s="101">
        <f t="shared" si="28"/>
        <v>3170000</v>
      </c>
      <c r="S116" s="96">
        <f t="shared" si="18"/>
        <v>3.3169231091183997</v>
      </c>
      <c r="T116" s="97">
        <f t="shared" si="19"/>
        <v>2214295</v>
      </c>
      <c r="U116" s="74"/>
      <c r="V116" s="74"/>
    </row>
    <row r="117" spans="1:22" ht="15.75">
      <c r="A117" s="10" t="s">
        <v>2</v>
      </c>
      <c r="B117" s="5">
        <v>300000</v>
      </c>
      <c r="C117" s="5">
        <v>246524</v>
      </c>
      <c r="D117" s="6">
        <f aca="true" t="shared" si="29" ref="D117:D122">C117/B117</f>
        <v>0.8217466666666666</v>
      </c>
      <c r="E117" s="5"/>
      <c r="F117" s="6">
        <f aca="true" t="shared" si="30" ref="F117:F122">C117/B117</f>
        <v>0.8217466666666666</v>
      </c>
      <c r="G117" s="5"/>
      <c r="H117" s="5">
        <v>478000</v>
      </c>
      <c r="I117" s="5">
        <v>284830</v>
      </c>
      <c r="J117" s="6">
        <f>I117/H117</f>
        <v>0.5958786610878661</v>
      </c>
      <c r="K117" s="5"/>
      <c r="L117" s="5">
        <v>3850000</v>
      </c>
      <c r="M117" s="5">
        <v>585600</v>
      </c>
      <c r="N117" s="96">
        <f t="shared" si="27"/>
        <v>0.1521038961038961</v>
      </c>
      <c r="O117" s="5">
        <v>-1600000</v>
      </c>
      <c r="P117" s="5"/>
      <c r="Q117" s="5"/>
      <c r="R117" s="122">
        <f t="shared" si="17"/>
        <v>2250000</v>
      </c>
      <c r="S117" s="96">
        <f t="shared" si="18"/>
        <v>3.8422131147540983</v>
      </c>
      <c r="T117" s="97">
        <f t="shared" si="19"/>
        <v>1664400</v>
      </c>
      <c r="U117" s="74"/>
      <c r="V117" s="74"/>
    </row>
    <row r="118" spans="1:22" ht="0.75" customHeight="1">
      <c r="A118" s="17" t="s">
        <v>4</v>
      </c>
      <c r="B118" s="16" t="e">
        <v>#REF!</v>
      </c>
      <c r="C118" s="16"/>
      <c r="D118" s="6" t="e">
        <f t="shared" si="29"/>
        <v>#REF!</v>
      </c>
      <c r="E118" s="5"/>
      <c r="F118" s="6" t="e">
        <f t="shared" si="30"/>
        <v>#REF!</v>
      </c>
      <c r="G118" s="5"/>
      <c r="H118" s="5"/>
      <c r="I118" s="5"/>
      <c r="J118" s="6" t="e">
        <f>I118/H118</f>
        <v>#DIV/0!</v>
      </c>
      <c r="K118" s="5"/>
      <c r="L118" s="5"/>
      <c r="M118" s="5"/>
      <c r="N118" s="96" t="e">
        <f t="shared" si="27"/>
        <v>#DIV/0!</v>
      </c>
      <c r="O118" s="5"/>
      <c r="P118" s="5"/>
      <c r="Q118" s="5"/>
      <c r="R118" s="122">
        <f t="shared" si="17"/>
        <v>0</v>
      </c>
      <c r="S118" s="96" t="e">
        <f t="shared" si="18"/>
        <v>#DIV/0!</v>
      </c>
      <c r="T118" s="97">
        <f t="shared" si="19"/>
        <v>0</v>
      </c>
      <c r="U118" s="74"/>
      <c r="V118" s="74"/>
    </row>
    <row r="119" spans="1:22" ht="15.75" hidden="1">
      <c r="A119" s="10" t="s">
        <v>65</v>
      </c>
      <c r="B119" s="5" t="e">
        <v>#REF!</v>
      </c>
      <c r="C119" s="5"/>
      <c r="D119" s="6" t="e">
        <f t="shared" si="29"/>
        <v>#REF!</v>
      </c>
      <c r="E119" s="5"/>
      <c r="F119" s="6" t="e">
        <f t="shared" si="30"/>
        <v>#REF!</v>
      </c>
      <c r="G119" s="5"/>
      <c r="H119" s="5"/>
      <c r="I119" s="5"/>
      <c r="J119" s="6" t="e">
        <f>I119/H119</f>
        <v>#DIV/0!</v>
      </c>
      <c r="K119" s="5"/>
      <c r="L119" s="5"/>
      <c r="M119" s="5"/>
      <c r="N119" s="96" t="e">
        <f t="shared" si="27"/>
        <v>#DIV/0!</v>
      </c>
      <c r="O119" s="5"/>
      <c r="P119" s="5"/>
      <c r="Q119" s="5"/>
      <c r="R119" s="122">
        <f t="shared" si="17"/>
        <v>0</v>
      </c>
      <c r="S119" s="96" t="e">
        <f t="shared" si="18"/>
        <v>#DIV/0!</v>
      </c>
      <c r="T119" s="97">
        <f t="shared" si="19"/>
        <v>0</v>
      </c>
      <c r="U119" s="74"/>
      <c r="V119" s="74"/>
    </row>
    <row r="120" spans="1:22" ht="15.75">
      <c r="A120" s="10" t="s">
        <v>163</v>
      </c>
      <c r="B120" s="5" t="e">
        <v>#REF!</v>
      </c>
      <c r="C120" s="5"/>
      <c r="D120" s="6" t="e">
        <f t="shared" si="29"/>
        <v>#REF!</v>
      </c>
      <c r="E120" s="5"/>
      <c r="F120" s="6" t="e">
        <f t="shared" si="30"/>
        <v>#REF!</v>
      </c>
      <c r="G120" s="5"/>
      <c r="H120" s="5"/>
      <c r="I120" s="5"/>
      <c r="J120" s="6" t="e">
        <f>I120/H120</f>
        <v>#DIV/0!</v>
      </c>
      <c r="K120" s="5"/>
      <c r="L120" s="5">
        <v>850000</v>
      </c>
      <c r="M120" s="97">
        <v>345453</v>
      </c>
      <c r="N120" s="96">
        <f t="shared" si="27"/>
        <v>0.40641529411764704</v>
      </c>
      <c r="O120" s="5"/>
      <c r="P120" s="5"/>
      <c r="Q120" s="5"/>
      <c r="R120" s="122">
        <f t="shared" si="17"/>
        <v>850000</v>
      </c>
      <c r="S120" s="96">
        <f t="shared" si="18"/>
        <v>2.460537323456447</v>
      </c>
      <c r="T120" s="97">
        <f t="shared" si="19"/>
        <v>504547</v>
      </c>
      <c r="U120" s="74"/>
      <c r="V120" s="74"/>
    </row>
    <row r="121" spans="1:22" ht="15.75">
      <c r="A121" s="140" t="s">
        <v>177</v>
      </c>
      <c r="B121" s="5" t="e">
        <v>#REF!</v>
      </c>
      <c r="C121" s="5"/>
      <c r="D121" s="6" t="e">
        <f t="shared" si="29"/>
        <v>#REF!</v>
      </c>
      <c r="E121" s="5"/>
      <c r="F121" s="6" t="e">
        <f t="shared" si="30"/>
        <v>#REF!</v>
      </c>
      <c r="G121" s="5"/>
      <c r="H121" s="5"/>
      <c r="I121" s="5"/>
      <c r="J121" s="6" t="e">
        <f>I121/H121</f>
        <v>#DIV/0!</v>
      </c>
      <c r="K121" s="5"/>
      <c r="L121" s="5">
        <v>70000</v>
      </c>
      <c r="M121" s="97">
        <v>24652</v>
      </c>
      <c r="N121" s="96">
        <f t="shared" si="27"/>
        <v>0.3521714285714286</v>
      </c>
      <c r="O121" s="5"/>
      <c r="P121" s="5"/>
      <c r="Q121" s="5"/>
      <c r="R121" s="122">
        <f t="shared" si="17"/>
        <v>70000</v>
      </c>
      <c r="S121" s="96">
        <f t="shared" si="18"/>
        <v>2.839526204770404</v>
      </c>
      <c r="T121" s="97">
        <f t="shared" si="19"/>
        <v>45348</v>
      </c>
      <c r="U121" s="74"/>
      <c r="V121" s="74"/>
    </row>
    <row r="122" spans="1:23" ht="15.75">
      <c r="A122" s="107" t="s">
        <v>32</v>
      </c>
      <c r="B122" s="101" t="e">
        <v>#REF!</v>
      </c>
      <c r="C122" s="101"/>
      <c r="D122" s="100" t="e">
        <f t="shared" si="29"/>
        <v>#REF!</v>
      </c>
      <c r="E122" s="101"/>
      <c r="F122" s="100" t="e">
        <f t="shared" si="30"/>
        <v>#REF!</v>
      </c>
      <c r="G122" s="101"/>
      <c r="H122" s="101"/>
      <c r="I122" s="101">
        <v>-6341</v>
      </c>
      <c r="J122" s="100"/>
      <c r="K122" s="101"/>
      <c r="L122" s="101"/>
      <c r="M122" s="101">
        <v>-19962</v>
      </c>
      <c r="N122" s="100"/>
      <c r="O122" s="101"/>
      <c r="P122" s="101"/>
      <c r="Q122" s="101"/>
      <c r="R122" s="123">
        <f t="shared" si="17"/>
        <v>0</v>
      </c>
      <c r="S122" s="100"/>
      <c r="T122" s="101">
        <f t="shared" si="19"/>
        <v>19962</v>
      </c>
      <c r="U122" s="74"/>
      <c r="V122" s="74"/>
      <c r="W122" s="136"/>
    </row>
    <row r="123" spans="1:22" ht="0.75" customHeight="1">
      <c r="A123" s="10" t="s">
        <v>150</v>
      </c>
      <c r="B123" s="5">
        <v>521000</v>
      </c>
      <c r="C123" s="5">
        <v>455532</v>
      </c>
      <c r="D123" s="6"/>
      <c r="E123" s="5"/>
      <c r="F123" s="6"/>
      <c r="G123" s="5"/>
      <c r="H123" s="5">
        <v>991300</v>
      </c>
      <c r="I123" s="5">
        <v>371215</v>
      </c>
      <c r="J123" s="6">
        <f>I123/H123</f>
        <v>0.3744729143548875</v>
      </c>
      <c r="K123" s="5"/>
      <c r="L123" s="5"/>
      <c r="M123" s="5"/>
      <c r="N123" s="12" t="e">
        <f t="shared" si="27"/>
        <v>#DIV/0!</v>
      </c>
      <c r="O123" s="5"/>
      <c r="P123" s="5"/>
      <c r="Q123" s="5"/>
      <c r="R123" s="122">
        <f t="shared" si="17"/>
        <v>0</v>
      </c>
      <c r="S123" s="96" t="e">
        <f t="shared" si="18"/>
        <v>#DIV/0!</v>
      </c>
      <c r="T123" s="97">
        <f t="shared" si="19"/>
        <v>0</v>
      </c>
      <c r="U123" s="74"/>
      <c r="V123" s="74"/>
    </row>
    <row r="124" spans="1:22" ht="15.75">
      <c r="A124" s="11" t="s">
        <v>11</v>
      </c>
      <c r="B124" s="12">
        <f>B125+B127+B130+B131</f>
        <v>2303000</v>
      </c>
      <c r="C124" s="12">
        <f>C125+C127+C131+C130</f>
        <v>2124052</v>
      </c>
      <c r="D124" s="14">
        <f>C124/B124</f>
        <v>0.9222978723404255</v>
      </c>
      <c r="E124" s="12">
        <f>E125+E127+E130</f>
        <v>0</v>
      </c>
      <c r="F124" s="14">
        <f>C124/B124</f>
        <v>0.9222978723404255</v>
      </c>
      <c r="G124" s="12">
        <f>G125+G127+G130+G131</f>
        <v>0</v>
      </c>
      <c r="H124" s="12">
        <f>H125+H127+H131</f>
        <v>2615000</v>
      </c>
      <c r="I124" s="12">
        <f>I125+I127+I131</f>
        <v>2329011</v>
      </c>
      <c r="J124" s="14">
        <f>I124/H124</f>
        <v>0.8906351816443595</v>
      </c>
      <c r="K124" s="12">
        <f>K125+K127</f>
        <v>0</v>
      </c>
      <c r="L124" s="12">
        <f>L125+L129+L132+L128</f>
        <v>7895000</v>
      </c>
      <c r="M124" s="12">
        <f>M125+M129+M132+M128</f>
        <v>2425543</v>
      </c>
      <c r="N124" s="94">
        <f t="shared" si="16"/>
        <v>0.30722520582647245</v>
      </c>
      <c r="O124" s="12">
        <f>O125+O129+O132+O128</f>
        <v>100000</v>
      </c>
      <c r="P124" s="12">
        <f>P125+P129+P132+P128</f>
        <v>0</v>
      </c>
      <c r="Q124" s="12">
        <f>Q125+Q129+Q132+Q128</f>
        <v>0</v>
      </c>
      <c r="R124" s="12">
        <f>R125+R129+R132+R128</f>
        <v>7995000</v>
      </c>
      <c r="S124" s="98">
        <f t="shared" si="18"/>
        <v>3.2961691464550413</v>
      </c>
      <c r="T124" s="99">
        <f t="shared" si="19"/>
        <v>5569457</v>
      </c>
      <c r="U124" s="74"/>
      <c r="V124" s="74"/>
    </row>
    <row r="125" spans="1:22" ht="15.75">
      <c r="A125" s="107" t="s">
        <v>178</v>
      </c>
      <c r="B125" s="101">
        <v>2213000</v>
      </c>
      <c r="C125" s="101">
        <v>2036568</v>
      </c>
      <c r="D125" s="100">
        <f>C125/B125</f>
        <v>0.9202747401717126</v>
      </c>
      <c r="E125" s="101"/>
      <c r="F125" s="100">
        <f>C125/B125</f>
        <v>0.9202747401717126</v>
      </c>
      <c r="G125" s="101"/>
      <c r="H125" s="101">
        <v>2515000</v>
      </c>
      <c r="I125" s="101">
        <v>2254994</v>
      </c>
      <c r="J125" s="100">
        <f>I125/H125</f>
        <v>0.8966178926441352</v>
      </c>
      <c r="K125" s="101"/>
      <c r="L125" s="101">
        <f>L126+L127</f>
        <v>7340000</v>
      </c>
      <c r="M125" s="101">
        <v>2218426</v>
      </c>
      <c r="N125" s="125">
        <f t="shared" si="16"/>
        <v>0.30223787465940055</v>
      </c>
      <c r="O125" s="101">
        <f>O126+O127</f>
        <v>0</v>
      </c>
      <c r="P125" s="101"/>
      <c r="Q125" s="101"/>
      <c r="R125" s="123">
        <f>R126+R127</f>
        <v>7340000</v>
      </c>
      <c r="S125" s="96">
        <f t="shared" si="18"/>
        <v>3.30865217050287</v>
      </c>
      <c r="T125" s="97">
        <f t="shared" si="19"/>
        <v>5121574</v>
      </c>
      <c r="U125" s="75"/>
      <c r="V125" s="74"/>
    </row>
    <row r="126" spans="1:22" ht="15.75">
      <c r="A126" s="10" t="s">
        <v>179</v>
      </c>
      <c r="B126" s="5"/>
      <c r="C126" s="5"/>
      <c r="D126" s="6"/>
      <c r="E126" s="5"/>
      <c r="F126" s="6"/>
      <c r="G126" s="5"/>
      <c r="H126" s="5"/>
      <c r="I126" s="5"/>
      <c r="J126" s="6"/>
      <c r="K126" s="5"/>
      <c r="L126" s="5">
        <v>4940000</v>
      </c>
      <c r="M126" s="97">
        <v>1843577</v>
      </c>
      <c r="N126" s="124">
        <f t="shared" si="16"/>
        <v>0.37319372469635625</v>
      </c>
      <c r="O126" s="5"/>
      <c r="P126" s="5"/>
      <c r="Q126" s="5"/>
      <c r="R126" s="122">
        <f t="shared" si="17"/>
        <v>4940000</v>
      </c>
      <c r="S126" s="96">
        <f t="shared" si="18"/>
        <v>2.679573459638518</v>
      </c>
      <c r="T126" s="97">
        <f t="shared" si="19"/>
        <v>3096423</v>
      </c>
      <c r="U126" s="75"/>
      <c r="V126" s="74"/>
    </row>
    <row r="127" spans="1:22" ht="15.75">
      <c r="A127" s="10" t="s">
        <v>180</v>
      </c>
      <c r="B127" s="5">
        <v>90000</v>
      </c>
      <c r="C127" s="5">
        <v>87484</v>
      </c>
      <c r="D127" s="6">
        <f>C127/B127</f>
        <v>0.9720444444444445</v>
      </c>
      <c r="E127" s="5"/>
      <c r="F127" s="6">
        <f aca="true" t="shared" si="31" ref="F127:F134">C127/B127</f>
        <v>0.9720444444444445</v>
      </c>
      <c r="G127" s="5"/>
      <c r="H127" s="5">
        <v>100000</v>
      </c>
      <c r="I127" s="5">
        <v>74017</v>
      </c>
      <c r="J127" s="6">
        <f aca="true" t="shared" si="32" ref="J127:J138">I127/H127</f>
        <v>0.74017</v>
      </c>
      <c r="K127" s="5"/>
      <c r="L127" s="5">
        <v>2400000</v>
      </c>
      <c r="M127" s="97">
        <f>M125-M126</f>
        <v>374849</v>
      </c>
      <c r="N127" s="124">
        <f t="shared" si="16"/>
        <v>0.15618708333333334</v>
      </c>
      <c r="O127" s="5"/>
      <c r="P127" s="5"/>
      <c r="Q127" s="5"/>
      <c r="R127" s="122">
        <f t="shared" si="17"/>
        <v>2400000</v>
      </c>
      <c r="S127" s="96">
        <f t="shared" si="18"/>
        <v>6.402578104783526</v>
      </c>
      <c r="T127" s="97">
        <f t="shared" si="19"/>
        <v>2025151</v>
      </c>
      <c r="U127" s="75"/>
      <c r="V127" s="74"/>
    </row>
    <row r="128" spans="1:22" ht="15.75">
      <c r="A128" s="107" t="s">
        <v>177</v>
      </c>
      <c r="B128" s="101" t="e">
        <v>#REF!</v>
      </c>
      <c r="C128" s="101"/>
      <c r="D128" s="100" t="e">
        <f>C128/B128</f>
        <v>#REF!</v>
      </c>
      <c r="E128" s="101"/>
      <c r="F128" s="100" t="e">
        <f t="shared" si="31"/>
        <v>#REF!</v>
      </c>
      <c r="G128" s="101"/>
      <c r="H128" s="101" t="e">
        <f>B128+G128</f>
        <v>#REF!</v>
      </c>
      <c r="I128" s="101"/>
      <c r="J128" s="100" t="e">
        <f t="shared" si="32"/>
        <v>#REF!</v>
      </c>
      <c r="K128" s="101"/>
      <c r="L128" s="101">
        <v>30000</v>
      </c>
      <c r="M128" s="101">
        <v>9565</v>
      </c>
      <c r="N128" s="125">
        <f t="shared" si="16"/>
        <v>0.31883333333333336</v>
      </c>
      <c r="O128" s="101"/>
      <c r="P128" s="101"/>
      <c r="Q128" s="101"/>
      <c r="R128" s="123">
        <f t="shared" si="17"/>
        <v>30000</v>
      </c>
      <c r="S128" s="98">
        <f t="shared" si="18"/>
        <v>3.1364349189754313</v>
      </c>
      <c r="T128" s="99">
        <f t="shared" si="19"/>
        <v>20435</v>
      </c>
      <c r="U128" s="74"/>
      <c r="V128" s="75"/>
    </row>
    <row r="129" spans="1:22" ht="15.75">
      <c r="A129" s="107" t="s">
        <v>181</v>
      </c>
      <c r="B129" s="101" t="e">
        <v>#REF!</v>
      </c>
      <c r="C129" s="101"/>
      <c r="D129" s="100" t="e">
        <f>C129/B129</f>
        <v>#REF!</v>
      </c>
      <c r="E129" s="101"/>
      <c r="F129" s="100" t="e">
        <f t="shared" si="31"/>
        <v>#REF!</v>
      </c>
      <c r="G129" s="101"/>
      <c r="H129" s="101" t="e">
        <f>B129+G129</f>
        <v>#REF!</v>
      </c>
      <c r="I129" s="101"/>
      <c r="J129" s="100" t="e">
        <f t="shared" si="32"/>
        <v>#REF!</v>
      </c>
      <c r="K129" s="101"/>
      <c r="L129" s="101">
        <f>L130+L131</f>
        <v>525000</v>
      </c>
      <c r="M129" s="101">
        <v>197552</v>
      </c>
      <c r="N129" s="125">
        <f t="shared" si="16"/>
        <v>0.3762895238095238</v>
      </c>
      <c r="O129" s="101">
        <f>O130+O131</f>
        <v>100000</v>
      </c>
      <c r="P129" s="101">
        <f>P130+P131</f>
        <v>0</v>
      </c>
      <c r="Q129" s="101">
        <f>Q130+Q131</f>
        <v>0</v>
      </c>
      <c r="R129" s="123">
        <f t="shared" si="17"/>
        <v>625000</v>
      </c>
      <c r="S129" s="100"/>
      <c r="T129" s="101">
        <f t="shared" si="19"/>
        <v>427448</v>
      </c>
      <c r="U129" s="74"/>
      <c r="V129" s="74"/>
    </row>
    <row r="130" spans="1:22" ht="15.75">
      <c r="A130" s="118" t="s">
        <v>117</v>
      </c>
      <c r="B130" s="119">
        <v>0</v>
      </c>
      <c r="C130" s="119"/>
      <c r="D130" s="120"/>
      <c r="E130" s="119"/>
      <c r="F130" s="120" t="e">
        <f t="shared" si="31"/>
        <v>#DIV/0!</v>
      </c>
      <c r="G130" s="119"/>
      <c r="H130" s="119">
        <f>B130+G130</f>
        <v>0</v>
      </c>
      <c r="I130" s="119"/>
      <c r="J130" s="120" t="e">
        <f t="shared" si="32"/>
        <v>#DIV/0!</v>
      </c>
      <c r="K130" s="119"/>
      <c r="L130" s="119">
        <v>130000</v>
      </c>
      <c r="M130" s="97">
        <v>65652</v>
      </c>
      <c r="N130" s="124">
        <f t="shared" si="16"/>
        <v>0.5050153846153846</v>
      </c>
      <c r="O130" s="119">
        <v>100000</v>
      </c>
      <c r="P130" s="119"/>
      <c r="Q130" s="119"/>
      <c r="R130" s="122">
        <f t="shared" si="17"/>
        <v>230000</v>
      </c>
      <c r="S130" s="120"/>
      <c r="T130" s="119">
        <f t="shared" si="19"/>
        <v>164348</v>
      </c>
      <c r="U130" s="74"/>
      <c r="V130" s="74"/>
    </row>
    <row r="131" spans="1:22" ht="15.75">
      <c r="A131" s="118" t="s">
        <v>182</v>
      </c>
      <c r="B131" s="119"/>
      <c r="C131" s="119"/>
      <c r="D131" s="120"/>
      <c r="E131" s="119"/>
      <c r="F131" s="120" t="e">
        <f t="shared" si="31"/>
        <v>#DIV/0!</v>
      </c>
      <c r="G131" s="119"/>
      <c r="H131" s="119">
        <f>B131+G131</f>
        <v>0</v>
      </c>
      <c r="I131" s="119"/>
      <c r="J131" s="120" t="e">
        <f t="shared" si="32"/>
        <v>#DIV/0!</v>
      </c>
      <c r="K131" s="119"/>
      <c r="L131" s="119">
        <v>395000</v>
      </c>
      <c r="M131" s="97">
        <f>M129-M130</f>
        <v>131900</v>
      </c>
      <c r="N131" s="124">
        <f t="shared" si="16"/>
        <v>0.3339240506329114</v>
      </c>
      <c r="O131" s="119"/>
      <c r="P131" s="119"/>
      <c r="Q131" s="119"/>
      <c r="R131" s="122">
        <f t="shared" si="17"/>
        <v>395000</v>
      </c>
      <c r="S131" s="120"/>
      <c r="T131" s="119">
        <f t="shared" si="19"/>
        <v>263100</v>
      </c>
      <c r="U131" s="74"/>
      <c r="V131" s="74"/>
    </row>
    <row r="132" spans="1:22" ht="15.75">
      <c r="A132" s="107" t="s">
        <v>32</v>
      </c>
      <c r="B132" s="119"/>
      <c r="C132" s="119"/>
      <c r="D132" s="120"/>
      <c r="E132" s="119"/>
      <c r="F132" s="120"/>
      <c r="G132" s="119"/>
      <c r="H132" s="119"/>
      <c r="I132" s="119"/>
      <c r="J132" s="120"/>
      <c r="K132" s="119"/>
      <c r="L132" s="101"/>
      <c r="M132" s="101"/>
      <c r="N132" s="125"/>
      <c r="O132" s="101"/>
      <c r="P132" s="101"/>
      <c r="Q132" s="101"/>
      <c r="R132" s="123"/>
      <c r="S132" s="120"/>
      <c r="T132" s="119"/>
      <c r="U132" s="74"/>
      <c r="V132" s="74"/>
    </row>
    <row r="133" spans="1:22" ht="15.75">
      <c r="A133" s="11" t="s">
        <v>8</v>
      </c>
      <c r="B133" s="12">
        <f>B134+B140+B152+B149+B153</f>
        <v>20123865</v>
      </c>
      <c r="C133" s="12">
        <f>C134+C140+C151+C149+C152</f>
        <v>21247863</v>
      </c>
      <c r="D133" s="14">
        <f>C133/B133</f>
        <v>1.055853982323972</v>
      </c>
      <c r="E133" s="12">
        <f>E134+E140+E152+E149</f>
        <v>0</v>
      </c>
      <c r="F133" s="14">
        <f t="shared" si="31"/>
        <v>1.055853982323972</v>
      </c>
      <c r="G133" s="12">
        <f>G134+G140+G149+G152+G153</f>
        <v>0</v>
      </c>
      <c r="H133" s="12">
        <f>H134+H140+H149+H152+H151</f>
        <v>26336500</v>
      </c>
      <c r="I133" s="12">
        <f>I134+I140+I149+I152+I151</f>
        <v>23730233</v>
      </c>
      <c r="J133" s="14">
        <f t="shared" si="32"/>
        <v>0.9010397357279821</v>
      </c>
      <c r="K133" s="12">
        <f>K134+K140+K149+K151+K152</f>
        <v>0</v>
      </c>
      <c r="L133" s="12">
        <f>L134+L140+L148+L153+L152</f>
        <v>35835000</v>
      </c>
      <c r="M133" s="12">
        <f>M134+M140+M148+M153+M152</f>
        <v>15844208</v>
      </c>
      <c r="N133" s="94">
        <f t="shared" si="16"/>
        <v>0.44214337937770337</v>
      </c>
      <c r="O133" s="12">
        <f>O134+O140+O148+O153</f>
        <v>0</v>
      </c>
      <c r="P133" s="12">
        <f>P134+P140+P148+P153</f>
        <v>0</v>
      </c>
      <c r="Q133" s="12">
        <f>Q134+Q140+Q148+Q153</f>
        <v>0</v>
      </c>
      <c r="R133" s="12">
        <f>R134+R140+R148+R153+R152</f>
        <v>35835000</v>
      </c>
      <c r="S133" s="98">
        <f t="shared" si="18"/>
        <v>2.261709768011124</v>
      </c>
      <c r="T133" s="99">
        <f t="shared" si="19"/>
        <v>19990792</v>
      </c>
      <c r="U133" s="74"/>
      <c r="V133" s="74"/>
    </row>
    <row r="134" spans="1:22" ht="14.25" customHeight="1">
      <c r="A134" s="15" t="s">
        <v>2</v>
      </c>
      <c r="B134" s="33">
        <f>B135+B136+B137+B138</f>
        <v>3412000</v>
      </c>
      <c r="C134" s="33">
        <f>C136+C138</f>
        <v>3400626</v>
      </c>
      <c r="D134" s="21">
        <f>C134/B134</f>
        <v>0.9966664712778429</v>
      </c>
      <c r="E134" s="16">
        <f>E135+E136+E137+E138</f>
        <v>0</v>
      </c>
      <c r="F134" s="21">
        <f t="shared" si="31"/>
        <v>0.9966664712778429</v>
      </c>
      <c r="G134" s="16">
        <f>G136+G138</f>
        <v>0</v>
      </c>
      <c r="H134" s="16">
        <f>H135+H136+H137+H138</f>
        <v>4462210</v>
      </c>
      <c r="I134" s="16">
        <v>4056406</v>
      </c>
      <c r="J134" s="21">
        <f t="shared" si="32"/>
        <v>0.9090576194307305</v>
      </c>
      <c r="K134" s="16">
        <f>K136+K138</f>
        <v>0</v>
      </c>
      <c r="L134" s="16">
        <f>L136+L138+L139</f>
        <v>0</v>
      </c>
      <c r="M134" s="16">
        <f>M136+M138+M139</f>
        <v>0</v>
      </c>
      <c r="N134" s="125"/>
      <c r="O134" s="16">
        <f>O136+O138+O139</f>
        <v>0</v>
      </c>
      <c r="P134" s="16">
        <f>P136+P138+P139</f>
        <v>0</v>
      </c>
      <c r="Q134" s="16">
        <f>Q136+Q138+Q139</f>
        <v>0</v>
      </c>
      <c r="R134" s="123">
        <f t="shared" si="17"/>
        <v>0</v>
      </c>
      <c r="S134" s="100" t="e">
        <f t="shared" si="18"/>
        <v>#DIV/0!</v>
      </c>
      <c r="T134" s="101">
        <f t="shared" si="19"/>
        <v>0</v>
      </c>
      <c r="U134" s="74"/>
      <c r="V134" s="74"/>
    </row>
    <row r="135" spans="1:22" ht="15.75" hidden="1">
      <c r="A135" s="10" t="s">
        <v>38</v>
      </c>
      <c r="B135" s="5">
        <v>0</v>
      </c>
      <c r="C135" s="5"/>
      <c r="D135" s="6"/>
      <c r="E135" s="5"/>
      <c r="F135" s="6"/>
      <c r="G135" s="5"/>
      <c r="H135" s="5">
        <f>B135+G135</f>
        <v>0</v>
      </c>
      <c r="I135" s="5"/>
      <c r="J135" s="14" t="e">
        <f t="shared" si="32"/>
        <v>#DIV/0!</v>
      </c>
      <c r="K135" s="5"/>
      <c r="L135" s="12">
        <f>H135+K135</f>
        <v>0</v>
      </c>
      <c r="M135" s="12"/>
      <c r="N135" s="94" t="e">
        <f t="shared" si="16"/>
        <v>#DIV/0!</v>
      </c>
      <c r="O135" s="12"/>
      <c r="P135" s="12"/>
      <c r="Q135" s="12"/>
      <c r="R135" s="95">
        <f t="shared" si="17"/>
        <v>0</v>
      </c>
      <c r="S135" s="100" t="e">
        <f t="shared" si="18"/>
        <v>#DIV/0!</v>
      </c>
      <c r="T135" s="99">
        <f t="shared" si="19"/>
        <v>0</v>
      </c>
      <c r="U135" s="74"/>
      <c r="V135" s="74"/>
    </row>
    <row r="136" spans="1:22" ht="15.75" hidden="1">
      <c r="A136" s="10" t="s">
        <v>39</v>
      </c>
      <c r="B136" s="5">
        <v>193000</v>
      </c>
      <c r="C136" s="5">
        <v>188568</v>
      </c>
      <c r="D136" s="6">
        <f>C136/B136</f>
        <v>0.9770362694300518</v>
      </c>
      <c r="E136" s="5"/>
      <c r="F136" s="6">
        <f>C136/B136</f>
        <v>0.9770362694300518</v>
      </c>
      <c r="G136" s="5"/>
      <c r="H136" s="5">
        <v>197210</v>
      </c>
      <c r="I136" s="5"/>
      <c r="J136" s="6">
        <f t="shared" si="32"/>
        <v>0</v>
      </c>
      <c r="K136" s="5"/>
      <c r="L136" s="5">
        <v>0</v>
      </c>
      <c r="M136" s="5"/>
      <c r="N136" s="124"/>
      <c r="O136" s="5"/>
      <c r="P136" s="5"/>
      <c r="Q136" s="5"/>
      <c r="R136" s="122">
        <f t="shared" si="17"/>
        <v>0</v>
      </c>
      <c r="S136" s="6" t="e">
        <f t="shared" si="18"/>
        <v>#DIV/0!</v>
      </c>
      <c r="T136" s="97">
        <f t="shared" si="19"/>
        <v>0</v>
      </c>
      <c r="U136" s="74"/>
      <c r="V136" s="74"/>
    </row>
    <row r="137" spans="1:22" ht="0.75" customHeight="1" hidden="1">
      <c r="A137" s="10" t="s">
        <v>56</v>
      </c>
      <c r="B137" s="5">
        <v>0</v>
      </c>
      <c r="C137" s="5"/>
      <c r="D137" s="6"/>
      <c r="E137" s="5"/>
      <c r="F137" s="6"/>
      <c r="G137" s="5"/>
      <c r="H137" s="5"/>
      <c r="I137" s="5"/>
      <c r="J137" s="6" t="e">
        <f t="shared" si="32"/>
        <v>#DIV/0!</v>
      </c>
      <c r="K137" s="5"/>
      <c r="L137" s="5"/>
      <c r="M137" s="5"/>
      <c r="N137" s="94" t="e">
        <f t="shared" si="16"/>
        <v>#DIV/0!</v>
      </c>
      <c r="O137" s="5"/>
      <c r="P137" s="5"/>
      <c r="Q137" s="5"/>
      <c r="R137" s="95">
        <f t="shared" si="17"/>
        <v>0</v>
      </c>
      <c r="S137" s="6" t="e">
        <f t="shared" si="18"/>
        <v>#DIV/0!</v>
      </c>
      <c r="T137" s="97">
        <f t="shared" si="19"/>
        <v>0</v>
      </c>
      <c r="U137" s="74"/>
      <c r="V137" s="74"/>
    </row>
    <row r="138" spans="1:22" ht="15" customHeight="1" hidden="1">
      <c r="A138" s="10" t="s">
        <v>57</v>
      </c>
      <c r="B138" s="5">
        <v>3219000</v>
      </c>
      <c r="C138" s="5">
        <v>3212058</v>
      </c>
      <c r="D138" s="6">
        <f>C138/B138</f>
        <v>0.997843429636533</v>
      </c>
      <c r="E138" s="5"/>
      <c r="F138" s="6">
        <f>C138/B138</f>
        <v>0.997843429636533</v>
      </c>
      <c r="G138" s="5"/>
      <c r="H138" s="5">
        <v>4265000</v>
      </c>
      <c r="I138" s="5"/>
      <c r="J138" s="6">
        <f t="shared" si="32"/>
        <v>0</v>
      </c>
      <c r="K138" s="5"/>
      <c r="L138" s="5"/>
      <c r="M138" s="5"/>
      <c r="N138" s="94" t="e">
        <f t="shared" si="16"/>
        <v>#DIV/0!</v>
      </c>
      <c r="O138" s="5"/>
      <c r="P138" s="5"/>
      <c r="Q138" s="5"/>
      <c r="R138" s="95">
        <f t="shared" si="17"/>
        <v>0</v>
      </c>
      <c r="S138" s="6" t="e">
        <f t="shared" si="18"/>
        <v>#DIV/0!</v>
      </c>
      <c r="T138" s="97">
        <f t="shared" si="19"/>
        <v>0</v>
      </c>
      <c r="U138" s="74"/>
      <c r="V138" s="74"/>
    </row>
    <row r="139" spans="1:22" ht="15.75" hidden="1">
      <c r="A139" s="10" t="s">
        <v>137</v>
      </c>
      <c r="B139" s="5"/>
      <c r="C139" s="5"/>
      <c r="D139" s="6"/>
      <c r="E139" s="5"/>
      <c r="F139" s="6"/>
      <c r="G139" s="5"/>
      <c r="H139" s="5"/>
      <c r="I139" s="5"/>
      <c r="J139" s="6"/>
      <c r="K139" s="5"/>
      <c r="L139" s="5"/>
      <c r="M139" s="5"/>
      <c r="N139" s="94" t="e">
        <f t="shared" si="16"/>
        <v>#DIV/0!</v>
      </c>
      <c r="O139" s="5"/>
      <c r="P139" s="5"/>
      <c r="Q139" s="5"/>
      <c r="R139" s="95">
        <f t="shared" si="17"/>
        <v>0</v>
      </c>
      <c r="S139" s="96"/>
      <c r="T139" s="97">
        <f t="shared" si="19"/>
        <v>0</v>
      </c>
      <c r="U139" s="74"/>
      <c r="V139" s="74"/>
    </row>
    <row r="140" spans="1:22" ht="15.75">
      <c r="A140" s="15" t="s">
        <v>3</v>
      </c>
      <c r="B140" s="16">
        <f>B145+B147+B141+B142+B143+B144+B146</f>
        <v>10585000</v>
      </c>
      <c r="C140" s="16">
        <f>C142+C144+C145+C146+C147</f>
        <v>10164304</v>
      </c>
      <c r="D140" s="21">
        <f>C140/B140</f>
        <v>0.960255455833727</v>
      </c>
      <c r="E140" s="16">
        <f>E141+E142+E143+E144+E145+E147+E146</f>
        <v>0</v>
      </c>
      <c r="F140" s="21">
        <f>C140/B140</f>
        <v>0.960255455833727</v>
      </c>
      <c r="G140" s="16">
        <f>G142+G144+G145+G146+G147</f>
        <v>0</v>
      </c>
      <c r="H140" s="16">
        <f>H141+H142+H143+H144+H145+H146+H147</f>
        <v>10599290</v>
      </c>
      <c r="I140" s="16">
        <v>9266827</v>
      </c>
      <c r="J140" s="21">
        <f aca="true" t="shared" si="33" ref="J140:J158">I140/H140</f>
        <v>0.8742875230322031</v>
      </c>
      <c r="K140" s="16">
        <f>K142+K144+K145+K146+K147</f>
        <v>0</v>
      </c>
      <c r="L140" s="16">
        <f>L144+L147</f>
        <v>8100000</v>
      </c>
      <c r="M140" s="16">
        <f>M144+M147</f>
        <v>1364237</v>
      </c>
      <c r="N140" s="125">
        <f t="shared" si="16"/>
        <v>0.1684243209876543</v>
      </c>
      <c r="O140" s="16">
        <f>O144+O147</f>
        <v>0</v>
      </c>
      <c r="P140" s="16">
        <f>P144+P147</f>
        <v>0</v>
      </c>
      <c r="Q140" s="16">
        <f>Q144+Q147</f>
        <v>0</v>
      </c>
      <c r="R140" s="16">
        <f>R144+R147</f>
        <v>8100000</v>
      </c>
      <c r="S140" s="100">
        <f t="shared" si="18"/>
        <v>5.937384779917273</v>
      </c>
      <c r="T140" s="101">
        <f t="shared" si="19"/>
        <v>6735763</v>
      </c>
      <c r="U140" s="74"/>
      <c r="V140" s="74"/>
    </row>
    <row r="141" spans="1:22" ht="0.75" customHeight="1">
      <c r="A141" s="10" t="s">
        <v>38</v>
      </c>
      <c r="B141" s="5">
        <v>0</v>
      </c>
      <c r="C141" s="5"/>
      <c r="D141" s="6"/>
      <c r="E141" s="5"/>
      <c r="F141" s="6"/>
      <c r="G141" s="5"/>
      <c r="H141" s="5">
        <f>B141+G141</f>
        <v>0</v>
      </c>
      <c r="I141" s="5"/>
      <c r="J141" s="14" t="e">
        <f t="shared" si="33"/>
        <v>#DIV/0!</v>
      </c>
      <c r="K141" s="5"/>
      <c r="L141" s="12">
        <f>H141+K141</f>
        <v>0</v>
      </c>
      <c r="M141" s="12">
        <v>12</v>
      </c>
      <c r="N141" s="94" t="e">
        <f t="shared" si="16"/>
        <v>#DIV/0!</v>
      </c>
      <c r="O141" s="12"/>
      <c r="P141" s="12"/>
      <c r="Q141" s="12"/>
      <c r="R141" s="95">
        <f t="shared" si="17"/>
        <v>0</v>
      </c>
      <c r="S141" s="100">
        <f t="shared" si="18"/>
        <v>0</v>
      </c>
      <c r="T141" s="101">
        <f t="shared" si="19"/>
        <v>-12</v>
      </c>
      <c r="U141" s="74"/>
      <c r="V141" s="74"/>
    </row>
    <row r="142" spans="1:22" ht="0.75" customHeight="1">
      <c r="A142" s="10" t="s">
        <v>39</v>
      </c>
      <c r="B142" s="5">
        <v>3620000</v>
      </c>
      <c r="C142" s="5">
        <v>3567575</v>
      </c>
      <c r="D142" s="6">
        <f>C142/B142</f>
        <v>0.985517955801105</v>
      </c>
      <c r="E142" s="5"/>
      <c r="F142" s="6">
        <f>C142/B142</f>
        <v>0.985517955801105</v>
      </c>
      <c r="G142" s="5"/>
      <c r="H142" s="5">
        <v>3354290</v>
      </c>
      <c r="I142" s="5"/>
      <c r="J142" s="6">
        <f t="shared" si="33"/>
        <v>0</v>
      </c>
      <c r="K142" s="5"/>
      <c r="L142" s="5"/>
      <c r="M142" s="5"/>
      <c r="N142" s="124"/>
      <c r="O142" s="5"/>
      <c r="P142" s="5"/>
      <c r="Q142" s="5"/>
      <c r="R142" s="122">
        <f t="shared" si="17"/>
        <v>0</v>
      </c>
      <c r="S142" s="6" t="e">
        <f t="shared" si="18"/>
        <v>#DIV/0!</v>
      </c>
      <c r="T142" s="97">
        <f t="shared" si="19"/>
        <v>0</v>
      </c>
      <c r="U142" s="74"/>
      <c r="V142" s="74"/>
    </row>
    <row r="143" spans="1:22" ht="0.75" customHeight="1" hidden="1">
      <c r="A143" s="10" t="s">
        <v>56</v>
      </c>
      <c r="B143" s="5">
        <v>0</v>
      </c>
      <c r="C143" s="5"/>
      <c r="D143" s="6"/>
      <c r="E143" s="5"/>
      <c r="F143" s="6"/>
      <c r="G143" s="5"/>
      <c r="H143" s="5"/>
      <c r="I143" s="5"/>
      <c r="J143" s="6" t="e">
        <f t="shared" si="33"/>
        <v>#DIV/0!</v>
      </c>
      <c r="K143" s="5"/>
      <c r="L143" s="5"/>
      <c r="M143" s="5"/>
      <c r="N143" s="124" t="e">
        <f t="shared" si="16"/>
        <v>#DIV/0!</v>
      </c>
      <c r="O143" s="5"/>
      <c r="P143" s="5"/>
      <c r="Q143" s="5"/>
      <c r="R143" s="122">
        <f t="shared" si="17"/>
        <v>0</v>
      </c>
      <c r="S143" s="6" t="e">
        <f t="shared" si="18"/>
        <v>#DIV/0!</v>
      </c>
      <c r="T143" s="97">
        <f t="shared" si="19"/>
        <v>0</v>
      </c>
      <c r="U143" s="74"/>
      <c r="V143" s="74"/>
    </row>
    <row r="144" spans="1:22" ht="13.5" customHeight="1">
      <c r="A144" s="10" t="s">
        <v>40</v>
      </c>
      <c r="B144" s="5">
        <v>1145000</v>
      </c>
      <c r="C144" s="5">
        <v>1070386</v>
      </c>
      <c r="D144" s="6">
        <f>C144/B144</f>
        <v>0.9348349344978166</v>
      </c>
      <c r="E144" s="5"/>
      <c r="F144" s="6">
        <f aca="true" t="shared" si="34" ref="F144:F158">C144/B144</f>
        <v>0.9348349344978166</v>
      </c>
      <c r="G144" s="5"/>
      <c r="H144" s="5">
        <v>1175000</v>
      </c>
      <c r="I144" s="5"/>
      <c r="J144" s="6">
        <f t="shared" si="33"/>
        <v>0</v>
      </c>
      <c r="K144" s="5"/>
      <c r="L144" s="5">
        <v>8000000</v>
      </c>
      <c r="M144" s="5">
        <v>1364237</v>
      </c>
      <c r="N144" s="124">
        <f t="shared" si="16"/>
        <v>0.170529625</v>
      </c>
      <c r="O144" s="5"/>
      <c r="P144" s="5"/>
      <c r="Q144" s="5"/>
      <c r="R144" s="122">
        <f t="shared" si="17"/>
        <v>8000000</v>
      </c>
      <c r="S144" s="6">
        <f t="shared" si="18"/>
        <v>5.864083733251627</v>
      </c>
      <c r="T144" s="97">
        <f t="shared" si="19"/>
        <v>6635763</v>
      </c>
      <c r="U144" s="74"/>
      <c r="V144" s="74"/>
    </row>
    <row r="145" spans="2:23" ht="15.75" hidden="1">
      <c r="B145" s="5">
        <v>3870000</v>
      </c>
      <c r="C145" s="5">
        <v>3576353</v>
      </c>
      <c r="D145" s="6">
        <f>C145/B145</f>
        <v>0.9241222222222222</v>
      </c>
      <c r="E145" s="5"/>
      <c r="F145" s="6">
        <f t="shared" si="34"/>
        <v>0.9241222222222222</v>
      </c>
      <c r="G145" s="5"/>
      <c r="H145" s="5">
        <v>4170000</v>
      </c>
      <c r="I145" s="5"/>
      <c r="J145" s="6">
        <f t="shared" si="33"/>
        <v>0</v>
      </c>
      <c r="K145" s="5"/>
      <c r="L145" s="5"/>
      <c r="M145" s="5"/>
      <c r="N145" s="124" t="e">
        <f t="shared" si="16"/>
        <v>#DIV/0!</v>
      </c>
      <c r="O145" s="5"/>
      <c r="P145" s="5"/>
      <c r="Q145" s="5"/>
      <c r="R145" s="122">
        <f t="shared" si="17"/>
        <v>0</v>
      </c>
      <c r="S145" s="6" t="e">
        <f t="shared" si="18"/>
        <v>#DIV/0!</v>
      </c>
      <c r="T145" s="97">
        <f t="shared" si="19"/>
        <v>0</v>
      </c>
      <c r="U145" s="75">
        <f>M145+M147</f>
        <v>0</v>
      </c>
      <c r="V145" s="74"/>
      <c r="W145" s="106"/>
    </row>
    <row r="146" spans="1:22" ht="15.75" hidden="1">
      <c r="A146" s="107" t="s">
        <v>39</v>
      </c>
      <c r="B146" s="101">
        <v>1700000</v>
      </c>
      <c r="C146" s="101">
        <v>1700000</v>
      </c>
      <c r="D146" s="100"/>
      <c r="E146" s="101"/>
      <c r="F146" s="100">
        <f t="shared" si="34"/>
        <v>1</v>
      </c>
      <c r="G146" s="101"/>
      <c r="H146" s="101">
        <v>1700000</v>
      </c>
      <c r="I146" s="101"/>
      <c r="J146" s="100">
        <f t="shared" si="33"/>
        <v>0</v>
      </c>
      <c r="K146" s="101"/>
      <c r="L146" s="101"/>
      <c r="M146" s="101"/>
      <c r="N146" s="125" t="e">
        <f t="shared" si="16"/>
        <v>#DIV/0!</v>
      </c>
      <c r="O146" s="101"/>
      <c r="P146" s="101"/>
      <c r="Q146" s="101"/>
      <c r="R146" s="123">
        <f t="shared" si="17"/>
        <v>0</v>
      </c>
      <c r="S146" s="100"/>
      <c r="T146" s="101">
        <f t="shared" si="19"/>
        <v>0</v>
      </c>
      <c r="U146" s="75">
        <f>M146+M149+M151</f>
        <v>9792600</v>
      </c>
      <c r="V146" s="75">
        <v>4234345</v>
      </c>
    </row>
    <row r="147" spans="1:22" ht="15.75">
      <c r="A147" s="10" t="s">
        <v>41</v>
      </c>
      <c r="B147" s="5">
        <v>250000</v>
      </c>
      <c r="C147" s="5">
        <v>249990</v>
      </c>
      <c r="D147" s="6">
        <f>C147/B147</f>
        <v>0.99996</v>
      </c>
      <c r="E147" s="5"/>
      <c r="F147" s="6">
        <f t="shared" si="34"/>
        <v>0.99996</v>
      </c>
      <c r="G147" s="5"/>
      <c r="H147" s="5">
        <v>200000</v>
      </c>
      <c r="I147" s="5"/>
      <c r="J147" s="6">
        <f t="shared" si="33"/>
        <v>0</v>
      </c>
      <c r="K147" s="5"/>
      <c r="L147" s="5">
        <v>100000</v>
      </c>
      <c r="M147" s="5">
        <v>0</v>
      </c>
      <c r="N147" s="124">
        <f aca="true" t="shared" si="35" ref="N147:N212">M147/L147</f>
        <v>0</v>
      </c>
      <c r="O147" s="5"/>
      <c r="P147" s="5"/>
      <c r="Q147" s="5"/>
      <c r="R147" s="122">
        <f aca="true" t="shared" si="36" ref="R147:R212">L147+O147</f>
        <v>100000</v>
      </c>
      <c r="S147" s="96" t="e">
        <f>R147/M147</f>
        <v>#DIV/0!</v>
      </c>
      <c r="T147" s="97">
        <f aca="true" t="shared" si="37" ref="T147:T212">R147-M147</f>
        <v>100000</v>
      </c>
      <c r="U147" s="74"/>
      <c r="V147" s="75"/>
    </row>
    <row r="148" spans="1:22" ht="15.75">
      <c r="A148" s="107" t="s">
        <v>183</v>
      </c>
      <c r="B148" s="101"/>
      <c r="C148" s="101"/>
      <c r="D148" s="100"/>
      <c r="E148" s="101"/>
      <c r="F148" s="100"/>
      <c r="G148" s="101"/>
      <c r="H148" s="101"/>
      <c r="I148" s="101"/>
      <c r="J148" s="100"/>
      <c r="K148" s="101"/>
      <c r="L148" s="101">
        <f>L149+L150+L151</f>
        <v>27555000</v>
      </c>
      <c r="M148" s="101">
        <v>14474600</v>
      </c>
      <c r="N148" s="125">
        <f>M148/L148</f>
        <v>0.5252984939212484</v>
      </c>
      <c r="O148" s="101">
        <f>O149+O150+O151+O152</f>
        <v>0</v>
      </c>
      <c r="P148" s="101">
        <f>P149+P150+P151+P152</f>
        <v>0</v>
      </c>
      <c r="Q148" s="101">
        <f>Q149+Q150+Q151+Q152</f>
        <v>0</v>
      </c>
      <c r="R148" s="101">
        <f>R149+R150+R151</f>
        <v>27555000</v>
      </c>
      <c r="S148" s="96"/>
      <c r="T148" s="97"/>
      <c r="U148" s="74"/>
      <c r="V148" s="75"/>
    </row>
    <row r="149" spans="1:23" ht="15.75">
      <c r="A149" s="141" t="s">
        <v>129</v>
      </c>
      <c r="B149" s="97">
        <v>6001865</v>
      </c>
      <c r="C149" s="97">
        <v>5751865</v>
      </c>
      <c r="D149" s="96">
        <f>C149/B149</f>
        <v>0.9583462806977497</v>
      </c>
      <c r="E149" s="97"/>
      <c r="F149" s="96">
        <f t="shared" si="34"/>
        <v>0.9583462806977497</v>
      </c>
      <c r="G149" s="97"/>
      <c r="H149" s="97">
        <v>8444000</v>
      </c>
      <c r="I149" s="97">
        <v>7631000</v>
      </c>
      <c r="J149" s="96">
        <f t="shared" si="33"/>
        <v>0.9037186167693037</v>
      </c>
      <c r="K149" s="97"/>
      <c r="L149" s="97">
        <v>17108000</v>
      </c>
      <c r="M149" s="97">
        <f>6893600-149000</f>
        <v>6744600</v>
      </c>
      <c r="N149" s="124">
        <f t="shared" si="35"/>
        <v>0.3942366144493804</v>
      </c>
      <c r="O149" s="97"/>
      <c r="P149" s="97"/>
      <c r="Q149" s="97"/>
      <c r="R149" s="122">
        <f t="shared" si="36"/>
        <v>17108000</v>
      </c>
      <c r="S149" s="100">
        <f aca="true" t="shared" si="38" ref="S149:S213">R149/M149</f>
        <v>2.5365477567238974</v>
      </c>
      <c r="T149" s="101">
        <f t="shared" si="37"/>
        <v>10363400</v>
      </c>
      <c r="U149" s="1"/>
      <c r="V149" s="75"/>
      <c r="W149" s="106"/>
    </row>
    <row r="150" spans="1:23" ht="15.75">
      <c r="A150" s="141" t="s">
        <v>184</v>
      </c>
      <c r="B150" s="97"/>
      <c r="C150" s="97"/>
      <c r="D150" s="96"/>
      <c r="E150" s="97"/>
      <c r="F150" s="96"/>
      <c r="G150" s="97"/>
      <c r="H150" s="97"/>
      <c r="I150" s="97"/>
      <c r="J150" s="96"/>
      <c r="K150" s="97"/>
      <c r="L150" s="97">
        <v>6447000</v>
      </c>
      <c r="M150" s="97">
        <v>4682000</v>
      </c>
      <c r="N150" s="124">
        <f t="shared" si="35"/>
        <v>0.7262292539165504</v>
      </c>
      <c r="O150" s="97"/>
      <c r="P150" s="97"/>
      <c r="Q150" s="97"/>
      <c r="R150" s="122">
        <f>L150+O150</f>
        <v>6447000</v>
      </c>
      <c r="S150" s="100"/>
      <c r="T150" s="101">
        <f t="shared" si="37"/>
        <v>1765000</v>
      </c>
      <c r="U150" s="1"/>
      <c r="V150" s="75"/>
      <c r="W150" s="106"/>
    </row>
    <row r="151" spans="1:27" ht="15.75">
      <c r="A151" s="141" t="s">
        <v>130</v>
      </c>
      <c r="B151" s="97">
        <v>1875000</v>
      </c>
      <c r="C151" s="97">
        <v>1857068</v>
      </c>
      <c r="D151" s="96">
        <f>C151/B151</f>
        <v>0.9904362666666666</v>
      </c>
      <c r="E151" s="97"/>
      <c r="F151" s="96">
        <f t="shared" si="34"/>
        <v>0.9904362666666666</v>
      </c>
      <c r="G151" s="97">
        <v>0</v>
      </c>
      <c r="H151" s="97">
        <v>2706000</v>
      </c>
      <c r="I151" s="97">
        <v>2706000</v>
      </c>
      <c r="J151" s="96">
        <f t="shared" si="33"/>
        <v>1</v>
      </c>
      <c r="K151" s="97"/>
      <c r="L151" s="97">
        <v>4000000</v>
      </c>
      <c r="M151" s="97">
        <v>3048000</v>
      </c>
      <c r="N151" s="124">
        <f t="shared" si="35"/>
        <v>0.762</v>
      </c>
      <c r="O151" s="97"/>
      <c r="P151" s="97"/>
      <c r="Q151" s="97"/>
      <c r="R151" s="122">
        <f t="shared" si="36"/>
        <v>4000000</v>
      </c>
      <c r="S151" s="100">
        <f t="shared" si="38"/>
        <v>1.3123359580052494</v>
      </c>
      <c r="T151" s="101">
        <f t="shared" si="37"/>
        <v>952000</v>
      </c>
      <c r="U151" s="113"/>
      <c r="V151" s="75"/>
      <c r="AA151" s="74" t="s">
        <v>154</v>
      </c>
    </row>
    <row r="152" spans="1:22" ht="15" customHeight="1">
      <c r="A152" s="107" t="s">
        <v>68</v>
      </c>
      <c r="B152" s="101">
        <v>125000</v>
      </c>
      <c r="C152" s="101">
        <v>74000</v>
      </c>
      <c r="D152" s="100">
        <f>C152/B152</f>
        <v>0.592</v>
      </c>
      <c r="E152" s="101"/>
      <c r="F152" s="100">
        <f t="shared" si="34"/>
        <v>0.592</v>
      </c>
      <c r="G152" s="101">
        <v>0</v>
      </c>
      <c r="H152" s="101">
        <v>125000</v>
      </c>
      <c r="I152" s="101">
        <v>70000</v>
      </c>
      <c r="J152" s="100">
        <f t="shared" si="33"/>
        <v>0.56</v>
      </c>
      <c r="K152" s="101"/>
      <c r="L152" s="101">
        <v>180000</v>
      </c>
      <c r="M152" s="101">
        <v>81000</v>
      </c>
      <c r="N152" s="125">
        <f t="shared" si="35"/>
        <v>0.45</v>
      </c>
      <c r="O152" s="101"/>
      <c r="P152" s="101"/>
      <c r="Q152" s="101"/>
      <c r="R152" s="123">
        <f t="shared" si="36"/>
        <v>180000</v>
      </c>
      <c r="S152" s="100">
        <f t="shared" si="38"/>
        <v>2.2222222222222223</v>
      </c>
      <c r="T152" s="101">
        <f t="shared" si="37"/>
        <v>99000</v>
      </c>
      <c r="U152" s="74"/>
      <c r="V152" s="74"/>
    </row>
    <row r="153" spans="1:22" ht="15.75">
      <c r="A153" s="107" t="s">
        <v>32</v>
      </c>
      <c r="B153" s="101"/>
      <c r="C153" s="101"/>
      <c r="D153" s="100"/>
      <c r="E153" s="101"/>
      <c r="F153" s="100" t="e">
        <f t="shared" si="34"/>
        <v>#DIV/0!</v>
      </c>
      <c r="G153" s="101"/>
      <c r="H153" s="101">
        <f>B153+G153</f>
        <v>0</v>
      </c>
      <c r="I153" s="101"/>
      <c r="J153" s="100" t="e">
        <f t="shared" si="33"/>
        <v>#DIV/0!</v>
      </c>
      <c r="K153" s="101"/>
      <c r="L153" s="101"/>
      <c r="M153" s="101">
        <v>-75629</v>
      </c>
      <c r="N153" s="125"/>
      <c r="O153" s="101"/>
      <c r="P153" s="101"/>
      <c r="Q153" s="101"/>
      <c r="R153" s="123">
        <f t="shared" si="36"/>
        <v>0</v>
      </c>
      <c r="S153" s="100">
        <f t="shared" si="38"/>
        <v>0</v>
      </c>
      <c r="T153" s="101">
        <f t="shared" si="37"/>
        <v>75629</v>
      </c>
      <c r="U153" s="74"/>
      <c r="V153" s="74"/>
    </row>
    <row r="154" spans="1:22" ht="15.75">
      <c r="A154" s="11" t="s">
        <v>6</v>
      </c>
      <c r="B154" s="19">
        <f>B155+B160+B164+B170+B180</f>
        <v>21700700</v>
      </c>
      <c r="C154" s="19">
        <f>C155+C160+C164+C170+C180</f>
        <v>21239446</v>
      </c>
      <c r="D154" s="14">
        <f>C154/B154</f>
        <v>0.9787447409530569</v>
      </c>
      <c r="E154" s="12">
        <f>E155+E160+E164+E170</f>
        <v>0</v>
      </c>
      <c r="F154" s="14">
        <f t="shared" si="34"/>
        <v>0.9787447409530569</v>
      </c>
      <c r="G154" s="12">
        <f>G155+G160+G164+G166+G170+G180</f>
        <v>0</v>
      </c>
      <c r="H154" s="12">
        <v>29297300</v>
      </c>
      <c r="I154" s="12">
        <f>I155+I160+I164+I170+I180</f>
        <v>25298895</v>
      </c>
      <c r="J154" s="14">
        <f t="shared" si="33"/>
        <v>0.8635230891583866</v>
      </c>
      <c r="K154" s="12"/>
      <c r="L154" s="12">
        <f>L155+L159+L160+L164+L166+L170+L181</f>
        <v>43610000</v>
      </c>
      <c r="M154" s="12">
        <f>M155+M159+M160+M164+M166+M170+M181</f>
        <v>17823550</v>
      </c>
      <c r="N154" s="94">
        <f t="shared" si="35"/>
        <v>0.40870327906443477</v>
      </c>
      <c r="O154" s="12">
        <f>O155+O159+O160+O164+O166+O170+O181</f>
        <v>0</v>
      </c>
      <c r="P154" s="12">
        <f>P155+P159+P160+P164+P166+P170+P181</f>
        <v>0</v>
      </c>
      <c r="Q154" s="12">
        <f>Q155+Q159+Q160+Q164+Q166+Q170+Q181</f>
        <v>0</v>
      </c>
      <c r="R154" s="95">
        <f t="shared" si="36"/>
        <v>43610000</v>
      </c>
      <c r="S154" s="98">
        <f t="shared" si="38"/>
        <v>2.4467628502739354</v>
      </c>
      <c r="T154" s="99">
        <f t="shared" si="37"/>
        <v>25786450</v>
      </c>
      <c r="U154" s="74"/>
      <c r="V154" s="74"/>
    </row>
    <row r="155" spans="1:22" ht="15.75">
      <c r="A155" s="20" t="s">
        <v>21</v>
      </c>
      <c r="B155" s="16">
        <f>B156+B157+B158</f>
        <v>8445000</v>
      </c>
      <c r="C155" s="16">
        <v>8308720</v>
      </c>
      <c r="D155" s="21">
        <f>C155/B155</f>
        <v>0.983862640615749</v>
      </c>
      <c r="E155" s="16">
        <f>E156+E157+E158</f>
        <v>0</v>
      </c>
      <c r="F155" s="21">
        <f t="shared" si="34"/>
        <v>0.983862640615749</v>
      </c>
      <c r="G155" s="16">
        <f>G156+G157+G158</f>
        <v>0</v>
      </c>
      <c r="H155" s="16">
        <f>H156+H157+H158</f>
        <v>12339000</v>
      </c>
      <c r="I155" s="16">
        <v>10538555</v>
      </c>
      <c r="J155" s="21">
        <f t="shared" si="33"/>
        <v>0.8540850149931113</v>
      </c>
      <c r="K155" s="16">
        <f>K156+K157+K158</f>
        <v>0</v>
      </c>
      <c r="L155" s="16">
        <f>L156+L157+L158</f>
        <v>19350000</v>
      </c>
      <c r="M155" s="16">
        <v>8219626</v>
      </c>
      <c r="N155" s="125">
        <f t="shared" si="35"/>
        <v>0.4247868733850129</v>
      </c>
      <c r="O155" s="16">
        <f>O156+O157+O158</f>
        <v>0</v>
      </c>
      <c r="P155" s="16">
        <f>P156+P157+P158</f>
        <v>0</v>
      </c>
      <c r="Q155" s="16"/>
      <c r="R155" s="123">
        <f t="shared" si="36"/>
        <v>19350000</v>
      </c>
      <c r="S155" s="100">
        <f t="shared" si="38"/>
        <v>2.3541217082139747</v>
      </c>
      <c r="T155" s="101">
        <f t="shared" si="37"/>
        <v>11130374</v>
      </c>
      <c r="U155" s="74"/>
      <c r="V155" s="74"/>
    </row>
    <row r="156" spans="1:22" ht="15.75">
      <c r="A156" s="10" t="s">
        <v>164</v>
      </c>
      <c r="B156" s="5">
        <v>1865000</v>
      </c>
      <c r="C156" s="5"/>
      <c r="D156" s="6">
        <f>C156/B156</f>
        <v>0</v>
      </c>
      <c r="E156" s="5"/>
      <c r="F156" s="6">
        <f t="shared" si="34"/>
        <v>0</v>
      </c>
      <c r="G156" s="5"/>
      <c r="H156" s="5">
        <v>2540000</v>
      </c>
      <c r="I156" s="5"/>
      <c r="J156" s="6">
        <f t="shared" si="33"/>
        <v>0</v>
      </c>
      <c r="K156" s="5"/>
      <c r="L156" s="5">
        <v>6050000</v>
      </c>
      <c r="M156" s="2">
        <v>2837477</v>
      </c>
      <c r="N156" s="124">
        <f>V156/L156</f>
        <v>0</v>
      </c>
      <c r="O156" s="5"/>
      <c r="P156" s="5"/>
      <c r="Q156" s="5"/>
      <c r="R156" s="122">
        <f t="shared" si="36"/>
        <v>6050000</v>
      </c>
      <c r="S156" s="96" t="e">
        <f>R156/V156</f>
        <v>#DIV/0!</v>
      </c>
      <c r="T156" s="97">
        <f>R156-V156</f>
        <v>6050000</v>
      </c>
      <c r="U156" s="113"/>
      <c r="V156" s="142"/>
    </row>
    <row r="157" spans="1:22" ht="15.75">
      <c r="A157" s="10" t="s">
        <v>116</v>
      </c>
      <c r="B157" s="5">
        <v>5250000</v>
      </c>
      <c r="C157" s="5"/>
      <c r="D157" s="6">
        <f>C157/B157</f>
        <v>0</v>
      </c>
      <c r="E157" s="5"/>
      <c r="F157" s="6">
        <f t="shared" si="34"/>
        <v>0</v>
      </c>
      <c r="G157" s="5"/>
      <c r="H157" s="5">
        <v>8034000</v>
      </c>
      <c r="I157" s="5"/>
      <c r="J157" s="6">
        <f t="shared" si="33"/>
        <v>0</v>
      </c>
      <c r="K157" s="5"/>
      <c r="L157" s="5">
        <v>13300000</v>
      </c>
      <c r="M157" s="5">
        <v>5382149</v>
      </c>
      <c r="N157" s="124">
        <f t="shared" si="35"/>
        <v>0.40467285714285717</v>
      </c>
      <c r="O157" s="5"/>
      <c r="P157" s="5"/>
      <c r="Q157" s="5"/>
      <c r="R157" s="122">
        <f t="shared" si="36"/>
        <v>13300000</v>
      </c>
      <c r="S157" s="96">
        <f t="shared" si="38"/>
        <v>2.4711318843086656</v>
      </c>
      <c r="T157" s="97">
        <f t="shared" si="37"/>
        <v>7917851</v>
      </c>
      <c r="U157" s="113"/>
      <c r="V157" s="74"/>
    </row>
    <row r="158" spans="1:22" ht="15.75" hidden="1">
      <c r="A158" s="10" t="s">
        <v>23</v>
      </c>
      <c r="B158" s="5">
        <v>1330000</v>
      </c>
      <c r="C158" s="5"/>
      <c r="D158" s="6">
        <f>C158/B158</f>
        <v>0</v>
      </c>
      <c r="E158" s="5"/>
      <c r="F158" s="6">
        <f t="shared" si="34"/>
        <v>0</v>
      </c>
      <c r="G158" s="5"/>
      <c r="H158" s="5">
        <v>1765000</v>
      </c>
      <c r="I158" s="5"/>
      <c r="J158" s="6">
        <f t="shared" si="33"/>
        <v>0</v>
      </c>
      <c r="K158" s="5"/>
      <c r="L158" s="5"/>
      <c r="M158" s="5"/>
      <c r="N158" s="124" t="e">
        <f t="shared" si="35"/>
        <v>#DIV/0!</v>
      </c>
      <c r="O158" s="5"/>
      <c r="P158" s="5"/>
      <c r="Q158" s="5"/>
      <c r="R158" s="122">
        <f t="shared" si="36"/>
        <v>0</v>
      </c>
      <c r="S158" s="96" t="e">
        <f t="shared" si="38"/>
        <v>#DIV/0!</v>
      </c>
      <c r="T158" s="97">
        <f t="shared" si="37"/>
        <v>0</v>
      </c>
      <c r="U158" s="113"/>
      <c r="V158" s="74"/>
    </row>
    <row r="159" spans="1:22" ht="15.75" hidden="1">
      <c r="A159" s="62" t="s">
        <v>137</v>
      </c>
      <c r="B159" s="16"/>
      <c r="C159" s="16"/>
      <c r="D159" s="21"/>
      <c r="E159" s="16"/>
      <c r="F159" s="21"/>
      <c r="G159" s="16"/>
      <c r="H159" s="16"/>
      <c r="I159" s="16"/>
      <c r="J159" s="21"/>
      <c r="K159" s="16"/>
      <c r="L159" s="16"/>
      <c r="M159" s="16"/>
      <c r="N159" s="94" t="e">
        <f t="shared" si="35"/>
        <v>#DIV/0!</v>
      </c>
      <c r="O159" s="16"/>
      <c r="P159" s="16"/>
      <c r="Q159" s="16"/>
      <c r="R159" s="95">
        <f t="shared" si="36"/>
        <v>0</v>
      </c>
      <c r="S159" s="100" t="e">
        <f t="shared" si="38"/>
        <v>#DIV/0!</v>
      </c>
      <c r="T159" s="99">
        <f t="shared" si="37"/>
        <v>0</v>
      </c>
      <c r="U159" s="113"/>
      <c r="V159" s="74"/>
    </row>
    <row r="160" spans="1:22" ht="15.75">
      <c r="A160" s="20" t="s">
        <v>22</v>
      </c>
      <c r="B160" s="16">
        <f>B161+B162+B163</f>
        <v>1240000</v>
      </c>
      <c r="C160" s="16">
        <v>1156909</v>
      </c>
      <c r="D160" s="21">
        <f>C160/B160</f>
        <v>0.9329911290322581</v>
      </c>
      <c r="E160" s="16">
        <f>E161+E162+E163</f>
        <v>0</v>
      </c>
      <c r="F160" s="21">
        <f>C160/B160</f>
        <v>0.9329911290322581</v>
      </c>
      <c r="G160" s="16"/>
      <c r="H160" s="16">
        <f>H161+H162</f>
        <v>1619000</v>
      </c>
      <c r="I160" s="16">
        <v>1130271</v>
      </c>
      <c r="J160" s="21">
        <f>I160/H160</f>
        <v>0.6981290920321186</v>
      </c>
      <c r="K160" s="16">
        <f>K161+K162</f>
        <v>0</v>
      </c>
      <c r="L160" s="16">
        <f>L161+L162</f>
        <v>1050000</v>
      </c>
      <c r="M160" s="16">
        <f>M161+M162</f>
        <v>422626</v>
      </c>
      <c r="N160" s="125">
        <f t="shared" si="35"/>
        <v>0.4025009523809524</v>
      </c>
      <c r="O160" s="16">
        <f>O161+O162</f>
        <v>0</v>
      </c>
      <c r="P160" s="16">
        <f>P161+P162</f>
        <v>0</v>
      </c>
      <c r="Q160" s="16"/>
      <c r="R160" s="123">
        <f t="shared" si="36"/>
        <v>1050000</v>
      </c>
      <c r="S160" s="100">
        <f t="shared" si="38"/>
        <v>2.4844661710353835</v>
      </c>
      <c r="T160" s="101">
        <f t="shared" si="37"/>
        <v>627374</v>
      </c>
      <c r="U160" s="113"/>
      <c r="V160" s="74"/>
    </row>
    <row r="161" spans="1:22" ht="15.75">
      <c r="A161" s="10" t="s">
        <v>165</v>
      </c>
      <c r="B161" s="5">
        <v>800000</v>
      </c>
      <c r="C161" s="5"/>
      <c r="D161" s="6">
        <f>C161/B161</f>
        <v>0</v>
      </c>
      <c r="E161" s="5"/>
      <c r="F161" s="6">
        <f>C161/B161</f>
        <v>0</v>
      </c>
      <c r="G161" s="5"/>
      <c r="H161" s="5">
        <f>850000+30000</f>
        <v>880000</v>
      </c>
      <c r="I161" s="5"/>
      <c r="J161" s="6">
        <f>I161/H161</f>
        <v>0</v>
      </c>
      <c r="K161" s="5"/>
      <c r="L161" s="5">
        <v>1050000</v>
      </c>
      <c r="M161" s="5">
        <v>422626</v>
      </c>
      <c r="N161" s="124">
        <f t="shared" si="35"/>
        <v>0.4025009523809524</v>
      </c>
      <c r="O161" s="5"/>
      <c r="P161" s="5"/>
      <c r="Q161" s="5"/>
      <c r="R161" s="122">
        <f t="shared" si="36"/>
        <v>1050000</v>
      </c>
      <c r="S161" s="96">
        <f t="shared" si="38"/>
        <v>2.4844661710353835</v>
      </c>
      <c r="T161" s="97">
        <f t="shared" si="37"/>
        <v>627374</v>
      </c>
      <c r="U161" s="1"/>
      <c r="V161" s="74"/>
    </row>
    <row r="162" spans="1:22" ht="15" customHeight="1" hidden="1">
      <c r="A162" s="10" t="s">
        <v>25</v>
      </c>
      <c r="B162" s="5">
        <v>440000</v>
      </c>
      <c r="C162" s="5"/>
      <c r="D162" s="6">
        <f>C162/B162</f>
        <v>0</v>
      </c>
      <c r="E162" s="5"/>
      <c r="F162" s="6">
        <f>C162/B162</f>
        <v>0</v>
      </c>
      <c r="G162" s="5"/>
      <c r="H162" s="5">
        <v>739000</v>
      </c>
      <c r="I162" s="5"/>
      <c r="J162" s="6">
        <f>I162/H162</f>
        <v>0</v>
      </c>
      <c r="K162" s="5"/>
      <c r="L162" s="5"/>
      <c r="M162" s="5"/>
      <c r="N162" s="96"/>
      <c r="O162" s="5"/>
      <c r="P162" s="5"/>
      <c r="Q162" s="5"/>
      <c r="R162" s="97">
        <f t="shared" si="36"/>
        <v>0</v>
      </c>
      <c r="S162" s="96" t="e">
        <f t="shared" si="38"/>
        <v>#DIV/0!</v>
      </c>
      <c r="T162" s="97">
        <f t="shared" si="37"/>
        <v>0</v>
      </c>
      <c r="U162" s="113"/>
      <c r="V162" s="74"/>
    </row>
    <row r="163" spans="1:22" ht="1.5" customHeight="1" hidden="1">
      <c r="A163" s="22" t="s">
        <v>78</v>
      </c>
      <c r="B163" s="5">
        <v>0</v>
      </c>
      <c r="C163" s="5"/>
      <c r="D163" s="6"/>
      <c r="E163" s="5"/>
      <c r="F163" s="14" t="e">
        <f>C163/B163</f>
        <v>#DIV/0!</v>
      </c>
      <c r="G163" s="5"/>
      <c r="H163" s="5">
        <f>B163+E163</f>
        <v>0</v>
      </c>
      <c r="I163" s="5"/>
      <c r="J163" s="14" t="e">
        <f>I163/H163</f>
        <v>#DIV/0!</v>
      </c>
      <c r="K163" s="5"/>
      <c r="L163" s="12">
        <f>H163+K163</f>
        <v>0</v>
      </c>
      <c r="M163" s="12"/>
      <c r="N163" s="94" t="e">
        <f t="shared" si="35"/>
        <v>#DIV/0!</v>
      </c>
      <c r="O163" s="12"/>
      <c r="P163" s="12"/>
      <c r="Q163" s="12"/>
      <c r="R163" s="95">
        <f t="shared" si="36"/>
        <v>0</v>
      </c>
      <c r="S163" s="98" t="e">
        <f t="shared" si="38"/>
        <v>#DIV/0!</v>
      </c>
      <c r="T163" s="99">
        <f t="shared" si="37"/>
        <v>0</v>
      </c>
      <c r="U163" s="74"/>
      <c r="V163" s="74"/>
    </row>
    <row r="164" spans="1:22" ht="15.75">
      <c r="A164" s="20" t="s">
        <v>140</v>
      </c>
      <c r="B164" s="16">
        <f>B165+B166</f>
        <v>1100700</v>
      </c>
      <c r="C164" s="16">
        <f>C165+C166</f>
        <v>959497</v>
      </c>
      <c r="D164" s="21">
        <f>C164/B164</f>
        <v>0.871715272099573</v>
      </c>
      <c r="E164" s="16">
        <f>E165+E166</f>
        <v>0</v>
      </c>
      <c r="F164" s="21">
        <f>C164/B164</f>
        <v>0.871715272099573</v>
      </c>
      <c r="G164" s="16"/>
      <c r="H164" s="16">
        <f>H166</f>
        <v>1479300</v>
      </c>
      <c r="I164" s="16">
        <f>I166+I165</f>
        <v>1094315</v>
      </c>
      <c r="J164" s="21">
        <f>I164/H164</f>
        <v>0.7397519096870141</v>
      </c>
      <c r="K164" s="16">
        <f aca="true" t="shared" si="39" ref="K164:Q164">K165</f>
        <v>0</v>
      </c>
      <c r="L164" s="16">
        <f t="shared" si="39"/>
        <v>0</v>
      </c>
      <c r="M164" s="16">
        <f t="shared" si="39"/>
        <v>0</v>
      </c>
      <c r="N164" s="100"/>
      <c r="O164" s="16">
        <f t="shared" si="39"/>
        <v>0</v>
      </c>
      <c r="P164" s="16">
        <f t="shared" si="39"/>
        <v>0</v>
      </c>
      <c r="Q164" s="16">
        <f t="shared" si="39"/>
        <v>0</v>
      </c>
      <c r="R164" s="101">
        <f t="shared" si="36"/>
        <v>0</v>
      </c>
      <c r="S164" s="100"/>
      <c r="T164" s="101">
        <f t="shared" si="37"/>
        <v>0</v>
      </c>
      <c r="U164" s="74"/>
      <c r="V164" s="74"/>
    </row>
    <row r="165" spans="1:22" ht="15.75">
      <c r="A165" s="10" t="s">
        <v>46</v>
      </c>
      <c r="B165" s="5"/>
      <c r="C165" s="5"/>
      <c r="D165" s="6"/>
      <c r="E165" s="5"/>
      <c r="F165" s="6"/>
      <c r="G165" s="5"/>
      <c r="H165" s="5"/>
      <c r="I165" s="5"/>
      <c r="J165" s="6"/>
      <c r="K165" s="5"/>
      <c r="L165" s="5">
        <v>0</v>
      </c>
      <c r="M165" s="5">
        <v>0</v>
      </c>
      <c r="N165" s="96"/>
      <c r="O165" s="5"/>
      <c r="P165" s="5"/>
      <c r="Q165" s="5"/>
      <c r="R165" s="97">
        <f t="shared" si="36"/>
        <v>0</v>
      </c>
      <c r="S165" s="96"/>
      <c r="T165" s="97">
        <f t="shared" si="37"/>
        <v>0</v>
      </c>
      <c r="U165" s="74"/>
      <c r="V165" s="74"/>
    </row>
    <row r="166" spans="1:22" ht="15.75">
      <c r="A166" s="20" t="s">
        <v>68</v>
      </c>
      <c r="B166" s="16">
        <f>B167</f>
        <v>1100700</v>
      </c>
      <c r="C166" s="16">
        <f>C167</f>
        <v>959497</v>
      </c>
      <c r="D166" s="21">
        <f aca="true" t="shared" si="40" ref="D166:D171">C166/B166</f>
        <v>0.871715272099573</v>
      </c>
      <c r="E166" s="16">
        <f>E167</f>
        <v>0</v>
      </c>
      <c r="F166" s="21">
        <f aca="true" t="shared" si="41" ref="F166:F193">C166/B166</f>
        <v>0.871715272099573</v>
      </c>
      <c r="G166" s="16"/>
      <c r="H166" s="16">
        <f>H167</f>
        <v>1479300</v>
      </c>
      <c r="I166" s="16">
        <f>I167</f>
        <v>1094315</v>
      </c>
      <c r="J166" s="21">
        <f aca="true" t="shared" si="42" ref="J166:J179">I166/H166</f>
        <v>0.7397519096870141</v>
      </c>
      <c r="K166" s="16">
        <f>K167</f>
        <v>0</v>
      </c>
      <c r="L166" s="16">
        <f>L167+L169</f>
        <v>2100000</v>
      </c>
      <c r="M166" s="16">
        <v>492572</v>
      </c>
      <c r="N166" s="100">
        <f t="shared" si="35"/>
        <v>0.23455809523809523</v>
      </c>
      <c r="O166" s="16">
        <f>O167+O169</f>
        <v>0</v>
      </c>
      <c r="P166" s="16">
        <f>P167+P169</f>
        <v>0</v>
      </c>
      <c r="Q166" s="16">
        <f>Q167+Q169</f>
        <v>0</v>
      </c>
      <c r="R166" s="101">
        <f t="shared" si="36"/>
        <v>2100000</v>
      </c>
      <c r="S166" s="100">
        <f t="shared" si="38"/>
        <v>4.263336121419813</v>
      </c>
      <c r="T166" s="101">
        <f t="shared" si="37"/>
        <v>1607428</v>
      </c>
      <c r="U166" s="75"/>
      <c r="V166" s="74"/>
    </row>
    <row r="167" spans="1:22" ht="15.75">
      <c r="A167" s="10" t="s">
        <v>166</v>
      </c>
      <c r="B167" s="5">
        <v>1100700</v>
      </c>
      <c r="C167" s="5">
        <v>959497</v>
      </c>
      <c r="D167" s="6">
        <f t="shared" si="40"/>
        <v>0.871715272099573</v>
      </c>
      <c r="E167" s="5"/>
      <c r="F167" s="6">
        <f t="shared" si="41"/>
        <v>0.871715272099573</v>
      </c>
      <c r="G167" s="5"/>
      <c r="H167" s="5">
        <v>1479300</v>
      </c>
      <c r="I167" s="5">
        <v>1094315</v>
      </c>
      <c r="J167" s="6">
        <f t="shared" si="42"/>
        <v>0.7397519096870141</v>
      </c>
      <c r="K167" s="5"/>
      <c r="L167" s="5">
        <v>1600000</v>
      </c>
      <c r="M167" s="5">
        <v>293634</v>
      </c>
      <c r="N167" s="96">
        <f t="shared" si="35"/>
        <v>0.18352125</v>
      </c>
      <c r="O167" s="5"/>
      <c r="P167" s="5"/>
      <c r="Q167" s="5"/>
      <c r="R167" s="97">
        <f t="shared" si="36"/>
        <v>1600000</v>
      </c>
      <c r="S167" s="96">
        <f t="shared" si="38"/>
        <v>5.448960270268429</v>
      </c>
      <c r="T167" s="97">
        <f t="shared" si="37"/>
        <v>1306366</v>
      </c>
      <c r="U167" s="74"/>
      <c r="V167" s="74"/>
    </row>
    <row r="168" spans="1:22" ht="0.75" customHeight="1">
      <c r="A168" s="10" t="s">
        <v>64</v>
      </c>
      <c r="B168" s="5" t="e">
        <f>#REF!+A168</f>
        <v>#REF!</v>
      </c>
      <c r="C168" s="5"/>
      <c r="D168" s="14" t="e">
        <f t="shared" si="40"/>
        <v>#REF!</v>
      </c>
      <c r="E168" s="5"/>
      <c r="F168" s="14" t="e">
        <f t="shared" si="41"/>
        <v>#REF!</v>
      </c>
      <c r="G168" s="5"/>
      <c r="H168" s="5" t="e">
        <f>B168+E168</f>
        <v>#REF!</v>
      </c>
      <c r="I168" s="5"/>
      <c r="J168" s="14" t="e">
        <f t="shared" si="42"/>
        <v>#REF!</v>
      </c>
      <c r="K168" s="5"/>
      <c r="L168" s="12"/>
      <c r="M168" s="12"/>
      <c r="N168" s="124" t="e">
        <f t="shared" si="35"/>
        <v>#DIV/0!</v>
      </c>
      <c r="O168" s="12"/>
      <c r="P168" s="12"/>
      <c r="Q168" s="12"/>
      <c r="R168" s="122">
        <f t="shared" si="36"/>
        <v>0</v>
      </c>
      <c r="S168" s="6" t="e">
        <f t="shared" si="38"/>
        <v>#DIV/0!</v>
      </c>
      <c r="T168" s="97">
        <f t="shared" si="37"/>
        <v>0</v>
      </c>
      <c r="U168" s="74"/>
      <c r="V168" s="74"/>
    </row>
    <row r="169" spans="1:22" ht="15.75">
      <c r="A169" s="10" t="s">
        <v>137</v>
      </c>
      <c r="B169" s="5" t="e">
        <f>#REF!+A169</f>
        <v>#REF!</v>
      </c>
      <c r="C169" s="5"/>
      <c r="D169" s="14" t="e">
        <f t="shared" si="40"/>
        <v>#REF!</v>
      </c>
      <c r="E169" s="5"/>
      <c r="F169" s="14" t="e">
        <f t="shared" si="41"/>
        <v>#REF!</v>
      </c>
      <c r="G169" s="5"/>
      <c r="H169" s="5" t="e">
        <f>B169+E169</f>
        <v>#REF!</v>
      </c>
      <c r="I169" s="5"/>
      <c r="J169" s="14" t="e">
        <f t="shared" si="42"/>
        <v>#REF!</v>
      </c>
      <c r="K169" s="5"/>
      <c r="L169" s="5">
        <v>500000</v>
      </c>
      <c r="M169" s="5">
        <f>171542+27396</f>
        <v>198938</v>
      </c>
      <c r="N169" s="124">
        <f t="shared" si="35"/>
        <v>0.397876</v>
      </c>
      <c r="O169" s="5"/>
      <c r="P169" s="5"/>
      <c r="Q169" s="12"/>
      <c r="R169" s="122">
        <f t="shared" si="36"/>
        <v>500000</v>
      </c>
      <c r="S169" s="96">
        <f t="shared" si="38"/>
        <v>2.5133458665513877</v>
      </c>
      <c r="T169" s="97">
        <f t="shared" si="37"/>
        <v>301062</v>
      </c>
      <c r="U169" s="74"/>
      <c r="V169" s="74"/>
    </row>
    <row r="170" spans="1:22" ht="15.75">
      <c r="A170" s="20" t="s">
        <v>24</v>
      </c>
      <c r="B170" s="16">
        <f>B171+B173+B174+B177+B178+B172</f>
        <v>10915000</v>
      </c>
      <c r="C170" s="16">
        <f>C171+C173+C174+C177+C178</f>
        <v>10814320</v>
      </c>
      <c r="D170" s="21">
        <f t="shared" si="40"/>
        <v>0.9907759963353183</v>
      </c>
      <c r="E170" s="16">
        <f>E171+E172+E173+E174+E177+E178+E180</f>
        <v>0</v>
      </c>
      <c r="F170" s="21">
        <f t="shared" si="41"/>
        <v>0.9907759963353183</v>
      </c>
      <c r="G170" s="16">
        <f>G171+G172+G174+G177+G178</f>
        <v>0</v>
      </c>
      <c r="H170" s="16">
        <f>H171+H172+H173+H174+H177+H178</f>
        <v>13860000</v>
      </c>
      <c r="I170" s="16">
        <f>I171+I172+I173+I174+I177+I178</f>
        <v>12555662</v>
      </c>
      <c r="J170" s="21">
        <f t="shared" si="42"/>
        <v>0.9058919191919191</v>
      </c>
      <c r="K170" s="16">
        <f>K171+K172+K174+K177+K178</f>
        <v>0</v>
      </c>
      <c r="L170" s="16">
        <f>L171+L172+L174+L177+L178</f>
        <v>21110000</v>
      </c>
      <c r="M170" s="16">
        <v>8772338</v>
      </c>
      <c r="N170" s="125">
        <f t="shared" si="35"/>
        <v>0.41555367124585507</v>
      </c>
      <c r="O170" s="16">
        <f>O171+O172+O174+O177+O178</f>
        <v>0</v>
      </c>
      <c r="P170" s="16">
        <f>P177+P171+P172+P178+P174</f>
        <v>0</v>
      </c>
      <c r="Q170" s="16">
        <f>Q177+Q171+Q172+Q178+Q174</f>
        <v>0</v>
      </c>
      <c r="R170" s="123">
        <f t="shared" si="36"/>
        <v>21110000</v>
      </c>
      <c r="S170" s="100">
        <f t="shared" si="38"/>
        <v>2.406428024091183</v>
      </c>
      <c r="T170" s="101">
        <f t="shared" si="37"/>
        <v>12337662</v>
      </c>
      <c r="U170" s="75"/>
      <c r="V170" s="74"/>
    </row>
    <row r="171" spans="1:22" ht="15.75">
      <c r="A171" s="23" t="s">
        <v>29</v>
      </c>
      <c r="B171" s="5">
        <v>45000</v>
      </c>
      <c r="C171" s="5"/>
      <c r="D171" s="6">
        <f t="shared" si="40"/>
        <v>0</v>
      </c>
      <c r="E171" s="5"/>
      <c r="F171" s="6">
        <f t="shared" si="41"/>
        <v>0</v>
      </c>
      <c r="G171" s="5"/>
      <c r="H171" s="5">
        <f>28000+4000</f>
        <v>32000</v>
      </c>
      <c r="I171" s="5"/>
      <c r="J171" s="6">
        <f t="shared" si="42"/>
        <v>0</v>
      </c>
      <c r="K171" s="5"/>
      <c r="L171" s="5"/>
      <c r="M171" s="5"/>
      <c r="N171" s="124"/>
      <c r="O171" s="5"/>
      <c r="P171" s="5"/>
      <c r="Q171" s="5"/>
      <c r="R171" s="122">
        <f t="shared" si="36"/>
        <v>0</v>
      </c>
      <c r="S171" s="96" t="e">
        <f t="shared" si="38"/>
        <v>#DIV/0!</v>
      </c>
      <c r="T171" s="97">
        <f t="shared" si="37"/>
        <v>0</v>
      </c>
      <c r="U171" s="74"/>
      <c r="V171" s="74"/>
    </row>
    <row r="172" spans="1:22" ht="15.75">
      <c r="A172" s="23" t="s">
        <v>120</v>
      </c>
      <c r="B172" s="5">
        <v>30000</v>
      </c>
      <c r="C172" s="5"/>
      <c r="D172" s="6"/>
      <c r="E172" s="5"/>
      <c r="F172" s="6">
        <f t="shared" si="41"/>
        <v>0</v>
      </c>
      <c r="G172" s="5"/>
      <c r="H172" s="5">
        <v>30000</v>
      </c>
      <c r="I172" s="5"/>
      <c r="J172" s="6">
        <f t="shared" si="42"/>
        <v>0</v>
      </c>
      <c r="K172" s="5"/>
      <c r="L172" s="5"/>
      <c r="M172" s="5"/>
      <c r="N172" s="124"/>
      <c r="O172" s="5"/>
      <c r="P172" s="5"/>
      <c r="Q172" s="5"/>
      <c r="R172" s="122">
        <f t="shared" si="36"/>
        <v>0</v>
      </c>
      <c r="S172" s="96" t="e">
        <f t="shared" si="38"/>
        <v>#DIV/0!</v>
      </c>
      <c r="T172" s="97">
        <f t="shared" si="37"/>
        <v>0</v>
      </c>
      <c r="U172" s="74"/>
      <c r="V172" s="74"/>
    </row>
    <row r="173" spans="1:22" ht="15.75" hidden="1">
      <c r="A173" s="23" t="s">
        <v>76</v>
      </c>
      <c r="B173" s="5"/>
      <c r="C173" s="5"/>
      <c r="D173" s="6" t="e">
        <f aca="true" t="shared" si="43" ref="D173:D179">C173/B173</f>
        <v>#DIV/0!</v>
      </c>
      <c r="E173" s="5"/>
      <c r="F173" s="6" t="e">
        <f t="shared" si="41"/>
        <v>#DIV/0!</v>
      </c>
      <c r="G173" s="5"/>
      <c r="H173" s="5"/>
      <c r="I173" s="5"/>
      <c r="J173" s="6" t="e">
        <f t="shared" si="42"/>
        <v>#DIV/0!</v>
      </c>
      <c r="K173" s="5"/>
      <c r="L173" s="5"/>
      <c r="M173" s="5"/>
      <c r="N173" s="124" t="e">
        <f t="shared" si="35"/>
        <v>#DIV/0!</v>
      </c>
      <c r="O173" s="5"/>
      <c r="P173" s="5"/>
      <c r="Q173" s="5"/>
      <c r="R173" s="122">
        <f t="shared" si="36"/>
        <v>0</v>
      </c>
      <c r="S173" s="96" t="e">
        <f t="shared" si="38"/>
        <v>#DIV/0!</v>
      </c>
      <c r="T173" s="97">
        <f t="shared" si="37"/>
        <v>0</v>
      </c>
      <c r="U173" s="74"/>
      <c r="V173" s="74"/>
    </row>
    <row r="174" spans="1:22" ht="15.75">
      <c r="A174" s="23" t="s">
        <v>30</v>
      </c>
      <c r="B174" s="5">
        <v>20000</v>
      </c>
      <c r="C174" s="5"/>
      <c r="D174" s="6">
        <f t="shared" si="43"/>
        <v>0</v>
      </c>
      <c r="E174" s="5"/>
      <c r="F174" s="6">
        <f t="shared" si="41"/>
        <v>0</v>
      </c>
      <c r="G174" s="5"/>
      <c r="H174" s="5">
        <v>10000</v>
      </c>
      <c r="I174" s="5"/>
      <c r="J174" s="6">
        <f t="shared" si="42"/>
        <v>0</v>
      </c>
      <c r="K174" s="5"/>
      <c r="L174" s="5">
        <v>60000</v>
      </c>
      <c r="M174" s="5">
        <v>9788</v>
      </c>
      <c r="N174" s="124">
        <f t="shared" si="35"/>
        <v>0.16313333333333332</v>
      </c>
      <c r="O174" s="135"/>
      <c r="P174" s="5"/>
      <c r="Q174" s="5"/>
      <c r="R174" s="122">
        <f t="shared" si="36"/>
        <v>60000</v>
      </c>
      <c r="S174" s="96">
        <f t="shared" si="38"/>
        <v>6.129955046996322</v>
      </c>
      <c r="T174" s="97">
        <f t="shared" si="37"/>
        <v>50212</v>
      </c>
      <c r="U174" s="74"/>
      <c r="V174" s="74"/>
    </row>
    <row r="175" spans="1:22" ht="0.75" customHeight="1">
      <c r="A175" s="23" t="s">
        <v>31</v>
      </c>
      <c r="B175" s="5"/>
      <c r="C175" s="5"/>
      <c r="D175" s="14" t="e">
        <f t="shared" si="43"/>
        <v>#DIV/0!</v>
      </c>
      <c r="E175" s="5"/>
      <c r="F175" s="6" t="e">
        <f t="shared" si="41"/>
        <v>#DIV/0!</v>
      </c>
      <c r="G175" s="5"/>
      <c r="H175" s="5"/>
      <c r="I175" s="5"/>
      <c r="J175" s="6" t="e">
        <f t="shared" si="42"/>
        <v>#DIV/0!</v>
      </c>
      <c r="K175" s="5"/>
      <c r="L175" s="5"/>
      <c r="M175" s="5"/>
      <c r="N175" s="124" t="e">
        <f t="shared" si="35"/>
        <v>#DIV/0!</v>
      </c>
      <c r="O175" s="5"/>
      <c r="P175" s="5"/>
      <c r="Q175" s="5"/>
      <c r="R175" s="122">
        <f t="shared" si="36"/>
        <v>0</v>
      </c>
      <c r="S175" s="96" t="e">
        <f t="shared" si="38"/>
        <v>#DIV/0!</v>
      </c>
      <c r="T175" s="97">
        <f t="shared" si="37"/>
        <v>0</v>
      </c>
      <c r="U175" s="74"/>
      <c r="V175" s="74"/>
    </row>
    <row r="176" spans="1:22" ht="15.75" hidden="1">
      <c r="A176" s="23" t="s">
        <v>35</v>
      </c>
      <c r="B176" s="5" t="e">
        <v>#REF!</v>
      </c>
      <c r="C176" s="5"/>
      <c r="D176" s="14" t="e">
        <f t="shared" si="43"/>
        <v>#REF!</v>
      </c>
      <c r="E176" s="5"/>
      <c r="F176" s="6" t="e">
        <f t="shared" si="41"/>
        <v>#REF!</v>
      </c>
      <c r="G176" s="5"/>
      <c r="H176" s="5"/>
      <c r="I176" s="5"/>
      <c r="J176" s="6" t="e">
        <f t="shared" si="42"/>
        <v>#DIV/0!</v>
      </c>
      <c r="K176" s="5"/>
      <c r="L176" s="5"/>
      <c r="M176" s="5"/>
      <c r="N176" s="124" t="e">
        <f t="shared" si="35"/>
        <v>#DIV/0!</v>
      </c>
      <c r="O176" s="5"/>
      <c r="P176" s="5"/>
      <c r="Q176" s="5"/>
      <c r="R176" s="122">
        <f t="shared" si="36"/>
        <v>0</v>
      </c>
      <c r="S176" s="96" t="e">
        <f t="shared" si="38"/>
        <v>#DIV/0!</v>
      </c>
      <c r="T176" s="97">
        <f t="shared" si="37"/>
        <v>0</v>
      </c>
      <c r="U176" s="74"/>
      <c r="V176" s="74"/>
    </row>
    <row r="177" spans="1:22" ht="29.25">
      <c r="A177" s="24" t="s">
        <v>79</v>
      </c>
      <c r="B177" s="5">
        <v>10780000</v>
      </c>
      <c r="C177" s="5">
        <v>10814320</v>
      </c>
      <c r="D177" s="6">
        <f t="shared" si="43"/>
        <v>1.0031836734693877</v>
      </c>
      <c r="E177" s="5"/>
      <c r="F177" s="6">
        <f t="shared" si="41"/>
        <v>1.0031836734693877</v>
      </c>
      <c r="G177" s="5"/>
      <c r="H177" s="5">
        <v>13765000</v>
      </c>
      <c r="I177" s="5">
        <v>12555662</v>
      </c>
      <c r="J177" s="6">
        <f t="shared" si="42"/>
        <v>0.9121439883763167</v>
      </c>
      <c r="K177" s="5"/>
      <c r="L177" s="5">
        <v>21000000</v>
      </c>
      <c r="M177" s="5">
        <v>8752550</v>
      </c>
      <c r="N177" s="124">
        <f t="shared" si="35"/>
        <v>0.41678809523809524</v>
      </c>
      <c r="O177" s="5"/>
      <c r="P177" s="5"/>
      <c r="Q177" s="5"/>
      <c r="R177" s="122">
        <f t="shared" si="36"/>
        <v>21000000</v>
      </c>
      <c r="S177" s="96">
        <f t="shared" si="38"/>
        <v>2.399300775202655</v>
      </c>
      <c r="T177" s="97">
        <f t="shared" si="37"/>
        <v>12247450</v>
      </c>
      <c r="U177" s="113"/>
      <c r="V177" s="74"/>
    </row>
    <row r="178" spans="1:22" ht="14.25" customHeight="1">
      <c r="A178" s="23" t="s">
        <v>47</v>
      </c>
      <c r="B178" s="5">
        <v>40000</v>
      </c>
      <c r="C178" s="5"/>
      <c r="D178" s="6">
        <f t="shared" si="43"/>
        <v>0</v>
      </c>
      <c r="E178" s="5"/>
      <c r="F178" s="6">
        <f t="shared" si="41"/>
        <v>0</v>
      </c>
      <c r="G178" s="5"/>
      <c r="H178" s="5">
        <f>23000</f>
        <v>23000</v>
      </c>
      <c r="I178" s="5"/>
      <c r="J178" s="6">
        <f t="shared" si="42"/>
        <v>0</v>
      </c>
      <c r="K178" s="5"/>
      <c r="L178" s="5">
        <v>50000</v>
      </c>
      <c r="M178" s="5">
        <v>10000</v>
      </c>
      <c r="N178" s="124">
        <f t="shared" si="35"/>
        <v>0.2</v>
      </c>
      <c r="O178" s="5"/>
      <c r="P178" s="5"/>
      <c r="Q178" s="5"/>
      <c r="R178" s="122">
        <f t="shared" si="36"/>
        <v>50000</v>
      </c>
      <c r="S178" s="96">
        <f t="shared" si="38"/>
        <v>5</v>
      </c>
      <c r="T178" s="97">
        <f t="shared" si="37"/>
        <v>40000</v>
      </c>
      <c r="U178" s="74"/>
      <c r="V178" s="74"/>
    </row>
    <row r="179" spans="1:22" ht="15.75" hidden="1">
      <c r="A179" s="17" t="s">
        <v>4</v>
      </c>
      <c r="B179" s="16" t="e">
        <v>#REF!</v>
      </c>
      <c r="C179" s="16"/>
      <c r="D179" s="6" t="e">
        <f t="shared" si="43"/>
        <v>#REF!</v>
      </c>
      <c r="E179" s="5"/>
      <c r="F179" s="6" t="e">
        <f t="shared" si="41"/>
        <v>#REF!</v>
      </c>
      <c r="G179" s="5"/>
      <c r="H179" s="5" t="e">
        <f>B179+G179</f>
        <v>#REF!</v>
      </c>
      <c r="I179" s="5"/>
      <c r="J179" s="14" t="e">
        <f t="shared" si="42"/>
        <v>#REF!</v>
      </c>
      <c r="K179" s="5"/>
      <c r="L179" s="12"/>
      <c r="M179" s="12"/>
      <c r="N179" s="94" t="e">
        <f t="shared" si="35"/>
        <v>#DIV/0!</v>
      </c>
      <c r="O179" s="12"/>
      <c r="P179" s="12"/>
      <c r="Q179" s="12"/>
      <c r="R179" s="95">
        <f t="shared" si="36"/>
        <v>0</v>
      </c>
      <c r="S179" s="98" t="e">
        <f t="shared" si="38"/>
        <v>#DIV/0!</v>
      </c>
      <c r="T179" s="99">
        <f t="shared" si="37"/>
        <v>0</v>
      </c>
      <c r="U179" s="74"/>
      <c r="V179" s="74"/>
    </row>
    <row r="180" spans="1:22" ht="15.75" hidden="1">
      <c r="A180" s="17" t="s">
        <v>32</v>
      </c>
      <c r="B180" s="16">
        <v>0</v>
      </c>
      <c r="C180" s="16"/>
      <c r="D180" s="21"/>
      <c r="E180" s="16"/>
      <c r="F180" s="21" t="e">
        <f t="shared" si="41"/>
        <v>#DIV/0!</v>
      </c>
      <c r="G180" s="16"/>
      <c r="H180" s="16">
        <f>B180+G180</f>
        <v>0</v>
      </c>
      <c r="I180" s="16">
        <v>-19908</v>
      </c>
      <c r="J180" s="21"/>
      <c r="K180" s="16"/>
      <c r="L180" s="16"/>
      <c r="M180" s="16"/>
      <c r="N180" s="94" t="e">
        <f t="shared" si="35"/>
        <v>#DIV/0!</v>
      </c>
      <c r="O180" s="12"/>
      <c r="P180" s="16"/>
      <c r="Q180" s="16"/>
      <c r="R180" s="95">
        <f t="shared" si="36"/>
        <v>0</v>
      </c>
      <c r="S180" s="98" t="e">
        <f t="shared" si="38"/>
        <v>#DIV/0!</v>
      </c>
      <c r="T180" s="99">
        <f t="shared" si="37"/>
        <v>0</v>
      </c>
      <c r="U180" s="74"/>
      <c r="V180" s="74"/>
    </row>
    <row r="181" spans="1:22" ht="15.75">
      <c r="A181" s="17" t="s">
        <v>32</v>
      </c>
      <c r="B181" s="16" t="e">
        <f>#REF!+A181</f>
        <v>#REF!</v>
      </c>
      <c r="C181" s="16"/>
      <c r="D181" s="21" t="e">
        <f>C181/B181</f>
        <v>#REF!</v>
      </c>
      <c r="E181" s="16"/>
      <c r="F181" s="21" t="e">
        <f t="shared" si="41"/>
        <v>#REF!</v>
      </c>
      <c r="G181" s="16"/>
      <c r="H181" s="16" t="e">
        <f>B181+E181</f>
        <v>#REF!</v>
      </c>
      <c r="I181" s="16"/>
      <c r="J181" s="21" t="e">
        <f aca="true" t="shared" si="44" ref="J181:J193">I181/H181</f>
        <v>#REF!</v>
      </c>
      <c r="K181" s="16"/>
      <c r="L181" s="16"/>
      <c r="M181" s="16">
        <v>-83612</v>
      </c>
      <c r="N181" s="125"/>
      <c r="O181" s="16"/>
      <c r="P181" s="16"/>
      <c r="Q181" s="16"/>
      <c r="R181" s="123">
        <f t="shared" si="36"/>
        <v>0</v>
      </c>
      <c r="S181" s="100">
        <f t="shared" si="38"/>
        <v>0</v>
      </c>
      <c r="T181" s="101">
        <f t="shared" si="37"/>
        <v>83612</v>
      </c>
      <c r="U181" s="74"/>
      <c r="V181" s="74"/>
    </row>
    <row r="182" spans="1:22" ht="31.5">
      <c r="A182" s="13" t="s">
        <v>45</v>
      </c>
      <c r="B182" s="12">
        <f>B184+B187+B190+B197+B199</f>
        <v>14374800</v>
      </c>
      <c r="C182" s="12">
        <f>C184+C187+C190+C197+C199</f>
        <v>10414031</v>
      </c>
      <c r="D182" s="14">
        <f>C182/B182</f>
        <v>0.7244644099396166</v>
      </c>
      <c r="E182" s="12">
        <f>E184+E187+E190+E197</f>
        <v>0</v>
      </c>
      <c r="F182" s="14">
        <f t="shared" si="41"/>
        <v>0.7244644099396166</v>
      </c>
      <c r="G182" s="12">
        <f>G184+G197</f>
        <v>0</v>
      </c>
      <c r="H182" s="12">
        <f>H184+H187+H190+H197+H199</f>
        <v>15044000</v>
      </c>
      <c r="I182" s="12">
        <f>I184+I187+I190+I197+I199</f>
        <v>10176642</v>
      </c>
      <c r="J182" s="14">
        <f t="shared" si="44"/>
        <v>0.6764585216697687</v>
      </c>
      <c r="K182" s="12">
        <f>K184+K197</f>
        <v>0</v>
      </c>
      <c r="L182" s="12">
        <f>L184+L195+L196+L197</f>
        <v>27176642</v>
      </c>
      <c r="M182" s="12">
        <f>M184+M195+M196+M197+M199</f>
        <v>5112827</v>
      </c>
      <c r="N182" s="94">
        <f t="shared" si="35"/>
        <v>0.18813314021651387</v>
      </c>
      <c r="O182" s="12">
        <f>O184+O195+O196+O197+O199</f>
        <v>0</v>
      </c>
      <c r="P182" s="12">
        <f>P184+P195+P196+P197+P199</f>
        <v>0</v>
      </c>
      <c r="Q182" s="12">
        <f>Q184+Q195+Q196+Q197+Q199</f>
        <v>0</v>
      </c>
      <c r="R182" s="95">
        <f t="shared" si="36"/>
        <v>27176642</v>
      </c>
      <c r="S182" s="98">
        <f t="shared" si="38"/>
        <v>5.3153846198981505</v>
      </c>
      <c r="T182" s="99">
        <f t="shared" si="37"/>
        <v>22063815</v>
      </c>
      <c r="U182" s="74"/>
      <c r="V182" s="74"/>
    </row>
    <row r="183" spans="1:22" ht="15.75" hidden="1">
      <c r="A183" s="17" t="s">
        <v>2</v>
      </c>
      <c r="B183" s="16" t="e">
        <f>#REF!+A183</f>
        <v>#REF!</v>
      </c>
      <c r="C183" s="16"/>
      <c r="D183" s="14" t="e">
        <f>C183/B183</f>
        <v>#REF!</v>
      </c>
      <c r="E183" s="5"/>
      <c r="F183" s="14" t="e">
        <f t="shared" si="41"/>
        <v>#REF!</v>
      </c>
      <c r="G183" s="5"/>
      <c r="H183" s="5" t="e">
        <f>B183+E183</f>
        <v>#REF!</v>
      </c>
      <c r="I183" s="5"/>
      <c r="J183" s="14" t="e">
        <f t="shared" si="44"/>
        <v>#REF!</v>
      </c>
      <c r="K183" s="5"/>
      <c r="L183" s="12" t="e">
        <f aca="true" t="shared" si="45" ref="L183:L193">H183+K183</f>
        <v>#REF!</v>
      </c>
      <c r="M183" s="12"/>
      <c r="N183" s="94" t="e">
        <f t="shared" si="35"/>
        <v>#REF!</v>
      </c>
      <c r="O183" s="12"/>
      <c r="P183" s="12"/>
      <c r="Q183" s="12"/>
      <c r="R183" s="95" t="e">
        <f t="shared" si="36"/>
        <v>#REF!</v>
      </c>
      <c r="S183" s="98" t="e">
        <f t="shared" si="38"/>
        <v>#REF!</v>
      </c>
      <c r="T183" s="99" t="e">
        <f t="shared" si="37"/>
        <v>#REF!</v>
      </c>
      <c r="U183" s="74"/>
      <c r="V183" s="74"/>
    </row>
    <row r="184" spans="1:22" ht="15.75">
      <c r="A184" s="17" t="s">
        <v>22</v>
      </c>
      <c r="B184" s="16">
        <f>B185+B186</f>
        <v>11874800</v>
      </c>
      <c r="C184" s="16">
        <f>C185+C186</f>
        <v>8005783</v>
      </c>
      <c r="D184" s="21">
        <f>C184/B184</f>
        <v>0.674182554653552</v>
      </c>
      <c r="E184" s="16">
        <f>E185+E186</f>
        <v>0</v>
      </c>
      <c r="F184" s="21">
        <f t="shared" si="41"/>
        <v>0.674182554653552</v>
      </c>
      <c r="G184" s="16">
        <f>G185+G186</f>
        <v>0</v>
      </c>
      <c r="H184" s="16">
        <f>H185+H186</f>
        <v>12500000</v>
      </c>
      <c r="I184" s="16">
        <v>7659049</v>
      </c>
      <c r="J184" s="21">
        <f t="shared" si="44"/>
        <v>0.61272392</v>
      </c>
      <c r="K184" s="16">
        <f aca="true" t="shared" si="46" ref="K184:Q184">K185+K186</f>
        <v>0</v>
      </c>
      <c r="L184" s="16">
        <f t="shared" si="46"/>
        <v>24376642</v>
      </c>
      <c r="M184" s="16">
        <v>5130947</v>
      </c>
      <c r="N184" s="125">
        <f t="shared" si="35"/>
        <v>0.21048621052891534</v>
      </c>
      <c r="O184" s="16">
        <f t="shared" si="46"/>
        <v>0</v>
      </c>
      <c r="P184" s="16">
        <f t="shared" si="46"/>
        <v>0</v>
      </c>
      <c r="Q184" s="16">
        <f t="shared" si="46"/>
        <v>0</v>
      </c>
      <c r="R184" s="123">
        <f t="shared" si="36"/>
        <v>24376642</v>
      </c>
      <c r="S184" s="100">
        <f t="shared" si="38"/>
        <v>4.750905047352857</v>
      </c>
      <c r="T184" s="101">
        <f t="shared" si="37"/>
        <v>19245695</v>
      </c>
      <c r="U184" s="74"/>
      <c r="V184" s="74"/>
    </row>
    <row r="185" spans="1:22" ht="15.75">
      <c r="A185" s="23" t="s">
        <v>19</v>
      </c>
      <c r="B185" s="5">
        <v>4900000</v>
      </c>
      <c r="C185" s="5">
        <v>3852252</v>
      </c>
      <c r="D185" s="6"/>
      <c r="E185" s="5"/>
      <c r="F185" s="6">
        <f t="shared" si="41"/>
        <v>0.7861738775510204</v>
      </c>
      <c r="G185" s="5"/>
      <c r="H185" s="5">
        <v>5000000</v>
      </c>
      <c r="I185" s="5"/>
      <c r="J185" s="6">
        <f t="shared" si="44"/>
        <v>0</v>
      </c>
      <c r="K185" s="5"/>
      <c r="L185" s="5">
        <v>13612000</v>
      </c>
      <c r="M185" s="5">
        <v>3028110</v>
      </c>
      <c r="N185" s="124">
        <f t="shared" si="35"/>
        <v>0.22245885982956215</v>
      </c>
      <c r="O185" s="5"/>
      <c r="P185" s="5"/>
      <c r="Q185" s="5"/>
      <c r="R185" s="122">
        <f t="shared" si="36"/>
        <v>13612000</v>
      </c>
      <c r="S185" s="96">
        <f t="shared" si="38"/>
        <v>4.495213185782551</v>
      </c>
      <c r="T185" s="97">
        <f t="shared" si="37"/>
        <v>10583890</v>
      </c>
      <c r="U185" s="74"/>
      <c r="V185" s="74"/>
    </row>
    <row r="186" spans="1:22" ht="14.25" customHeight="1">
      <c r="A186" s="23" t="s">
        <v>20</v>
      </c>
      <c r="B186" s="5">
        <v>6974800</v>
      </c>
      <c r="C186" s="5">
        <v>4153531</v>
      </c>
      <c r="D186" s="6"/>
      <c r="E186" s="5"/>
      <c r="F186" s="6">
        <f t="shared" si="41"/>
        <v>0.5955053908355795</v>
      </c>
      <c r="G186" s="5"/>
      <c r="H186" s="5">
        <v>7500000</v>
      </c>
      <c r="I186" s="5"/>
      <c r="J186" s="6">
        <f t="shared" si="44"/>
        <v>0</v>
      </c>
      <c r="K186" s="5"/>
      <c r="L186" s="5">
        <v>10764642</v>
      </c>
      <c r="M186" s="5">
        <v>2102837</v>
      </c>
      <c r="N186" s="124">
        <f t="shared" si="35"/>
        <v>0.1953466729316219</v>
      </c>
      <c r="O186" s="5"/>
      <c r="P186" s="5"/>
      <c r="Q186" s="5"/>
      <c r="R186" s="122">
        <f t="shared" si="36"/>
        <v>10764642</v>
      </c>
      <c r="S186" s="96">
        <f t="shared" si="38"/>
        <v>5.119104333811893</v>
      </c>
      <c r="T186" s="97">
        <f t="shared" si="37"/>
        <v>8661805</v>
      </c>
      <c r="U186" s="74"/>
      <c r="V186" s="74"/>
    </row>
    <row r="187" spans="1:22" ht="15.75" hidden="1">
      <c r="A187" s="26" t="s">
        <v>73</v>
      </c>
      <c r="B187" s="16">
        <v>0</v>
      </c>
      <c r="C187" s="16"/>
      <c r="D187" s="21"/>
      <c r="E187" s="16"/>
      <c r="F187" s="21" t="e">
        <f t="shared" si="41"/>
        <v>#DIV/0!</v>
      </c>
      <c r="G187" s="16"/>
      <c r="H187" s="16">
        <f>B187+G187</f>
        <v>0</v>
      </c>
      <c r="I187" s="16"/>
      <c r="J187" s="14" t="e">
        <f t="shared" si="44"/>
        <v>#DIV/0!</v>
      </c>
      <c r="K187" s="16"/>
      <c r="L187" s="12">
        <f t="shared" si="45"/>
        <v>0</v>
      </c>
      <c r="M187" s="12"/>
      <c r="N187" s="94" t="e">
        <f t="shared" si="35"/>
        <v>#DIV/0!</v>
      </c>
      <c r="O187" s="12"/>
      <c r="P187" s="12"/>
      <c r="Q187" s="12"/>
      <c r="R187" s="95">
        <f t="shared" si="36"/>
        <v>0</v>
      </c>
      <c r="S187" s="98"/>
      <c r="T187" s="99">
        <f t="shared" si="37"/>
        <v>0</v>
      </c>
      <c r="U187" s="74"/>
      <c r="V187" s="74"/>
    </row>
    <row r="188" spans="1:22" ht="15.75" hidden="1">
      <c r="A188" s="10" t="s">
        <v>16</v>
      </c>
      <c r="B188" s="34" t="e">
        <f>#REF!+A188</f>
        <v>#REF!</v>
      </c>
      <c r="C188" s="5"/>
      <c r="D188" s="21" t="e">
        <f>C188/B188</f>
        <v>#REF!</v>
      </c>
      <c r="E188" s="16"/>
      <c r="F188" s="21" t="e">
        <f t="shared" si="41"/>
        <v>#REF!</v>
      </c>
      <c r="G188" s="16"/>
      <c r="H188" s="16" t="e">
        <f>B188+E188</f>
        <v>#REF!</v>
      </c>
      <c r="I188" s="16"/>
      <c r="J188" s="14" t="e">
        <f t="shared" si="44"/>
        <v>#REF!</v>
      </c>
      <c r="K188" s="16"/>
      <c r="L188" s="12" t="e">
        <f t="shared" si="45"/>
        <v>#REF!</v>
      </c>
      <c r="M188" s="12"/>
      <c r="N188" s="94" t="e">
        <f t="shared" si="35"/>
        <v>#REF!</v>
      </c>
      <c r="O188" s="12"/>
      <c r="P188" s="12"/>
      <c r="Q188" s="12"/>
      <c r="R188" s="95" t="e">
        <f t="shared" si="36"/>
        <v>#REF!</v>
      </c>
      <c r="S188" s="98"/>
      <c r="T188" s="99" t="e">
        <f t="shared" si="37"/>
        <v>#REF!</v>
      </c>
      <c r="U188" s="74"/>
      <c r="V188" s="74"/>
    </row>
    <row r="189" spans="1:22" ht="15.75" hidden="1">
      <c r="A189" s="17" t="s">
        <v>4</v>
      </c>
      <c r="B189" s="34" t="e">
        <f>#REF!+A189</f>
        <v>#REF!</v>
      </c>
      <c r="C189" s="16"/>
      <c r="D189" s="21" t="e">
        <f>C189/B189</f>
        <v>#REF!</v>
      </c>
      <c r="E189" s="16"/>
      <c r="F189" s="21" t="e">
        <f t="shared" si="41"/>
        <v>#REF!</v>
      </c>
      <c r="G189" s="16"/>
      <c r="H189" s="16" t="e">
        <f>B189+E189</f>
        <v>#REF!</v>
      </c>
      <c r="I189" s="16"/>
      <c r="J189" s="14" t="e">
        <f t="shared" si="44"/>
        <v>#REF!</v>
      </c>
      <c r="K189" s="16"/>
      <c r="L189" s="12" t="e">
        <f t="shared" si="45"/>
        <v>#REF!</v>
      </c>
      <c r="M189" s="12"/>
      <c r="N189" s="94" t="e">
        <f t="shared" si="35"/>
        <v>#REF!</v>
      </c>
      <c r="O189" s="12"/>
      <c r="P189" s="12"/>
      <c r="Q189" s="12"/>
      <c r="R189" s="95" t="e">
        <f t="shared" si="36"/>
        <v>#REF!</v>
      </c>
      <c r="S189" s="98"/>
      <c r="T189" s="99" t="e">
        <f t="shared" si="37"/>
        <v>#REF!</v>
      </c>
      <c r="U189" s="74"/>
      <c r="V189" s="74"/>
    </row>
    <row r="190" spans="1:22" ht="15.75" hidden="1">
      <c r="A190" s="26" t="s">
        <v>67</v>
      </c>
      <c r="B190" s="16">
        <v>0</v>
      </c>
      <c r="C190" s="16"/>
      <c r="D190" s="21"/>
      <c r="E190" s="16"/>
      <c r="F190" s="21" t="e">
        <f t="shared" si="41"/>
        <v>#DIV/0!</v>
      </c>
      <c r="G190" s="16"/>
      <c r="H190" s="16">
        <f>B190+G190</f>
        <v>0</v>
      </c>
      <c r="I190" s="16"/>
      <c r="J190" s="14" t="e">
        <f t="shared" si="44"/>
        <v>#DIV/0!</v>
      </c>
      <c r="K190" s="16"/>
      <c r="L190" s="12">
        <f t="shared" si="45"/>
        <v>0</v>
      </c>
      <c r="M190" s="12"/>
      <c r="N190" s="94" t="e">
        <f t="shared" si="35"/>
        <v>#DIV/0!</v>
      </c>
      <c r="O190" s="12"/>
      <c r="P190" s="12"/>
      <c r="Q190" s="12"/>
      <c r="R190" s="95">
        <f t="shared" si="36"/>
        <v>0</v>
      </c>
      <c r="S190" s="98"/>
      <c r="T190" s="99">
        <f t="shared" si="37"/>
        <v>0</v>
      </c>
      <c r="U190" s="74"/>
      <c r="V190" s="74"/>
    </row>
    <row r="191" spans="1:22" ht="15.75" hidden="1">
      <c r="A191" s="17" t="s">
        <v>66</v>
      </c>
      <c r="B191" s="16" t="e">
        <f>#REF!+A191</f>
        <v>#REF!</v>
      </c>
      <c r="C191" s="16"/>
      <c r="D191" s="21" t="e">
        <f>C191/B191</f>
        <v>#REF!</v>
      </c>
      <c r="E191" s="16"/>
      <c r="F191" s="21" t="e">
        <f t="shared" si="41"/>
        <v>#REF!</v>
      </c>
      <c r="G191" s="16"/>
      <c r="H191" s="16" t="e">
        <f>B191+E191</f>
        <v>#REF!</v>
      </c>
      <c r="I191" s="16"/>
      <c r="J191" s="14" t="e">
        <f t="shared" si="44"/>
        <v>#REF!</v>
      </c>
      <c r="K191" s="16"/>
      <c r="L191" s="12" t="e">
        <f t="shared" si="45"/>
        <v>#REF!</v>
      </c>
      <c r="M191" s="12"/>
      <c r="N191" s="94" t="e">
        <f t="shared" si="35"/>
        <v>#REF!</v>
      </c>
      <c r="O191" s="12"/>
      <c r="P191" s="12"/>
      <c r="Q191" s="12"/>
      <c r="R191" s="95" t="e">
        <f t="shared" si="36"/>
        <v>#REF!</v>
      </c>
      <c r="S191" s="98"/>
      <c r="T191" s="99" t="e">
        <f t="shared" si="37"/>
        <v>#REF!</v>
      </c>
      <c r="U191" s="74"/>
      <c r="V191" s="74"/>
    </row>
    <row r="192" spans="1:22" ht="15.75" hidden="1">
      <c r="A192" s="17" t="s">
        <v>59</v>
      </c>
      <c r="B192" s="16" t="e">
        <f>#REF!+A192</f>
        <v>#REF!</v>
      </c>
      <c r="C192" s="16"/>
      <c r="D192" s="21" t="e">
        <f>C192/B192</f>
        <v>#REF!</v>
      </c>
      <c r="E192" s="16"/>
      <c r="F192" s="21" t="e">
        <f t="shared" si="41"/>
        <v>#REF!</v>
      </c>
      <c r="G192" s="16"/>
      <c r="H192" s="16" t="e">
        <f>B192+E192</f>
        <v>#REF!</v>
      </c>
      <c r="I192" s="16"/>
      <c r="J192" s="14" t="e">
        <f t="shared" si="44"/>
        <v>#REF!</v>
      </c>
      <c r="K192" s="16"/>
      <c r="L192" s="12" t="e">
        <f t="shared" si="45"/>
        <v>#REF!</v>
      </c>
      <c r="M192" s="12"/>
      <c r="N192" s="94" t="e">
        <f t="shared" si="35"/>
        <v>#REF!</v>
      </c>
      <c r="O192" s="12"/>
      <c r="P192" s="12"/>
      <c r="Q192" s="12"/>
      <c r="R192" s="95" t="e">
        <f t="shared" si="36"/>
        <v>#REF!</v>
      </c>
      <c r="S192" s="98"/>
      <c r="T192" s="99" t="e">
        <f t="shared" si="37"/>
        <v>#REF!</v>
      </c>
      <c r="U192" s="74"/>
      <c r="V192" s="74"/>
    </row>
    <row r="193" spans="1:22" ht="15.75" hidden="1">
      <c r="A193" s="17"/>
      <c r="B193" s="16" t="e">
        <f>#REF!+A193</f>
        <v>#REF!</v>
      </c>
      <c r="C193" s="16"/>
      <c r="D193" s="21" t="e">
        <f>C193/B193</f>
        <v>#REF!</v>
      </c>
      <c r="E193" s="16"/>
      <c r="F193" s="21" t="e">
        <f t="shared" si="41"/>
        <v>#REF!</v>
      </c>
      <c r="G193" s="16"/>
      <c r="H193" s="16"/>
      <c r="I193" s="16"/>
      <c r="J193" s="14" t="e">
        <f t="shared" si="44"/>
        <v>#DIV/0!</v>
      </c>
      <c r="K193" s="16"/>
      <c r="L193" s="12">
        <f t="shared" si="45"/>
        <v>0</v>
      </c>
      <c r="M193" s="12"/>
      <c r="N193" s="94" t="e">
        <f t="shared" si="35"/>
        <v>#DIV/0!</v>
      </c>
      <c r="O193" s="12"/>
      <c r="P193" s="12"/>
      <c r="Q193" s="12"/>
      <c r="R193" s="95">
        <f t="shared" si="36"/>
        <v>0</v>
      </c>
      <c r="S193" s="98"/>
      <c r="T193" s="99">
        <f t="shared" si="37"/>
        <v>0</v>
      </c>
      <c r="U193" s="74"/>
      <c r="V193" s="74"/>
    </row>
    <row r="194" spans="1:22" ht="15.75" hidden="1">
      <c r="A194" s="17"/>
      <c r="B194" s="16"/>
      <c r="C194" s="16"/>
      <c r="D194" s="21"/>
      <c r="E194" s="16"/>
      <c r="F194" s="21"/>
      <c r="G194" s="16"/>
      <c r="H194" s="16"/>
      <c r="I194" s="16"/>
      <c r="J194" s="14"/>
      <c r="K194" s="16"/>
      <c r="L194" s="12"/>
      <c r="M194" s="12"/>
      <c r="N194" s="94" t="e">
        <f t="shared" si="35"/>
        <v>#DIV/0!</v>
      </c>
      <c r="O194" s="12"/>
      <c r="P194" s="12"/>
      <c r="Q194" s="12"/>
      <c r="R194" s="95">
        <f t="shared" si="36"/>
        <v>0</v>
      </c>
      <c r="S194" s="98"/>
      <c r="T194" s="99">
        <f t="shared" si="37"/>
        <v>0</v>
      </c>
      <c r="U194" s="74"/>
      <c r="V194" s="74"/>
    </row>
    <row r="195" spans="1:22" ht="15.75" hidden="1">
      <c r="A195" s="17" t="s">
        <v>139</v>
      </c>
      <c r="B195" s="16"/>
      <c r="C195" s="16"/>
      <c r="D195" s="21"/>
      <c r="E195" s="16"/>
      <c r="F195" s="21"/>
      <c r="G195" s="16"/>
      <c r="H195" s="16"/>
      <c r="I195" s="16"/>
      <c r="J195" s="14"/>
      <c r="K195" s="16"/>
      <c r="L195" s="16"/>
      <c r="M195" s="16"/>
      <c r="N195" s="94" t="e">
        <f t="shared" si="35"/>
        <v>#DIV/0!</v>
      </c>
      <c r="O195" s="16"/>
      <c r="P195" s="16"/>
      <c r="Q195" s="16"/>
      <c r="R195" s="95">
        <f t="shared" si="36"/>
        <v>0</v>
      </c>
      <c r="S195" s="98"/>
      <c r="T195" s="99">
        <f t="shared" si="37"/>
        <v>0</v>
      </c>
      <c r="U195" s="74"/>
      <c r="V195" s="74"/>
    </row>
    <row r="196" spans="1:22" ht="15.75" hidden="1">
      <c r="A196" s="17" t="s">
        <v>32</v>
      </c>
      <c r="B196" s="16"/>
      <c r="C196" s="16"/>
      <c r="D196" s="21"/>
      <c r="E196" s="16"/>
      <c r="F196" s="21"/>
      <c r="G196" s="16"/>
      <c r="H196" s="16"/>
      <c r="I196" s="16"/>
      <c r="J196" s="14"/>
      <c r="K196" s="16"/>
      <c r="L196" s="16"/>
      <c r="M196" s="16"/>
      <c r="N196" s="94" t="e">
        <f t="shared" si="35"/>
        <v>#DIV/0!</v>
      </c>
      <c r="O196" s="16"/>
      <c r="P196" s="16"/>
      <c r="Q196" s="16"/>
      <c r="R196" s="95">
        <f t="shared" si="36"/>
        <v>0</v>
      </c>
      <c r="S196" s="100"/>
      <c r="T196" s="101">
        <f t="shared" si="37"/>
        <v>0</v>
      </c>
      <c r="U196" s="74"/>
      <c r="V196" s="74"/>
    </row>
    <row r="197" spans="1:22" ht="15.75">
      <c r="A197" s="17" t="s">
        <v>52</v>
      </c>
      <c r="B197" s="16">
        <v>2500000</v>
      </c>
      <c r="C197" s="16">
        <v>2408248</v>
      </c>
      <c r="D197" s="21">
        <f>C197/B197</f>
        <v>0.9632992</v>
      </c>
      <c r="E197" s="16"/>
      <c r="F197" s="21">
        <f aca="true" t="shared" si="47" ref="F197:F221">C197/B197</f>
        <v>0.9632992</v>
      </c>
      <c r="G197" s="16"/>
      <c r="H197" s="16">
        <v>2544000</v>
      </c>
      <c r="I197" s="16">
        <v>2517593</v>
      </c>
      <c r="J197" s="21">
        <f aca="true" t="shared" si="48" ref="J197:J209">I197/H197</f>
        <v>0.9896198899371069</v>
      </c>
      <c r="K197" s="16"/>
      <c r="L197" s="16">
        <v>2800000</v>
      </c>
      <c r="M197" s="16">
        <v>0</v>
      </c>
      <c r="N197" s="125">
        <f t="shared" si="35"/>
        <v>0</v>
      </c>
      <c r="O197" s="16"/>
      <c r="P197" s="16"/>
      <c r="Q197" s="16"/>
      <c r="R197" s="123">
        <f t="shared" si="36"/>
        <v>2800000</v>
      </c>
      <c r="S197" s="100" t="e">
        <f t="shared" si="38"/>
        <v>#DIV/0!</v>
      </c>
      <c r="T197" s="101">
        <f t="shared" si="37"/>
        <v>2800000</v>
      </c>
      <c r="U197" s="74"/>
      <c r="V197" s="74"/>
    </row>
    <row r="198" spans="1:22" ht="15.75" hidden="1">
      <c r="A198" s="17"/>
      <c r="B198" s="16"/>
      <c r="C198" s="16"/>
      <c r="D198" s="14" t="e">
        <f>C198/B198</f>
        <v>#DIV/0!</v>
      </c>
      <c r="E198" s="5"/>
      <c r="F198" s="14" t="e">
        <f t="shared" si="47"/>
        <v>#DIV/0!</v>
      </c>
      <c r="G198" s="5"/>
      <c r="H198" s="5">
        <f>B198+E198</f>
        <v>0</v>
      </c>
      <c r="I198" s="5"/>
      <c r="J198" s="14" t="e">
        <f t="shared" si="48"/>
        <v>#DIV/0!</v>
      </c>
      <c r="K198" s="5"/>
      <c r="L198" s="12"/>
      <c r="M198" s="12"/>
      <c r="N198" s="125" t="e">
        <f t="shared" si="35"/>
        <v>#DIV/0!</v>
      </c>
      <c r="O198" s="12"/>
      <c r="P198" s="12"/>
      <c r="Q198" s="12"/>
      <c r="R198" s="123">
        <f t="shared" si="36"/>
        <v>0</v>
      </c>
      <c r="S198" s="98" t="e">
        <f t="shared" si="38"/>
        <v>#DIV/0!</v>
      </c>
      <c r="T198" s="99">
        <f t="shared" si="37"/>
        <v>0</v>
      </c>
      <c r="U198" s="74"/>
      <c r="V198" s="74"/>
    </row>
    <row r="199" spans="1:22" ht="15.75">
      <c r="A199" s="107" t="s">
        <v>32</v>
      </c>
      <c r="B199" s="101"/>
      <c r="C199" s="101"/>
      <c r="D199" s="100"/>
      <c r="E199" s="101"/>
      <c r="F199" s="100" t="e">
        <f t="shared" si="47"/>
        <v>#DIV/0!</v>
      </c>
      <c r="G199" s="101"/>
      <c r="H199" s="101">
        <f>B199+G199</f>
        <v>0</v>
      </c>
      <c r="I199" s="101"/>
      <c r="J199" s="100" t="e">
        <f t="shared" si="48"/>
        <v>#DIV/0!</v>
      </c>
      <c r="K199" s="101"/>
      <c r="L199" s="101"/>
      <c r="M199" s="101">
        <v>-18120</v>
      </c>
      <c r="N199" s="125"/>
      <c r="O199" s="101"/>
      <c r="P199" s="101"/>
      <c r="Q199" s="101"/>
      <c r="R199" s="123">
        <f t="shared" si="36"/>
        <v>0</v>
      </c>
      <c r="S199" s="100">
        <f t="shared" si="38"/>
        <v>0</v>
      </c>
      <c r="T199" s="101">
        <f t="shared" si="37"/>
        <v>18120</v>
      </c>
      <c r="U199" s="74"/>
      <c r="V199" s="74"/>
    </row>
    <row r="200" spans="1:22" ht="15.75">
      <c r="A200" s="11" t="s">
        <v>12</v>
      </c>
      <c r="B200" s="12">
        <f>B201</f>
        <v>12100000</v>
      </c>
      <c r="C200" s="12">
        <f>C201</f>
        <v>12082789</v>
      </c>
      <c r="D200" s="14">
        <f aca="true" t="shared" si="49" ref="D200:D205">C200/B200</f>
        <v>0.9985776033057852</v>
      </c>
      <c r="E200" s="12">
        <f>E201</f>
        <v>0</v>
      </c>
      <c r="F200" s="14">
        <f t="shared" si="47"/>
        <v>0.9985776033057852</v>
      </c>
      <c r="G200" s="12">
        <f>G201</f>
        <v>0</v>
      </c>
      <c r="H200" s="12">
        <f>H201</f>
        <v>12100000</v>
      </c>
      <c r="I200" s="12">
        <f>I201</f>
        <v>10279940</v>
      </c>
      <c r="J200" s="14">
        <f t="shared" si="48"/>
        <v>0.8495818181818182</v>
      </c>
      <c r="K200" s="12">
        <f>K201</f>
        <v>0</v>
      </c>
      <c r="L200" s="12">
        <f>L201</f>
        <v>9045000</v>
      </c>
      <c r="M200" s="12">
        <f>M201+M203</f>
        <v>2525637</v>
      </c>
      <c r="N200" s="94">
        <f t="shared" si="35"/>
        <v>0.2792301824212272</v>
      </c>
      <c r="O200" s="12">
        <f>O201+O203</f>
        <v>0</v>
      </c>
      <c r="P200" s="12">
        <f>P201+P203</f>
        <v>0</v>
      </c>
      <c r="Q200" s="12">
        <f>Q201+Q203</f>
        <v>0</v>
      </c>
      <c r="R200" s="95">
        <f t="shared" si="36"/>
        <v>9045000</v>
      </c>
      <c r="S200" s="98">
        <f t="shared" si="38"/>
        <v>3.5812747437577133</v>
      </c>
      <c r="T200" s="99">
        <f t="shared" si="37"/>
        <v>6519363</v>
      </c>
      <c r="U200" s="74"/>
      <c r="V200" s="74"/>
    </row>
    <row r="201" spans="1:22" ht="14.25" customHeight="1">
      <c r="A201" s="10" t="s">
        <v>3</v>
      </c>
      <c r="B201" s="5">
        <v>12100000</v>
      </c>
      <c r="C201" s="5">
        <v>12082789</v>
      </c>
      <c r="D201" s="6">
        <f t="shared" si="49"/>
        <v>0.9985776033057852</v>
      </c>
      <c r="E201" s="5"/>
      <c r="F201" s="6">
        <f t="shared" si="47"/>
        <v>0.9985776033057852</v>
      </c>
      <c r="G201" s="5"/>
      <c r="H201" s="5">
        <v>12100000</v>
      </c>
      <c r="I201" s="5">
        <v>10279940</v>
      </c>
      <c r="J201" s="6">
        <f t="shared" si="48"/>
        <v>0.8495818181818182</v>
      </c>
      <c r="K201" s="5"/>
      <c r="L201" s="5">
        <v>9045000</v>
      </c>
      <c r="M201" s="5">
        <v>2525637</v>
      </c>
      <c r="N201" s="124">
        <f t="shared" si="35"/>
        <v>0.2792301824212272</v>
      </c>
      <c r="O201" s="5"/>
      <c r="P201" s="5"/>
      <c r="Q201" s="5"/>
      <c r="R201" s="122">
        <f t="shared" si="36"/>
        <v>9045000</v>
      </c>
      <c r="S201" s="96">
        <f t="shared" si="38"/>
        <v>3.5812747437577133</v>
      </c>
      <c r="T201" s="97">
        <f t="shared" si="37"/>
        <v>6519363</v>
      </c>
      <c r="U201" s="74"/>
      <c r="V201" s="74"/>
    </row>
    <row r="202" spans="1:22" ht="15.75" hidden="1">
      <c r="A202" s="10" t="s">
        <v>4</v>
      </c>
      <c r="B202" s="5" t="e">
        <f>#REF!+A202</f>
        <v>#REF!</v>
      </c>
      <c r="C202" s="5"/>
      <c r="D202" s="14" t="e">
        <f t="shared" si="49"/>
        <v>#REF!</v>
      </c>
      <c r="E202" s="5"/>
      <c r="F202" s="14" t="e">
        <f t="shared" si="47"/>
        <v>#REF!</v>
      </c>
      <c r="G202" s="5"/>
      <c r="H202" s="5" t="e">
        <f>B202+E202</f>
        <v>#REF!</v>
      </c>
      <c r="I202" s="5"/>
      <c r="J202" s="14" t="e">
        <f t="shared" si="48"/>
        <v>#REF!</v>
      </c>
      <c r="K202" s="5"/>
      <c r="L202" s="12" t="e">
        <f>H202+K202</f>
        <v>#REF!</v>
      </c>
      <c r="M202" s="12"/>
      <c r="N202" s="94" t="e">
        <f t="shared" si="35"/>
        <v>#REF!</v>
      </c>
      <c r="O202" s="12"/>
      <c r="P202" s="12"/>
      <c r="Q202" s="12"/>
      <c r="R202" s="95" t="e">
        <f t="shared" si="36"/>
        <v>#REF!</v>
      </c>
      <c r="S202" s="96" t="e">
        <f t="shared" si="38"/>
        <v>#REF!</v>
      </c>
      <c r="T202" s="97" t="e">
        <f t="shared" si="37"/>
        <v>#REF!</v>
      </c>
      <c r="U202" s="74"/>
      <c r="V202" s="74"/>
    </row>
    <row r="203" spans="1:22" ht="15.75">
      <c r="A203" s="107" t="s">
        <v>32</v>
      </c>
      <c r="B203" s="101" t="e">
        <f>#REF!+A203</f>
        <v>#REF!</v>
      </c>
      <c r="C203" s="101"/>
      <c r="D203" s="100" t="e">
        <f t="shared" si="49"/>
        <v>#REF!</v>
      </c>
      <c r="E203" s="101"/>
      <c r="F203" s="100" t="e">
        <f t="shared" si="47"/>
        <v>#REF!</v>
      </c>
      <c r="G203" s="101"/>
      <c r="H203" s="101" t="e">
        <f>B203+E203</f>
        <v>#REF!</v>
      </c>
      <c r="I203" s="101"/>
      <c r="J203" s="100" t="e">
        <f t="shared" si="48"/>
        <v>#REF!</v>
      </c>
      <c r="K203" s="101"/>
      <c r="L203" s="101"/>
      <c r="M203" s="101"/>
      <c r="N203" s="125"/>
      <c r="O203" s="101"/>
      <c r="P203" s="101"/>
      <c r="Q203" s="101"/>
      <c r="R203" s="123">
        <f t="shared" si="36"/>
        <v>0</v>
      </c>
      <c r="S203" s="100"/>
      <c r="T203" s="101">
        <f t="shared" si="37"/>
        <v>0</v>
      </c>
      <c r="U203" s="74"/>
      <c r="V203" s="74"/>
    </row>
    <row r="204" spans="1:22" ht="15.75">
      <c r="A204" s="11" t="s">
        <v>13</v>
      </c>
      <c r="B204" s="12">
        <f>B205+B206</f>
        <v>729898</v>
      </c>
      <c r="C204" s="12">
        <f>C205+C206</f>
        <v>23104</v>
      </c>
      <c r="D204" s="14">
        <f t="shared" si="49"/>
        <v>0.03165373791954492</v>
      </c>
      <c r="E204" s="12">
        <f>E205</f>
        <v>0</v>
      </c>
      <c r="F204" s="14">
        <f t="shared" si="47"/>
        <v>0.03165373791954492</v>
      </c>
      <c r="G204" s="12">
        <f>G205+G206</f>
        <v>0</v>
      </c>
      <c r="H204" s="12">
        <f>H205+H206</f>
        <v>1132000</v>
      </c>
      <c r="I204" s="12">
        <f>I205+I206</f>
        <v>493129</v>
      </c>
      <c r="J204" s="14">
        <f t="shared" si="48"/>
        <v>0.4356263250883392</v>
      </c>
      <c r="K204" s="12">
        <f aca="true" t="shared" si="50" ref="K204:Q204">K205</f>
        <v>0</v>
      </c>
      <c r="L204" s="12">
        <f t="shared" si="50"/>
        <v>1050000</v>
      </c>
      <c r="M204" s="12">
        <f t="shared" si="50"/>
        <v>495105</v>
      </c>
      <c r="N204" s="94">
        <f t="shared" si="35"/>
        <v>0.4715285714285714</v>
      </c>
      <c r="O204" s="12">
        <f t="shared" si="50"/>
        <v>0</v>
      </c>
      <c r="P204" s="12">
        <f t="shared" si="50"/>
        <v>0</v>
      </c>
      <c r="Q204" s="12">
        <f t="shared" si="50"/>
        <v>0</v>
      </c>
      <c r="R204" s="95">
        <f t="shared" si="36"/>
        <v>1050000</v>
      </c>
      <c r="S204" s="98">
        <f t="shared" si="38"/>
        <v>2.120762262550368</v>
      </c>
      <c r="T204" s="99">
        <f t="shared" si="37"/>
        <v>554895</v>
      </c>
      <c r="U204" s="74"/>
      <c r="V204" s="74"/>
    </row>
    <row r="205" spans="1:22" ht="14.25" customHeight="1">
      <c r="A205" s="10" t="s">
        <v>3</v>
      </c>
      <c r="B205" s="5">
        <v>729898</v>
      </c>
      <c r="C205" s="5">
        <v>23104</v>
      </c>
      <c r="D205" s="6">
        <f t="shared" si="49"/>
        <v>0.03165373791954492</v>
      </c>
      <c r="E205" s="5"/>
      <c r="F205" s="6">
        <f t="shared" si="47"/>
        <v>0.03165373791954492</v>
      </c>
      <c r="G205" s="5"/>
      <c r="H205" s="5">
        <v>1132000</v>
      </c>
      <c r="I205" s="5">
        <v>493129</v>
      </c>
      <c r="J205" s="6">
        <f t="shared" si="48"/>
        <v>0.4356263250883392</v>
      </c>
      <c r="K205" s="5"/>
      <c r="L205" s="5">
        <v>1050000</v>
      </c>
      <c r="M205" s="5">
        <v>495105</v>
      </c>
      <c r="N205" s="124">
        <f t="shared" si="35"/>
        <v>0.4715285714285714</v>
      </c>
      <c r="O205" s="5"/>
      <c r="P205" s="5"/>
      <c r="Q205" s="5"/>
      <c r="R205" s="122">
        <f t="shared" si="36"/>
        <v>1050000</v>
      </c>
      <c r="S205" s="96">
        <f t="shared" si="38"/>
        <v>2.120762262550368</v>
      </c>
      <c r="T205" s="97">
        <f t="shared" si="37"/>
        <v>554895</v>
      </c>
      <c r="U205" s="74"/>
      <c r="V205" s="74"/>
    </row>
    <row r="206" spans="1:22" ht="15.75" hidden="1">
      <c r="A206" s="25" t="s">
        <v>32</v>
      </c>
      <c r="B206" s="5"/>
      <c r="C206" s="5"/>
      <c r="D206" s="6"/>
      <c r="E206" s="5"/>
      <c r="F206" s="6" t="e">
        <f t="shared" si="47"/>
        <v>#DIV/0!</v>
      </c>
      <c r="G206" s="5"/>
      <c r="H206" s="5">
        <f>B206+G206</f>
        <v>0</v>
      </c>
      <c r="I206" s="5"/>
      <c r="J206" s="14" t="e">
        <f t="shared" si="48"/>
        <v>#DIV/0!</v>
      </c>
      <c r="K206" s="5"/>
      <c r="L206" s="12">
        <f>H206+K206</f>
        <v>0</v>
      </c>
      <c r="M206" s="12"/>
      <c r="N206" s="94" t="e">
        <f t="shared" si="35"/>
        <v>#DIV/0!</v>
      </c>
      <c r="O206" s="12"/>
      <c r="P206" s="12"/>
      <c r="Q206" s="12"/>
      <c r="R206" s="95">
        <f t="shared" si="36"/>
        <v>0</v>
      </c>
      <c r="S206" s="98" t="e">
        <f t="shared" si="38"/>
        <v>#DIV/0!</v>
      </c>
      <c r="T206" s="99">
        <f t="shared" si="37"/>
        <v>0</v>
      </c>
      <c r="U206" s="74"/>
      <c r="V206" s="74"/>
    </row>
    <row r="207" spans="1:22" ht="15.75">
      <c r="A207" s="11" t="s">
        <v>9</v>
      </c>
      <c r="B207" s="12">
        <f>B208+B209+B210+B211</f>
        <v>23741354</v>
      </c>
      <c r="C207" s="12">
        <f>C208+C209+C210+C211</f>
        <v>16541809</v>
      </c>
      <c r="D207" s="14">
        <f>C207/B207</f>
        <v>0.696750867705355</v>
      </c>
      <c r="E207" s="12">
        <f>E208+E209+E211</f>
        <v>0</v>
      </c>
      <c r="F207" s="14">
        <f t="shared" si="47"/>
        <v>0.696750867705355</v>
      </c>
      <c r="G207" s="12">
        <f>G208+G209+G210+G211</f>
        <v>0</v>
      </c>
      <c r="H207" s="12">
        <f>H208+H209+H210+H211</f>
        <v>42600000</v>
      </c>
      <c r="I207" s="12">
        <f>I208+I209+I210+I211</f>
        <v>31786749</v>
      </c>
      <c r="J207" s="14">
        <f t="shared" si="48"/>
        <v>0.7461678169014084</v>
      </c>
      <c r="K207" s="12">
        <f>K208+K209+K210+K211</f>
        <v>0</v>
      </c>
      <c r="L207" s="12">
        <f>L208+L209+L211+L220</f>
        <v>48525000</v>
      </c>
      <c r="M207" s="12">
        <f>M208+M209+M211+M220</f>
        <v>12754684</v>
      </c>
      <c r="N207" s="94">
        <f t="shared" si="35"/>
        <v>0.26284768675940234</v>
      </c>
      <c r="O207" s="12">
        <f>O208+O209+O211+O220</f>
        <v>0</v>
      </c>
      <c r="P207" s="12">
        <f>P208+P209+P211+P220</f>
        <v>0</v>
      </c>
      <c r="Q207" s="12">
        <f>Q208+Q209+Q211+Q220</f>
        <v>0</v>
      </c>
      <c r="R207" s="95">
        <f t="shared" si="36"/>
        <v>48525000</v>
      </c>
      <c r="S207" s="98">
        <f t="shared" si="38"/>
        <v>3.8044846897030142</v>
      </c>
      <c r="T207" s="99">
        <f t="shared" si="37"/>
        <v>35770316</v>
      </c>
      <c r="U207" s="74"/>
      <c r="V207" s="74"/>
    </row>
    <row r="208" spans="1:22" ht="15.75">
      <c r="A208" s="10" t="s">
        <v>17</v>
      </c>
      <c r="B208" s="5">
        <v>5200000</v>
      </c>
      <c r="C208" s="5">
        <v>5200000</v>
      </c>
      <c r="D208" s="6">
        <f>C208/B208</f>
        <v>1</v>
      </c>
      <c r="E208" s="5"/>
      <c r="F208" s="6">
        <f t="shared" si="47"/>
        <v>1</v>
      </c>
      <c r="G208" s="5"/>
      <c r="H208" s="5">
        <v>6350000</v>
      </c>
      <c r="I208" s="5">
        <v>5565804</v>
      </c>
      <c r="J208" s="6">
        <f t="shared" si="48"/>
        <v>0.8765045669291338</v>
      </c>
      <c r="K208" s="5"/>
      <c r="L208" s="5">
        <v>20825000</v>
      </c>
      <c r="M208" s="5">
        <v>7502884</v>
      </c>
      <c r="N208" s="124">
        <f t="shared" si="35"/>
        <v>0.3602825450180072</v>
      </c>
      <c r="O208" s="5"/>
      <c r="P208" s="5"/>
      <c r="Q208" s="5"/>
      <c r="R208" s="122">
        <f t="shared" si="36"/>
        <v>20825000</v>
      </c>
      <c r="S208" s="96">
        <f t="shared" si="38"/>
        <v>2.7755993561942316</v>
      </c>
      <c r="T208" s="97">
        <f t="shared" si="37"/>
        <v>13322116</v>
      </c>
      <c r="U208" s="113"/>
      <c r="V208" s="74"/>
    </row>
    <row r="209" spans="1:22" ht="15.75">
      <c r="A209" s="10" t="s">
        <v>18</v>
      </c>
      <c r="B209" s="27">
        <v>9670000</v>
      </c>
      <c r="C209" s="5">
        <v>9670000</v>
      </c>
      <c r="D209" s="6">
        <f>C209/B209</f>
        <v>1</v>
      </c>
      <c r="E209" s="5"/>
      <c r="F209" s="6">
        <f t="shared" si="47"/>
        <v>1</v>
      </c>
      <c r="G209" s="5"/>
      <c r="H209" s="5">
        <v>8450000</v>
      </c>
      <c r="I209" s="5">
        <v>7615000</v>
      </c>
      <c r="J209" s="6">
        <f t="shared" si="48"/>
        <v>0.9011834319526627</v>
      </c>
      <c r="K209" s="5"/>
      <c r="L209" s="5">
        <v>3800000</v>
      </c>
      <c r="M209" s="5">
        <v>1901689</v>
      </c>
      <c r="N209" s="124">
        <f t="shared" si="35"/>
        <v>0.5004444736842105</v>
      </c>
      <c r="O209" s="97"/>
      <c r="P209" s="5"/>
      <c r="Q209" s="5"/>
      <c r="R209" s="122">
        <f t="shared" si="36"/>
        <v>3800000</v>
      </c>
      <c r="S209" s="96">
        <f t="shared" si="38"/>
        <v>1.9982236843143122</v>
      </c>
      <c r="T209" s="97">
        <f t="shared" si="37"/>
        <v>1898311</v>
      </c>
      <c r="U209" s="74"/>
      <c r="V209" s="74"/>
    </row>
    <row r="210" spans="1:22" ht="0.75" customHeight="1">
      <c r="A210" s="10" t="s">
        <v>32</v>
      </c>
      <c r="B210" s="5"/>
      <c r="C210" s="5"/>
      <c r="D210" s="6"/>
      <c r="E210" s="5"/>
      <c r="F210" s="6" t="e">
        <f t="shared" si="47"/>
        <v>#DIV/0!</v>
      </c>
      <c r="G210" s="5"/>
      <c r="H210" s="5"/>
      <c r="I210" s="5">
        <v>-35238</v>
      </c>
      <c r="J210" s="6"/>
      <c r="K210" s="5"/>
      <c r="L210" s="5">
        <v>23900000</v>
      </c>
      <c r="M210" s="5"/>
      <c r="N210" s="124">
        <f t="shared" si="35"/>
        <v>0</v>
      </c>
      <c r="O210" s="5"/>
      <c r="P210" s="5"/>
      <c r="Q210" s="5"/>
      <c r="R210" s="122">
        <f t="shared" si="36"/>
        <v>23900000</v>
      </c>
      <c r="S210" s="96" t="e">
        <f t="shared" si="38"/>
        <v>#DIV/0!</v>
      </c>
      <c r="T210" s="97">
        <f t="shared" si="37"/>
        <v>23900000</v>
      </c>
      <c r="U210" s="74"/>
      <c r="V210" s="74"/>
    </row>
    <row r="211" spans="1:22" ht="15.75">
      <c r="A211" s="10" t="s">
        <v>3</v>
      </c>
      <c r="B211" s="5">
        <v>8871354</v>
      </c>
      <c r="C211" s="5">
        <v>1671809</v>
      </c>
      <c r="D211" s="6">
        <f aca="true" t="shared" si="51" ref="D211:D217">C211/B211</f>
        <v>0.18845026362379408</v>
      </c>
      <c r="E211" s="5"/>
      <c r="F211" s="6">
        <f t="shared" si="47"/>
        <v>0.18845026362379408</v>
      </c>
      <c r="G211" s="5"/>
      <c r="H211" s="5">
        <v>27800000</v>
      </c>
      <c r="I211" s="5">
        <v>18641183</v>
      </c>
      <c r="J211" s="6">
        <f aca="true" t="shared" si="52" ref="J211:J221">I211/H211</f>
        <v>0.6705461510791367</v>
      </c>
      <c r="K211" s="5"/>
      <c r="L211" s="5">
        <v>23900000</v>
      </c>
      <c r="M211" s="5">
        <v>3350111</v>
      </c>
      <c r="N211" s="124">
        <f t="shared" si="35"/>
        <v>0.14017200836820085</v>
      </c>
      <c r="O211" s="5"/>
      <c r="P211" s="5"/>
      <c r="Q211" s="5"/>
      <c r="R211" s="122">
        <f t="shared" si="36"/>
        <v>23900000</v>
      </c>
      <c r="S211" s="96">
        <f t="shared" si="38"/>
        <v>7.134091974862923</v>
      </c>
      <c r="T211" s="97">
        <f t="shared" si="37"/>
        <v>20549889</v>
      </c>
      <c r="U211" s="74"/>
      <c r="V211" s="74"/>
    </row>
    <row r="212" spans="1:22" ht="0.75" customHeight="1">
      <c r="A212" s="10" t="s">
        <v>4</v>
      </c>
      <c r="B212" s="5" t="e">
        <f>#REF!+A212</f>
        <v>#REF!</v>
      </c>
      <c r="C212" s="5"/>
      <c r="D212" s="14" t="e">
        <f t="shared" si="51"/>
        <v>#REF!</v>
      </c>
      <c r="E212" s="5"/>
      <c r="F212" s="6" t="e">
        <f t="shared" si="47"/>
        <v>#REF!</v>
      </c>
      <c r="G212" s="5"/>
      <c r="H212" s="5" t="e">
        <f aca="true" t="shared" si="53" ref="H212:H220">B212+E212</f>
        <v>#REF!</v>
      </c>
      <c r="I212" s="5"/>
      <c r="J212" s="14" t="e">
        <f t="shared" si="52"/>
        <v>#REF!</v>
      </c>
      <c r="K212" s="5"/>
      <c r="L212" s="5" t="e">
        <f aca="true" t="shared" si="54" ref="L212:L219">H212/B212</f>
        <v>#REF!</v>
      </c>
      <c r="M212" s="5"/>
      <c r="N212" s="94" t="e">
        <f t="shared" si="35"/>
        <v>#REF!</v>
      </c>
      <c r="O212" s="12" t="e">
        <f>M212/L212</f>
        <v>#REF!</v>
      </c>
      <c r="P212" s="5"/>
      <c r="Q212" s="5"/>
      <c r="R212" s="95" t="e">
        <f t="shared" si="36"/>
        <v>#REF!</v>
      </c>
      <c r="S212" s="98" t="e">
        <f t="shared" si="38"/>
        <v>#REF!</v>
      </c>
      <c r="T212" s="99" t="e">
        <f t="shared" si="37"/>
        <v>#REF!</v>
      </c>
      <c r="U212" s="74"/>
      <c r="V212" s="74"/>
    </row>
    <row r="213" spans="1:22" ht="20.25" hidden="1">
      <c r="A213" s="35"/>
      <c r="B213" s="12" t="e">
        <f>#REF!+A213</f>
        <v>#REF!</v>
      </c>
      <c r="C213" s="5"/>
      <c r="D213" s="14" t="e">
        <f t="shared" si="51"/>
        <v>#REF!</v>
      </c>
      <c r="E213" s="5"/>
      <c r="F213" s="6" t="e">
        <f t="shared" si="47"/>
        <v>#REF!</v>
      </c>
      <c r="G213" s="5"/>
      <c r="H213" s="5" t="e">
        <f t="shared" si="53"/>
        <v>#REF!</v>
      </c>
      <c r="I213" s="5"/>
      <c r="J213" s="14" t="e">
        <f t="shared" si="52"/>
        <v>#REF!</v>
      </c>
      <c r="K213" s="5"/>
      <c r="L213" s="5" t="e">
        <f t="shared" si="54"/>
        <v>#REF!</v>
      </c>
      <c r="M213" s="5"/>
      <c r="N213" s="94" t="e">
        <f aca="true" t="shared" si="55" ref="N213:N221">M213/L213</f>
        <v>#REF!</v>
      </c>
      <c r="O213" s="12" t="e">
        <f aca="true" t="shared" si="56" ref="O213:O219">M213/L213</f>
        <v>#REF!</v>
      </c>
      <c r="P213" s="5"/>
      <c r="Q213" s="5"/>
      <c r="R213" s="95" t="e">
        <f aca="true" t="shared" si="57" ref="R213:R220">L213+O213</f>
        <v>#REF!</v>
      </c>
      <c r="S213" s="98" t="e">
        <f t="shared" si="38"/>
        <v>#REF!</v>
      </c>
      <c r="T213" s="99" t="e">
        <f aca="true" t="shared" si="58" ref="T213:T221">R213-M213</f>
        <v>#REF!</v>
      </c>
      <c r="U213" s="74"/>
      <c r="V213" s="74"/>
    </row>
    <row r="214" spans="1:22" ht="15.75" hidden="1">
      <c r="A214" s="36"/>
      <c r="B214" s="12" t="e">
        <f>#REF!+A214</f>
        <v>#REF!</v>
      </c>
      <c r="C214" s="5"/>
      <c r="D214" s="14" t="e">
        <f t="shared" si="51"/>
        <v>#REF!</v>
      </c>
      <c r="E214" s="5"/>
      <c r="F214" s="6" t="e">
        <f t="shared" si="47"/>
        <v>#REF!</v>
      </c>
      <c r="G214" s="5"/>
      <c r="H214" s="5" t="e">
        <f t="shared" si="53"/>
        <v>#REF!</v>
      </c>
      <c r="I214" s="5"/>
      <c r="J214" s="14" t="e">
        <f t="shared" si="52"/>
        <v>#REF!</v>
      </c>
      <c r="K214" s="5"/>
      <c r="L214" s="5" t="e">
        <f t="shared" si="54"/>
        <v>#REF!</v>
      </c>
      <c r="M214" s="5"/>
      <c r="N214" s="94" t="e">
        <f t="shared" si="55"/>
        <v>#REF!</v>
      </c>
      <c r="O214" s="12" t="e">
        <f t="shared" si="56"/>
        <v>#REF!</v>
      </c>
      <c r="P214" s="5"/>
      <c r="Q214" s="5"/>
      <c r="R214" s="95" t="e">
        <f t="shared" si="57"/>
        <v>#REF!</v>
      </c>
      <c r="S214" s="98" t="e">
        <f aca="true" t="shared" si="59" ref="S214:S221">R214/M214</f>
        <v>#REF!</v>
      </c>
      <c r="T214" s="99" t="e">
        <f t="shared" si="58"/>
        <v>#REF!</v>
      </c>
      <c r="U214" s="74"/>
      <c r="V214" s="74"/>
    </row>
    <row r="215" spans="1:22" ht="15.75" hidden="1">
      <c r="A215" s="36"/>
      <c r="B215" s="12" t="e">
        <f>#REF!+A215</f>
        <v>#REF!</v>
      </c>
      <c r="C215" s="5"/>
      <c r="D215" s="14" t="e">
        <f t="shared" si="51"/>
        <v>#REF!</v>
      </c>
      <c r="E215" s="5"/>
      <c r="F215" s="6" t="e">
        <f t="shared" si="47"/>
        <v>#REF!</v>
      </c>
      <c r="G215" s="5"/>
      <c r="H215" s="5" t="e">
        <f t="shared" si="53"/>
        <v>#REF!</v>
      </c>
      <c r="I215" s="5"/>
      <c r="J215" s="14" t="e">
        <f t="shared" si="52"/>
        <v>#REF!</v>
      </c>
      <c r="K215" s="5"/>
      <c r="L215" s="5" t="e">
        <f t="shared" si="54"/>
        <v>#REF!</v>
      </c>
      <c r="M215" s="5"/>
      <c r="N215" s="94" t="e">
        <f t="shared" si="55"/>
        <v>#REF!</v>
      </c>
      <c r="O215" s="12" t="e">
        <f t="shared" si="56"/>
        <v>#REF!</v>
      </c>
      <c r="P215" s="5"/>
      <c r="Q215" s="5"/>
      <c r="R215" s="95" t="e">
        <f t="shared" si="57"/>
        <v>#REF!</v>
      </c>
      <c r="S215" s="98" t="e">
        <f t="shared" si="59"/>
        <v>#REF!</v>
      </c>
      <c r="T215" s="99" t="e">
        <f t="shared" si="58"/>
        <v>#REF!</v>
      </c>
      <c r="U215" s="74"/>
      <c r="V215" s="74"/>
    </row>
    <row r="216" spans="1:22" ht="15.75" hidden="1">
      <c r="A216" s="10"/>
      <c r="B216" s="12" t="e">
        <f>#REF!+A216</f>
        <v>#REF!</v>
      </c>
      <c r="C216" s="5"/>
      <c r="D216" s="14" t="e">
        <f t="shared" si="51"/>
        <v>#REF!</v>
      </c>
      <c r="E216" s="5"/>
      <c r="F216" s="6" t="e">
        <f t="shared" si="47"/>
        <v>#REF!</v>
      </c>
      <c r="G216" s="5"/>
      <c r="H216" s="5" t="e">
        <f t="shared" si="53"/>
        <v>#REF!</v>
      </c>
      <c r="I216" s="5"/>
      <c r="J216" s="14" t="e">
        <f t="shared" si="52"/>
        <v>#REF!</v>
      </c>
      <c r="K216" s="5"/>
      <c r="L216" s="5" t="e">
        <f t="shared" si="54"/>
        <v>#REF!</v>
      </c>
      <c r="M216" s="5"/>
      <c r="N216" s="94" t="e">
        <f t="shared" si="55"/>
        <v>#REF!</v>
      </c>
      <c r="O216" s="12" t="e">
        <f t="shared" si="56"/>
        <v>#REF!</v>
      </c>
      <c r="P216" s="5"/>
      <c r="Q216" s="5"/>
      <c r="R216" s="95" t="e">
        <f t="shared" si="57"/>
        <v>#REF!</v>
      </c>
      <c r="S216" s="98" t="e">
        <f t="shared" si="59"/>
        <v>#REF!</v>
      </c>
      <c r="T216" s="99" t="e">
        <f t="shared" si="58"/>
        <v>#REF!</v>
      </c>
      <c r="U216" s="74"/>
      <c r="V216" s="74"/>
    </row>
    <row r="217" spans="1:22" ht="15.75" hidden="1">
      <c r="A217" s="10"/>
      <c r="B217" s="12" t="e">
        <f>#REF!+A217</f>
        <v>#REF!</v>
      </c>
      <c r="C217" s="5"/>
      <c r="D217" s="14" t="e">
        <f t="shared" si="51"/>
        <v>#REF!</v>
      </c>
      <c r="E217" s="5"/>
      <c r="F217" s="6" t="e">
        <f t="shared" si="47"/>
        <v>#REF!</v>
      </c>
      <c r="G217" s="5"/>
      <c r="H217" s="5" t="e">
        <f t="shared" si="53"/>
        <v>#REF!</v>
      </c>
      <c r="I217" s="5"/>
      <c r="J217" s="14" t="e">
        <f t="shared" si="52"/>
        <v>#REF!</v>
      </c>
      <c r="K217" s="5"/>
      <c r="L217" s="5" t="e">
        <f t="shared" si="54"/>
        <v>#REF!</v>
      </c>
      <c r="M217" s="5"/>
      <c r="N217" s="94" t="e">
        <f t="shared" si="55"/>
        <v>#REF!</v>
      </c>
      <c r="O217" s="12" t="e">
        <f t="shared" si="56"/>
        <v>#REF!</v>
      </c>
      <c r="P217" s="5"/>
      <c r="Q217" s="5"/>
      <c r="R217" s="95" t="e">
        <f t="shared" si="57"/>
        <v>#REF!</v>
      </c>
      <c r="S217" s="98" t="e">
        <f t="shared" si="59"/>
        <v>#REF!</v>
      </c>
      <c r="T217" s="99" t="e">
        <f t="shared" si="58"/>
        <v>#REF!</v>
      </c>
      <c r="U217" s="74"/>
      <c r="V217" s="74"/>
    </row>
    <row r="218" spans="1:22" ht="15.75" hidden="1">
      <c r="A218" s="11" t="s">
        <v>53</v>
      </c>
      <c r="B218" s="12">
        <f>B219</f>
        <v>0</v>
      </c>
      <c r="C218" s="12">
        <f>C219</f>
        <v>0</v>
      </c>
      <c r="D218" s="14"/>
      <c r="E218" s="12">
        <f>E219</f>
        <v>0</v>
      </c>
      <c r="F218" s="6" t="e">
        <f t="shared" si="47"/>
        <v>#DIV/0!</v>
      </c>
      <c r="G218" s="12"/>
      <c r="H218" s="12">
        <f t="shared" si="53"/>
        <v>0</v>
      </c>
      <c r="I218" s="12"/>
      <c r="J218" s="14" t="e">
        <f t="shared" si="52"/>
        <v>#DIV/0!</v>
      </c>
      <c r="K218" s="12"/>
      <c r="L218" s="5" t="e">
        <f t="shared" si="54"/>
        <v>#DIV/0!</v>
      </c>
      <c r="M218" s="5"/>
      <c r="N218" s="94" t="e">
        <f t="shared" si="55"/>
        <v>#DIV/0!</v>
      </c>
      <c r="O218" s="12" t="e">
        <f t="shared" si="56"/>
        <v>#DIV/0!</v>
      </c>
      <c r="P218" s="5"/>
      <c r="Q218" s="5"/>
      <c r="R218" s="95" t="e">
        <f t="shared" si="57"/>
        <v>#DIV/0!</v>
      </c>
      <c r="S218" s="98" t="e">
        <f t="shared" si="59"/>
        <v>#DIV/0!</v>
      </c>
      <c r="T218" s="99" t="e">
        <f t="shared" si="58"/>
        <v>#DIV/0!</v>
      </c>
      <c r="U218" s="74"/>
      <c r="V218" s="74"/>
    </row>
    <row r="219" spans="1:22" ht="30.75" hidden="1">
      <c r="A219" s="41" t="s">
        <v>70</v>
      </c>
      <c r="B219" s="5"/>
      <c r="C219" s="5"/>
      <c r="D219" s="6"/>
      <c r="E219" s="5"/>
      <c r="F219" s="6" t="e">
        <f t="shared" si="47"/>
        <v>#DIV/0!</v>
      </c>
      <c r="G219" s="5"/>
      <c r="H219" s="5">
        <f t="shared" si="53"/>
        <v>0</v>
      </c>
      <c r="I219" s="5"/>
      <c r="J219" s="14" t="e">
        <f t="shared" si="52"/>
        <v>#DIV/0!</v>
      </c>
      <c r="K219" s="5"/>
      <c r="L219" s="5" t="e">
        <f t="shared" si="54"/>
        <v>#DIV/0!</v>
      </c>
      <c r="M219" s="5"/>
      <c r="N219" s="94" t="e">
        <f t="shared" si="55"/>
        <v>#DIV/0!</v>
      </c>
      <c r="O219" s="12" t="e">
        <f t="shared" si="56"/>
        <v>#DIV/0!</v>
      </c>
      <c r="P219" s="5"/>
      <c r="Q219" s="5"/>
      <c r="R219" s="95" t="e">
        <f t="shared" si="57"/>
        <v>#DIV/0!</v>
      </c>
      <c r="S219" s="98" t="e">
        <f t="shared" si="59"/>
        <v>#DIV/0!</v>
      </c>
      <c r="T219" s="99" t="e">
        <f t="shared" si="58"/>
        <v>#DIV/0!</v>
      </c>
      <c r="U219" s="74"/>
      <c r="V219" s="74"/>
    </row>
    <row r="220" spans="1:22" ht="16.5" thickBot="1">
      <c r="A220" s="77" t="s">
        <v>32</v>
      </c>
      <c r="B220" s="12">
        <v>0</v>
      </c>
      <c r="C220" s="12"/>
      <c r="D220" s="14"/>
      <c r="E220" s="12"/>
      <c r="F220" s="6" t="e">
        <f t="shared" si="47"/>
        <v>#DIV/0!</v>
      </c>
      <c r="G220" s="12"/>
      <c r="H220" s="12">
        <f t="shared" si="53"/>
        <v>0</v>
      </c>
      <c r="I220" s="12"/>
      <c r="J220" s="14" t="e">
        <f t="shared" si="52"/>
        <v>#DIV/0!</v>
      </c>
      <c r="K220" s="12"/>
      <c r="L220" s="65"/>
      <c r="M220" s="65"/>
      <c r="N220" s="126"/>
      <c r="O220" s="65"/>
      <c r="P220" s="16"/>
      <c r="Q220" s="16"/>
      <c r="R220" s="123">
        <f t="shared" si="57"/>
        <v>0</v>
      </c>
      <c r="S220" s="102"/>
      <c r="T220" s="104">
        <f t="shared" si="58"/>
        <v>0</v>
      </c>
      <c r="U220" s="74"/>
      <c r="V220" s="74"/>
    </row>
    <row r="221" spans="1:22" ht="21" thickBot="1">
      <c r="A221" s="78" t="s">
        <v>1</v>
      </c>
      <c r="B221" s="86">
        <f>B81+B87+B95+B102+B109+B124+B133+B154+B182+B200+B204+B207+B218+B220</f>
        <v>224238631</v>
      </c>
      <c r="C221" s="87">
        <f>C81+C87+C95+C99+C102+C109+C124+C133+C154+C182+C200+C204+C207</f>
        <v>208553657</v>
      </c>
      <c r="D221" s="88">
        <f>C221/B221</f>
        <v>0.9300523111024522</v>
      </c>
      <c r="E221" s="87">
        <f>E81+E87+E95+E99+E102+E109+E124+E133+E154+E182+E200+E204+E207+E218+E220</f>
        <v>0</v>
      </c>
      <c r="F221" s="88">
        <f t="shared" si="47"/>
        <v>0.9300523111024522</v>
      </c>
      <c r="G221" s="87">
        <f>G81+G87+G95+G102+G109+G124+G133+G154+G182+G200+G204+G207</f>
        <v>0</v>
      </c>
      <c r="H221" s="87">
        <f>H81+H87+H95+H102+H109+H124+H133+H154+H182+H200+H204+H207</f>
        <v>275745376</v>
      </c>
      <c r="I221" s="87">
        <f>I81+I87+I95+I102+I109+I124+I133+I154+I182+I200+I204+I207</f>
        <v>229057145</v>
      </c>
      <c r="J221" s="88">
        <f t="shared" si="52"/>
        <v>0.8306835397305085</v>
      </c>
      <c r="K221" s="89">
        <f aca="true" t="shared" si="60" ref="K221:R221">K81+K87+K95+K102+K109+K124+K133+K154+K182+K200+K204+K207</f>
        <v>150000</v>
      </c>
      <c r="L221" s="80">
        <f t="shared" si="60"/>
        <v>254269642</v>
      </c>
      <c r="M221" s="80">
        <f t="shared" si="60"/>
        <v>89010783</v>
      </c>
      <c r="N221" s="103">
        <f t="shared" si="55"/>
        <v>0.35006453110120006</v>
      </c>
      <c r="O221" s="80">
        <f t="shared" si="60"/>
        <v>828000</v>
      </c>
      <c r="P221" s="80">
        <f t="shared" si="60"/>
        <v>0</v>
      </c>
      <c r="Q221" s="80">
        <f t="shared" si="60"/>
        <v>0</v>
      </c>
      <c r="R221" s="80">
        <f t="shared" si="60"/>
        <v>255097642</v>
      </c>
      <c r="S221" s="103">
        <f t="shared" si="59"/>
        <v>2.8659184135027775</v>
      </c>
      <c r="T221" s="105">
        <f t="shared" si="58"/>
        <v>166086859</v>
      </c>
      <c r="U221" s="74"/>
      <c r="V221" s="74"/>
    </row>
    <row r="222" spans="1:22" ht="15.75">
      <c r="A222" s="28"/>
      <c r="B222" s="74"/>
      <c r="C222" s="75"/>
      <c r="D222" s="75"/>
      <c r="E222" s="76"/>
      <c r="F222" s="76"/>
      <c r="G222" s="76"/>
      <c r="H222" s="75">
        <f>H76-H221</f>
        <v>0</v>
      </c>
      <c r="I222" s="75"/>
      <c r="J222" s="75"/>
      <c r="K222" s="75"/>
      <c r="L222" s="75">
        <f>L76-L221</f>
        <v>0</v>
      </c>
      <c r="M222" s="76"/>
      <c r="N222" s="76"/>
      <c r="O222" s="76"/>
      <c r="P222" s="76"/>
      <c r="Q222" s="76"/>
      <c r="R222" s="2">
        <f>R76-R221</f>
        <v>0</v>
      </c>
      <c r="S222" s="74"/>
      <c r="T222" s="74"/>
      <c r="U222" s="74"/>
      <c r="V222" s="74"/>
    </row>
    <row r="223" spans="1:18" ht="15.75">
      <c r="A223" s="68"/>
      <c r="B223" s="68"/>
      <c r="C223" s="68"/>
      <c r="D223" s="68"/>
      <c r="E223" s="68"/>
      <c r="F223" s="68"/>
      <c r="G223" s="68"/>
      <c r="H223" s="30"/>
      <c r="I223" s="30"/>
      <c r="J223" s="30"/>
      <c r="K223" s="30"/>
      <c r="L223" s="67"/>
      <c r="M223" s="67"/>
      <c r="N223" s="67"/>
      <c r="O223" s="67"/>
      <c r="P223" s="67"/>
      <c r="Q223" s="67"/>
      <c r="R223" s="2"/>
    </row>
    <row r="227" spans="1:18" ht="15.75">
      <c r="A227" s="28"/>
      <c r="B227" s="68"/>
      <c r="C227" s="69"/>
      <c r="D227" s="69"/>
      <c r="E227" s="67"/>
      <c r="F227" s="67"/>
      <c r="G227" s="67"/>
      <c r="H227" s="68"/>
      <c r="I227" s="68"/>
      <c r="J227" s="68"/>
      <c r="K227" s="68"/>
      <c r="L227" s="67"/>
      <c r="M227" s="67"/>
      <c r="N227" s="67"/>
      <c r="O227" s="67"/>
      <c r="P227" s="67"/>
      <c r="Q227" s="67"/>
      <c r="R227" s="2"/>
    </row>
    <row r="228" spans="1:18" ht="15.75">
      <c r="A228" s="3" t="s">
        <v>145</v>
      </c>
      <c r="B228" s="2"/>
      <c r="C228" s="2"/>
      <c r="D228" s="69"/>
      <c r="E228" s="29" t="s">
        <v>82</v>
      </c>
      <c r="F228" s="29"/>
      <c r="G228" s="29"/>
      <c r="H228" s="68"/>
      <c r="I228" s="68"/>
      <c r="J228" s="68"/>
      <c r="K228" s="68"/>
      <c r="L228" s="67"/>
      <c r="M228" s="67"/>
      <c r="N228" s="67"/>
      <c r="O228" s="67"/>
      <c r="P228" s="67"/>
      <c r="Q228" s="67"/>
      <c r="R228" s="2"/>
    </row>
    <row r="229" spans="1:18" ht="15.75">
      <c r="A229" s="3" t="s">
        <v>146</v>
      </c>
      <c r="B229" s="30"/>
      <c r="C229" s="69"/>
      <c r="D229" s="69"/>
      <c r="E229" s="29" t="s">
        <v>83</v>
      </c>
      <c r="F229" s="29"/>
      <c r="G229" s="29"/>
      <c r="H229" s="68"/>
      <c r="I229" s="68"/>
      <c r="J229" s="68"/>
      <c r="K229" s="68"/>
      <c r="L229" s="67"/>
      <c r="M229" s="67"/>
      <c r="N229" s="67"/>
      <c r="O229" s="67"/>
      <c r="P229" s="67"/>
      <c r="Q229" s="67"/>
      <c r="R229" s="2"/>
    </row>
    <row r="230" spans="1:18" ht="15.75">
      <c r="A230" s="68"/>
      <c r="B230" s="68"/>
      <c r="C230" s="68"/>
      <c r="D230" s="68"/>
      <c r="E230" s="68"/>
      <c r="F230" s="68"/>
      <c r="G230" s="68"/>
      <c r="H230" s="68"/>
      <c r="I230" s="68"/>
      <c r="J230" s="68"/>
      <c r="K230" s="68"/>
      <c r="L230" s="67"/>
      <c r="M230" s="67"/>
      <c r="N230" s="67"/>
      <c r="O230" s="67"/>
      <c r="P230" s="67"/>
      <c r="Q230" s="67"/>
      <c r="R230" s="2"/>
    </row>
    <row r="231" spans="1:18" ht="15.75">
      <c r="A231" s="31"/>
      <c r="B231" s="68"/>
      <c r="C231" s="69"/>
      <c r="D231" s="69"/>
      <c r="E231" s="67"/>
      <c r="F231" s="67"/>
      <c r="G231" s="67"/>
      <c r="H231" s="68"/>
      <c r="I231" s="68"/>
      <c r="J231" s="68"/>
      <c r="K231" s="68"/>
      <c r="L231" s="67"/>
      <c r="M231" s="67"/>
      <c r="N231" s="67"/>
      <c r="O231" s="67"/>
      <c r="P231" s="67"/>
      <c r="Q231" s="67"/>
      <c r="R231" s="2"/>
    </row>
    <row r="232" spans="1:18" ht="15.75">
      <c r="A232" s="32"/>
      <c r="B232" s="68"/>
      <c r="C232" s="69"/>
      <c r="D232" s="69"/>
      <c r="E232" s="67"/>
      <c r="F232" s="67"/>
      <c r="G232" s="67"/>
      <c r="H232" s="68"/>
      <c r="I232" s="68"/>
      <c r="J232" s="68"/>
      <c r="K232" s="68"/>
      <c r="L232" s="67"/>
      <c r="M232" s="67"/>
      <c r="N232" s="67"/>
      <c r="O232" s="67"/>
      <c r="P232" s="67"/>
      <c r="Q232" s="67"/>
      <c r="R232" s="2"/>
    </row>
    <row r="233" spans="1:18" ht="15.75">
      <c r="A233" s="28"/>
      <c r="B233" s="68"/>
      <c r="C233" s="69"/>
      <c r="D233" s="69"/>
      <c r="E233" s="67"/>
      <c r="F233" s="67"/>
      <c r="G233" s="67"/>
      <c r="H233" s="68"/>
      <c r="I233" s="68"/>
      <c r="J233" s="68"/>
      <c r="K233" s="68"/>
      <c r="L233" s="67"/>
      <c r="M233" s="67"/>
      <c r="N233" s="67"/>
      <c r="O233" s="67"/>
      <c r="P233" s="67"/>
      <c r="Q233" s="67"/>
      <c r="R233" s="2"/>
    </row>
    <row r="234" spans="1:18" ht="15.75">
      <c r="A234" s="28"/>
      <c r="B234" s="68"/>
      <c r="C234" s="69"/>
      <c r="D234" s="69"/>
      <c r="E234" s="67"/>
      <c r="F234" s="67"/>
      <c r="G234" s="67"/>
      <c r="H234" s="68"/>
      <c r="I234" s="68"/>
      <c r="J234" s="68"/>
      <c r="K234" s="68"/>
      <c r="L234" s="67"/>
      <c r="M234" s="67"/>
      <c r="N234" s="67"/>
      <c r="O234" s="67"/>
      <c r="P234" s="67"/>
      <c r="Q234" s="67"/>
      <c r="R234" s="2"/>
    </row>
    <row r="235" spans="1:18" ht="15.75">
      <c r="A235" s="68"/>
      <c r="B235" s="68"/>
      <c r="C235" s="69"/>
      <c r="D235" s="69"/>
      <c r="E235" s="67"/>
      <c r="F235" s="67"/>
      <c r="G235" s="67"/>
      <c r="H235" s="68"/>
      <c r="I235" s="68"/>
      <c r="J235" s="68"/>
      <c r="K235" s="67"/>
      <c r="L235" s="67"/>
      <c r="M235" s="67"/>
      <c r="N235" s="67"/>
      <c r="O235" s="67"/>
      <c r="P235" s="67"/>
      <c r="Q235" s="67"/>
      <c r="R235" s="2"/>
    </row>
    <row r="236" spans="1:18" ht="15.75">
      <c r="A236" s="68"/>
      <c r="B236" s="68"/>
      <c r="C236" s="69"/>
      <c r="D236" s="69"/>
      <c r="E236" s="67"/>
      <c r="F236" s="67"/>
      <c r="G236" s="67"/>
      <c r="H236" s="68"/>
      <c r="I236" s="68"/>
      <c r="J236" s="68"/>
      <c r="K236" s="68"/>
      <c r="L236" s="67"/>
      <c r="M236" s="67"/>
      <c r="N236" s="67"/>
      <c r="O236" s="67"/>
      <c r="P236" s="67"/>
      <c r="Q236" s="67"/>
      <c r="R236" s="2"/>
    </row>
  </sheetData>
  <sheetProtection/>
  <printOptions/>
  <pageMargins left="0.7086614173228347" right="0.7086614173228347" top="0.7480314960629921" bottom="0.7480314960629921" header="0.31496062992125984" footer="0.31496062992125984"/>
  <pageSetup fitToHeight="4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 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18-11-2004</dc:creator>
  <cp:keywords/>
  <dc:description/>
  <cp:lastModifiedBy>Lucia Ursu</cp:lastModifiedBy>
  <cp:lastPrinted>2022-05-20T06:29:56Z</cp:lastPrinted>
  <dcterms:created xsi:type="dcterms:W3CDTF">2007-06-25T06:06:27Z</dcterms:created>
  <dcterms:modified xsi:type="dcterms:W3CDTF">2022-05-20T06:43:23Z</dcterms:modified>
  <cp:category/>
  <cp:version/>
  <cp:contentType/>
  <cp:contentStatus/>
</cp:coreProperties>
</file>