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8" activeTab="3"/>
  </bookViews>
  <sheets>
    <sheet name="ANEXA1" sheetId="1" r:id="rId1"/>
    <sheet name="ANEXA2" sheetId="2" r:id="rId2"/>
    <sheet name="ANEXA3" sheetId="3" r:id="rId3"/>
    <sheet name="ANEXA4" sheetId="4" r:id="rId4"/>
    <sheet name="ANEXA 5" sheetId="5" r:id="rId5"/>
  </sheets>
  <externalReferences>
    <externalReference r:id="rId8"/>
    <externalReference r:id="rId9"/>
  </externalReferences>
  <definedNames>
    <definedName name="_xlnm.Print_Area" localSheetId="1">'ANEXA2'!$A$1:$R$199</definedName>
    <definedName name="_xlnm.Print_Titles" localSheetId="0">'ANEXA1'!$12:$12</definedName>
    <definedName name="_xlnm.Print_Titles" localSheetId="1">'ANEXA2'!$13:$13</definedName>
  </definedNames>
  <calcPr fullCalcOnLoad="1"/>
</workbook>
</file>

<file path=xl/sharedStrings.xml><?xml version="1.0" encoding="utf-8"?>
<sst xmlns="http://schemas.openxmlformats.org/spreadsheetml/2006/main" count="714" uniqueCount="437">
  <si>
    <t>ANEXA Nr. 1</t>
  </si>
  <si>
    <t>BUGETUL DE VENITURI ŞI CHELTUIELI</t>
  </si>
  <si>
    <t xml:space="preserve">- mii lei - </t>
  </si>
  <si>
    <t>INDICATORI</t>
  </si>
  <si>
    <t>Nr. rd.</t>
  </si>
  <si>
    <t>%</t>
  </si>
  <si>
    <t>9 = 7/5</t>
  </si>
  <si>
    <t>10 = 8/7</t>
  </si>
  <si>
    <t>6 = 5/4</t>
  </si>
  <si>
    <t>I.</t>
  </si>
  <si>
    <t>VENITURI TOTALE (rd. 1 = rd. 2 + rd. 5 + rd. 6)</t>
  </si>
  <si>
    <t>Venituri totale din exploatare, din care:</t>
  </si>
  <si>
    <t>a)</t>
  </si>
  <si>
    <t>b)</t>
  </si>
  <si>
    <t>Venituri financiare</t>
  </si>
  <si>
    <t>Venituri extraordinare</t>
  </si>
  <si>
    <t>II</t>
  </si>
  <si>
    <t>CHELTUIELI TOTALE (rd. 7 = rd. 8 + rd. 20 + rd. 21)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</si>
  <si>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</si>
  <si>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</si>
  <si>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</si>
  <si>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</si>
  <si>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</si>
  <si>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</si>
  <si>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</si>
  <si>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C0</t>
  </si>
  <si>
    <t>Cheltuieli de natură salarială(rd. 13 + rd. 14)</t>
  </si>
  <si>
    <t>C1</t>
  </si>
  <si>
    <t>ch. cu salariile</t>
  </si>
  <si>
    <t>C2</t>
  </si>
  <si>
    <t>bonusuri</t>
  </si>
  <si>
    <t>C3</t>
  </si>
  <si>
    <t>alte cheltuieli cu personalul, din care:</t>
  </si>
  <si>
    <t>cheltuieli cu plăţi compensatorii aferente disponibilizărilor de personal</t>
  </si>
  <si>
    <t>C4</t>
  </si>
  <si>
    <t>Cheltuieli aferente contractului de mandat şi a altor organe de conducere şi control, comisii şi comitete</t>
  </si>
  <si>
    <t>C5</t>
  </si>
  <si>
    <t>D.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</si>
  <si>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</si>
  <si>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</si>
  <si>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</si>
  <si>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</si>
  <si>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</si>
  <si>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</si>
  <si>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</si>
  <si>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</si>
  <si>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</si>
  <si>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</si>
  <si>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</si>
  <si>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</si>
  <si>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</si>
  <si>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Profitul contabil rămas după deducerea sumelor de la rd. 25, 26, 27, 28, 29</t>
  </si>
  <si>
    <t>Participarea salariaţilor la profit în limita a 10% din profitul net, dar nu mai mult de nivelul unui salariu de bază mediu lunar realizat la nivelul operatorului economic în exerciţiul financiar de referinţă</t>
  </si>
  <si>
    <t>Minimum 50% vărsăminte la bugetul de stat sau local în cazul regiilor autonome, ori dividende cuvenite acţionarilor, în cazul societăţilor/ companiilor naţionale şi societăţilor cu capital integral sau majoritar de stat, din care:</t>
  </si>
  <si>
    <t>- dividende cuvenite bugetului de stat</t>
  </si>
  <si>
    <t>- dividende cuvenite bugetului local</t>
  </si>
  <si>
    <t>33a</t>
  </si>
  <si>
    <t>c)</t>
  </si>
  <si>
    <t>- dividende cuvenite altor acţionari</t>
  </si>
  <si>
    <t>Profitul nerepartizat pe destinaţiile prevăzute la rd. 31 - rd. 32 se repartizează la alte rezerve şi constituie sursă proprie de finanţare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</si>
  <si>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</si>
  <si>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</si>
  <si>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</si>
  <si>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</si>
  <si>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</si>
  <si>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</si>
  <si>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</si>
  <si>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d)</t>
  </si>
  <si>
    <t>cheltuieli cu reclama şi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</si>
  <si>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</si>
  <si>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</si>
  <si>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</si>
  <si>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</si>
  <si>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</si>
  <si>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</si>
  <si>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</si>
  <si>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</si>
  <si>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</si>
  <si>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</si>
  <si>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</si>
  <si>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</si>
  <si>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>Castigul mediu lunar pe salariat (lei/persoană) determinat pe baza cheltuielilor de natură salarială *)</t>
  </si>
  <si>
    <t>Productivitatea muncii în unităţi valorice pe total personal mediu (mii lei/persoană) (rd. 2/rd. 49)</t>
  </si>
  <si>
    <t>Productivitatea muncii în unităţi fizice pe total personal mediu (cantitate produse finite/ persoană)</t>
  </si>
  <si>
    <t>Cheltuieli totale la 1000 lei venituri totale (rd. 7/rd. 1)x1000</t>
  </si>
  <si>
    <t>Plăţi restante</t>
  </si>
  <si>
    <t>Creanţe restante</t>
  </si>
  <si>
    <t>ANEXA Nr. 2</t>
  </si>
  <si>
    <t>Detalierea indicatorilor economico-financiari prevăzuţi în bugetul de venituri şi cheltuieli şi repartizarea pe trimestre a acestora</t>
  </si>
  <si>
    <t>Aprobat</t>
  </si>
  <si>
    <t>din care:</t>
  </si>
  <si>
    <t>Trim I</t>
  </si>
  <si>
    <t>Trim II</t>
  </si>
  <si>
    <t>Trim III</t>
  </si>
  <si>
    <t>3a</t>
  </si>
  <si>
    <t>6a</t>
  </si>
  <si>
    <t>6b</t>
  </si>
  <si>
    <t>6c</t>
  </si>
  <si>
    <t>6d</t>
  </si>
  <si>
    <t>Venituri totale din exploatare (rd. 3 + rd. 8 + rd. 9 + rd. 12 + rd. 13 + rd. 14), din care: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</si>
  <si>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</si>
  <si>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</si>
  <si>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</si>
  <si>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</si>
  <si>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</si>
  <si>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</si>
  <si>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</si>
  <si>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</si>
  <si>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</si>
  <si>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</si>
  <si>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</si>
  <si>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</si>
  <si>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</si>
  <si>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</si>
  <si>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</si>
  <si>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 15 + rd. 16 + rd. 19 + rd. 20 + rd. 21), din care:</t>
  </si>
  <si>
    <t>f1)</t>
  </si>
  <si>
    <t>din amenzi şi penalităţi</t>
  </si>
  <si>
    <t>f2)</t>
  </si>
  <si>
    <t>- active corporale</t>
  </si>
  <si>
    <t>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</si>
  <si>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</si>
  <si>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</si>
  <si>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</si>
  <si>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</si>
  <si>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</si>
  <si>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</si>
  <si>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</si>
  <si>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</si>
  <si>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</si>
  <si>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</si>
  <si>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</si>
  <si>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</si>
  <si>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</si>
  <si>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</si>
  <si>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</si>
  <si>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</si>
  <si>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</si>
  <si>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</si>
  <si>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</si>
  <si>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</si>
  <si>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</si>
  <si>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</si>
  <si>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>- către operatori cu capital integral/majoritar de stat</t>
  </si>
  <si>
    <t>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</si>
  <si>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</si>
  <si>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</si>
  <si>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</si>
  <si>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</si>
  <si>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</si>
  <si>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 51 + rd. 53), din care: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</si>
  <si>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</si>
  <si>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</si>
  <si>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</si>
  <si>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</si>
  <si>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</si>
  <si>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</si>
  <si>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</si>
  <si>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ch.de promovare a produselor</t>
  </si>
  <si>
    <t>d1)</t>
  </si>
  <si>
    <t>ch.de sponsorizare in domeniul medical şi sanatate</t>
  </si>
  <si>
    <t>d2)</t>
  </si>
  <si>
    <t>ch. de sponsorizare in domeniile educatie, invatamant, social şi sport, din care:</t>
  </si>
  <si>
    <t>d3)</t>
  </si>
  <si>
    <t>- pentru cluburile sportive</t>
  </si>
  <si>
    <t>ch. de sponsorizare pentru alte actiuni şi activitati</t>
  </si>
  <si>
    <t>cheltuieli cu transportul de bunuri şi persoane</t>
  </si>
  <si>
    <t>cheltuieli de deplasare, detaşare, transfer,din care:</t>
  </si>
  <si>
    <t>-interna</t>
  </si>
  <si>
    <t>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</si>
  <si>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</si>
  <si>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</si>
  <si>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</si>
  <si>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</si>
  <si>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</si>
  <si>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</si>
  <si>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</si>
  <si>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</si>
  <si>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</si>
  <si>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</si>
  <si>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</si>
  <si>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</si>
  <si>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</si>
  <si>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</si>
  <si>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</si>
  <si>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</si>
  <si>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</si>
  <si>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</si>
  <si>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</si>
  <si>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</si>
  <si>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</si>
  <si>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</si>
  <si>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</si>
  <si>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</si>
  <si>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</si>
  <si>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</si>
  <si>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</si>
  <si>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</si>
  <si>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a) salarii de bază</t>
  </si>
  <si>
    <t>b) sporuri, prime şi alte bonificaţii aferente salariului de bază (conform CCM)</t>
  </si>
  <si>
    <t>c) alte bonificaţii (conform CCM)</t>
  </si>
  <si>
    <t>a) cheltuieli sociale prevăzute la art. 25 din Legea nr. 227/2015 privind Codul fiscal*),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</si>
  <si>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</si>
  <si>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</si>
  <si>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</si>
  <si>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</si>
  <si>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obtinut în anul precedent</t>
  </si>
  <si>
    <t>e) alte cheltuieli conform CCM.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</si>
  <si>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</si>
  <si>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</si>
  <si>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restructurarii, privatizarii, administrator special, alte comisii şi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</si>
  <si>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</si>
  <si>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</si>
  <si>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</si>
  <si>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</si>
  <si>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</si>
  <si>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</si>
  <si>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</si>
  <si>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</si>
  <si>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</si>
  <si>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</si>
  <si>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</si>
  <si>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cheltuieli privind ajustările şi provizioanele</t>
  </si>
  <si>
    <t>f1.1)</t>
  </si>
  <si>
    <t>-provizioane privind participarea la profit a salariaţilor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</si>
  <si>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</si>
  <si>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</si>
  <si>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</si>
  <si>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</si>
  <si>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- din participarea salariaţilor la profit</t>
  </si>
  <si>
    <t>- din deprecierea imobilizărilor corporale şi a activelor circulante</t>
  </si>
  <si>
    <t>- venituri din alte provizioane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</si>
  <si>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</si>
  <si>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</si>
  <si>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</si>
  <si>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</si>
  <si>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</si>
  <si>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venituri neimpozabile</t>
  </si>
  <si>
    <t>cheltuieli nedeductibile fiscal</t>
  </si>
  <si>
    <t>Nr. mediu de salariaţi</t>
  </si>
  <si>
    <t>x</t>
  </si>
  <si>
    <t>Elemente de calcul a productivitatii muncii in unităţi fizice, din care</t>
  </si>
  <si>
    <t>- cantitatea de produse finite (QPF)</t>
  </si>
  <si>
    <t>- pret mediu (p)</t>
  </si>
  <si>
    <t>- valoare = QPF x p</t>
  </si>
  <si>
    <t>- pondere in venituri totale de exploatare = rd. 161/rd. 2</t>
  </si>
  <si>
    <t>Creanţe restante, din care:</t>
  </si>
  <si>
    <t>- de la operatori cu capital integral/majoritar de stat</t>
  </si>
  <si>
    <t>- de la operatori cu capital privat</t>
  </si>
  <si>
    <t>- de la bugetul de stat</t>
  </si>
  <si>
    <t>- de la bugetul local</t>
  </si>
  <si>
    <t>- de la alte entitati</t>
  </si>
  <si>
    <t>Credite pentru finanţarea activităţii curente (soldul rămas de rambursat)</t>
  </si>
  <si>
    <t>ANEXA Nr. 3</t>
  </si>
  <si>
    <t>Gradul de realizare a veniturilor totale</t>
  </si>
  <si>
    <t>Nr. crt.</t>
  </si>
  <si>
    <t>Indicatori</t>
  </si>
  <si>
    <t>Realizat</t>
  </si>
  <si>
    <t>Venituri totale (rd. 1 + rd. 2 + rd. 3) * ), din care:</t>
  </si>
  <si>
    <t>Venituri din exploatare * )</t>
  </si>
  <si>
    <t xml:space="preserve">*) Veniturile totale şi veniturile din exploatare vor fi diminuate cu sumele primite de la bugetul de stat </t>
  </si>
  <si>
    <t>ANEXA Nr. 4</t>
  </si>
  <si>
    <t>Data finalizării investiţiei</t>
  </si>
  <si>
    <t>Valoare</t>
  </si>
  <si>
    <t>Realizat/ Preliminat</t>
  </si>
  <si>
    <t>I</t>
  </si>
  <si>
    <t>Surse proprii, din care:</t>
  </si>
  <si>
    <t>a) - amortizare</t>
  </si>
  <si>
    <t>b) - profit</t>
  </si>
  <si>
    <t>a) - interne</t>
  </si>
  <si>
    <t>b) - externe</t>
  </si>
  <si>
    <t>Alte surse, din care:</t>
  </si>
  <si>
    <t>- (denumire sursă)</t>
  </si>
  <si>
    <t>CHELTUIELI PENTRU INVESTIŢII, din care:</t>
  </si>
  <si>
    <t>a) pentru bunurile proprietatea privata a operatorului economic:</t>
  </si>
  <si>
    <t>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</si>
  <si>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</si>
  <si>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</si>
  <si>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</si>
  <si>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</si>
  <si>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</si>
  <si>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</si>
  <si>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</si>
  <si>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>b)- externe</t>
  </si>
  <si>
    <t>cheltuieli cu piesele de schimb, materiale</t>
  </si>
  <si>
    <t xml:space="preserve">subvenţii, cf. prevederilor legale în vigoare, aferente cheltuielilor de exploatare </t>
  </si>
  <si>
    <t>Alocaţii de la buget - subventii pentru investitii</t>
  </si>
  <si>
    <t>PRIMARIA MUNICIPIULUI SATU MARE</t>
  </si>
  <si>
    <t>Operatorul economic: TRANSURBAN SA</t>
  </si>
  <si>
    <t>Sediul/Adresa: Satu Mare, str. Gara ferastrau, nr. 9</t>
  </si>
  <si>
    <t>Cod unic de înregistrare RO18171186</t>
  </si>
  <si>
    <t xml:space="preserve"> </t>
  </si>
  <si>
    <t>DIRECTOR GENERAL</t>
  </si>
  <si>
    <t>BUJOR IONUT ANTONIO</t>
  </si>
  <si>
    <t>DIRECTOR ECONOMIC</t>
  </si>
  <si>
    <t>% 
7 = 6/5</t>
  </si>
  <si>
    <t>% 
4 = 3/2</t>
  </si>
  <si>
    <t>Total
An
6=6d</t>
  </si>
  <si>
    <t>VIZAT CFG</t>
  </si>
  <si>
    <t>DIRECTOR TEHNIC</t>
  </si>
  <si>
    <t>MOLNAR CSABA</t>
  </si>
  <si>
    <t>subvenţii, cf. prevederilor legale în vigoare,
aferente cifrei de afaceri, fara TVA</t>
  </si>
  <si>
    <t>Credite bancare/leasing, din care:</t>
  </si>
  <si>
    <t>6-5</t>
  </si>
  <si>
    <t>diferente
2017-2016</t>
  </si>
  <si>
    <t>Cheltuieli cu contributiile datorate de angajator</t>
  </si>
  <si>
    <t>Venituri totale din exploatare (rd.2), din care:</t>
  </si>
  <si>
    <t>- venituri din subventii si transferuri</t>
  </si>
  <si>
    <t>- alte venituri care nu se iau in calcul la determinarea productivitatii muncii, cf. legii anuale a bugetului de stat</t>
  </si>
  <si>
    <t>- corespunzator reintregire cresteri salariale fata de an precedent</t>
  </si>
  <si>
    <t>- corespunzator cresterii sal minim de baza brut</t>
  </si>
  <si>
    <t>- sporuri, prime şi alte bonificaţii pe salariul de bază (conform CCM) aferente cresterii sal minim de baza brut, reintregire cresteri salariale fata de an precedent ptr. Spor ore supl+weekend, vechime, fidelitate</t>
  </si>
  <si>
    <t>Productivitatea muncii în unităţi fizice pe total personal mediu (cantitate produse finite/persoană) 
W=QPF/rd.153</t>
  </si>
  <si>
    <t>*) în limita prevazuta la art. 25 alin. 3 lit. b din Legea nr. 227/2015 privind Codul fiscal, cu modificarile si completarile ulterioare</t>
  </si>
  <si>
    <t>**) se vor evidentia distinct sumele care nu se iau in calcul la determinarea cresterii castigului mediu brut lunar, prevazute in Legea anuala a bugetului de stat</t>
  </si>
  <si>
    <t>FABIAN DANA IOANA</t>
  </si>
  <si>
    <t>cheltuieli cu contribuțiile datorate de angajator</t>
  </si>
  <si>
    <t>Alte cheltuieli de exploatare</t>
  </si>
  <si>
    <t>Castigul mediu lunar pe salariat (lei/persoană) determinat pe baza cheltuielilor de natură salarială recalculat cf Legii anuale a bugetului de stat**)</t>
  </si>
  <si>
    <t>- corespunzator modificarilor legislative privind contributiile sociale obligatorii</t>
  </si>
  <si>
    <t>- imobilizari necorporale - soft windows</t>
  </si>
  <si>
    <t xml:space="preserve">
7 = 
6/5
*100</t>
  </si>
  <si>
    <t xml:space="preserve">
8 = 
5/3a
*100</t>
  </si>
  <si>
    <t>din subvenţii şi transferuri de exploatare(dif.de tarif si compensatii) (rd. 10 + rd. 11), din care:</t>
  </si>
  <si>
    <t>subvenţii, cf. prevederilor legale în vigoare  aferente cifrei de afaceri nete(diferente de tarif), fara TVA</t>
  </si>
  <si>
    <t>subvenţii, cf. prevederilor legale în vigoare  aferente cheltuielilor de exploatare(compensatii)</t>
  </si>
  <si>
    <t>din vânzarea activelor şi alte operaţii de capital (rd. 17 + rd. 18), din care:</t>
  </si>
  <si>
    <t>Cheltuieli de exploatare (rd. 30 + rd. 78 + rd. 85 + rd. 113), din care:</t>
  </si>
  <si>
    <t>A. Cheltuieli cu bunuri şi servicii (rd. 31 + rd. 39 + rd. 45), din care:</t>
  </si>
  <si>
    <t>Cheltuieli privind stocurile (rd. 32 + rd. 33 + rd. 36 + rd. 37 + rd. 38), din care:</t>
  </si>
  <si>
    <t>Cheltuieli privind serviciile executate de terţi (rd. 40 + rd. 41 + rd. 44), din care:</t>
  </si>
  <si>
    <t>cheltuieli privind chiriile (rd. 42 + rd. 43) din care:</t>
  </si>
  <si>
    <t>Cheltuieli cu alte servicii executate de terţi (rd. 46 + rd. 47 + rd. 49 + rd. 56 + rd. 61 + rd. 62 + rd. 66 + rd. 67 + rd. 68 + rd. 77), din care:</t>
  </si>
  <si>
    <t>Ch. cu sponsorizarea, potrivit O.U.G. nr. 2/2015 (rd. 57 + rd. 58 + rd. 66), din care:</t>
  </si>
  <si>
    <t>cheltuieli cu diurna (rd. 64 + rd. 65), din care:</t>
  </si>
  <si>
    <t>B Cheltuieli cu impozite, taxe şi vărsăminte asimilate (rd. 79 + rd. 80 + rd. 81 + rd. 82 + rd. 83 + rd. 84), din care:</t>
  </si>
  <si>
    <t>C. Cheltuieli cu personalul (rd. 86 + rd. 99 + rd. 103 + rd. 112), din care:</t>
  </si>
  <si>
    <t>Cheltuieli de natură salarială (rd. 87 + rd. 91)</t>
  </si>
  <si>
    <t>Cheltuieli cu salariile (rd. 88 + rd. 89 + rd. 90), din care:</t>
  </si>
  <si>
    <t>Bonusuri (rd. 92 + rd. 95 + rd. 96 + rd. 97 + rd. 98), din care:</t>
  </si>
  <si>
    <t>Alte cheltuieli cu personalul (rd. 100 + rd. 101 + rd. 102), din care:</t>
  </si>
  <si>
    <t>Cheltuieli aferente contractului de mandat şi a altor organe de conducere şi control, comisii şi comitete (rd. 104 + rd. 107 + rd. 110 + rd. 111), din care:</t>
  </si>
  <si>
    <t>D. Alte cheltuieli de exploatare (rd. 114 + rd. 117 + rd. 118 + rd. 119 + rd. 120 + rd. 121), din care:</t>
  </si>
  <si>
    <t>cheltuieli cu majorări şi penalităţi (rd. 115 + rd. 116), din care:</t>
  </si>
  <si>
    <t>ajustări şi deprecieri pentru pierdere de valoare şi provizioane (rd. 122-rd. 125), din care:</t>
  </si>
  <si>
    <t>din anularea provizioanelor (rd. 127 + rd. 128 + rd. 129), din care:</t>
  </si>
  <si>
    <t>Cheltuieli financiare (rd. 131 + rd. 134 + rd. 137), din care:</t>
  </si>
  <si>
    <t>REZULTATUL BRUT (profit/pierdere) (rd. 1-rd. 28)</t>
  </si>
  <si>
    <t>-  alte cheltuieli din exploatare care nu se iau in calcul la determinarea rezultatului brut realizat in anul precedent,cf.legii anuale a bugetului de stat</t>
  </si>
  <si>
    <t>Cheltuieli de natură salarială (rd. 86)</t>
  </si>
  <si>
    <t>Cheltuieli cu salariile (rd. 87)</t>
  </si>
  <si>
    <t>Câştigul mediu lunar pe salariat (lei/persoană) determinat pe baza cheltuielilor de natură salarială cf.OG 26/2013 [(rd. 147 - rd.92* - rd.97)/rd. 149]/12*1000</t>
  </si>
  <si>
    <t>Productivitatea muncii în unităţi valorice pe total personal mediu (mii lei/persoană) ((rd. 2)/ rd. 149)</t>
  </si>
  <si>
    <t>Productivitatea muncii în unităţi valorice pe total personal mediu (mii lei/persoană) recalculata cf legii anuale a bugetului de stat  ((rd. 2-rd 11)/ rd. 149)</t>
  </si>
  <si>
    <t>Productivitatea muncii în unităţifizice pe total personal mediu (cantitate produse finite/persoană)W=QFP/Rd.149</t>
  </si>
  <si>
    <t>Redistribuiri/distribuiri totale cf.OUG nr.29/2017 din:</t>
  </si>
  <si>
    <t>.- alte rezerve</t>
  </si>
  <si>
    <t>.- rezultat reportat</t>
  </si>
  <si>
    <t>- echipament service autobuze</t>
  </si>
  <si>
    <t xml:space="preserve">Diferenta
2021-
2020
</t>
  </si>
  <si>
    <t>=6-5
(2021-2020)</t>
  </si>
  <si>
    <t>Investiţii în curs din fonduri proprii, din care:</t>
  </si>
  <si>
    <t>a)-pentru bunurile proprietate privata a operatorului economic</t>
  </si>
  <si>
    <t>- tehnica de calcul</t>
  </si>
  <si>
    <t>usa industriala hala</t>
  </si>
  <si>
    <t>sistem supraveghere video</t>
  </si>
  <si>
    <t>sistem iluminat curte</t>
  </si>
  <si>
    <t>elaborare documentatie autorizatie ISU</t>
  </si>
  <si>
    <t>VENITURI TOTALE (rd. 2 + rd. 22 )</t>
  </si>
  <si>
    <t>147a)</t>
  </si>
  <si>
    <t>147b)</t>
  </si>
  <si>
    <t>147c)</t>
  </si>
  <si>
    <t>147d)</t>
  </si>
  <si>
    <t>Câştigul mediu lunar pe salariat (lei/persoană) determinat pe baza cheltuielilor de natură salarială [(rd. 147 /rd. 149]/12*1000</t>
  </si>
  <si>
    <t>Câştigul mediu lunar pe salariat (lei/persoană) determinat pe baza cheltuielilor de natură salarială recalculat cf. OG nr.26/2013 si Legii anuale a bug de stat [(rd. 147 - rd.147a)-rd.147b)-rd.147c)-rd.90-rd.92* - rd.97)/rd. 149]/12*1000</t>
  </si>
  <si>
    <t>Cheltuieli totale din exploatare,din care:Rd.29</t>
  </si>
  <si>
    <t>CHELTUIELI TOTALE (rd. 29 + rd. 130)</t>
  </si>
  <si>
    <t>An N+1</t>
  </si>
  <si>
    <t>An N+2</t>
  </si>
  <si>
    <t>Preliminat/realizat</t>
  </si>
  <si>
    <t>Influente(+/-)</t>
  </si>
  <si>
    <t>Rezultat brut(+/-)</t>
  </si>
  <si>
    <t>a</t>
  </si>
  <si>
    <t>b</t>
  </si>
  <si>
    <t>Nr.crt</t>
  </si>
  <si>
    <t>Masuri</t>
  </si>
  <si>
    <t>Termen de realizare</t>
  </si>
  <si>
    <t>Pct.I</t>
  </si>
  <si>
    <t>Masuri de inbunatatire a rezultatului brut si reducere a platilor restante</t>
  </si>
  <si>
    <t>Masura 1</t>
  </si>
  <si>
    <t>Pct.II</t>
  </si>
  <si>
    <t>Total pct.I</t>
  </si>
  <si>
    <t>Cauze care diminueaza efectul masurilor prevazute la pct.I</t>
  </si>
  <si>
    <t>cCauza 1</t>
  </si>
  <si>
    <t>Total pct.II</t>
  </si>
  <si>
    <t>Pct. III</t>
  </si>
  <si>
    <t>TOTAL GENERAL pct.I+pct.II</t>
  </si>
  <si>
    <t>ANEXA 5</t>
  </si>
  <si>
    <t>mii lei</t>
  </si>
  <si>
    <t>a=plati restante</t>
  </si>
  <si>
    <t>b=rezultat brut</t>
  </si>
  <si>
    <t>BUJOR IONUT-ANTONIO</t>
  </si>
  <si>
    <t xml:space="preserve">*) Rd.51 = Rd.152 din Anexa de fundamentare nr. 2 </t>
  </si>
  <si>
    <t>Iojiban Doina</t>
  </si>
  <si>
    <t>An precedent (N-1)2020</t>
  </si>
  <si>
    <t>An curent 2021</t>
  </si>
  <si>
    <t>Masuri de imbunatatire a rezultatului brut si de reducere a platilor restante</t>
  </si>
  <si>
    <t>Realizat an N-2
(2020)</t>
  </si>
  <si>
    <t>Prevederi an precedent (N-1) -2021</t>
  </si>
  <si>
    <t xml:space="preserve">Preli-
minat/ 
Realizat la 31.12.2021
</t>
  </si>
  <si>
    <t>pe anul 2022</t>
  </si>
  <si>
    <t>Propuneri an curent (N) - 2022</t>
  </si>
  <si>
    <t>8
2021/2020</t>
  </si>
  <si>
    <t>7
2022/2021</t>
  </si>
  <si>
    <t>Realizat/ Preliminat an precedent (N-1)
2021</t>
  </si>
  <si>
    <t>Propuneri an curent (N)
2022</t>
  </si>
  <si>
    <t>Estimări 
an N + 1
2023</t>
  </si>
  <si>
    <t>Estimări
 an N + 2
2024</t>
  </si>
  <si>
    <t>an precedent 2021</t>
  </si>
  <si>
    <t>an curent 2022</t>
  </si>
  <si>
    <t>servicii de consultanta pt eleborare documentatie de atribuire pt lucrari de reparatii curente si reabilitare termica cladire administrativa</t>
  </si>
  <si>
    <t>lucrari de reparatii curente si reabilitare cladire administrativa</t>
  </si>
  <si>
    <t>lucrari de proiectare refacere instalatie incalzire sediu admin si baza productie</t>
  </si>
  <si>
    <t xml:space="preserve"> refacere instalatie incalzire sediu admin si baza productie</t>
  </si>
  <si>
    <t>proiectare cu executie refacere fatada Cuza Voda 3</t>
  </si>
  <si>
    <t>mobilier birouri cladire administrativa</t>
  </si>
  <si>
    <t>Prevederi an N-2
2020</t>
  </si>
  <si>
    <t>Prevederi an precedent (N-1)
2021</t>
  </si>
  <si>
    <r>
      <t xml:space="preserve">conform HCL247/
30.09.2021, Hot AGA </t>
    </r>
    <r>
      <rPr>
        <sz val="8"/>
        <rFont val="Times New Roman"/>
        <family val="1"/>
      </rPr>
      <t>/01.10.2021</t>
    </r>
  </si>
  <si>
    <t xml:space="preserve">*) Rd.50 = Rd.150 din Anexa de fundamentare nr. 2 </t>
  </si>
  <si>
    <t xml:space="preserve">autoturism </t>
  </si>
  <si>
    <t>Lucrari de cablare cladire Fabricii 43</t>
  </si>
  <si>
    <t>proiect tehnic instalatie utilizare gaze sediu Gara Ferastrau 9</t>
  </si>
  <si>
    <t>proiect tehnic centrala termica pe gaze sediu Gara Ferastrau 9</t>
  </si>
  <si>
    <t>Programul de investiţii, dotări şi sursele de finanţare rectificat</t>
  </si>
  <si>
    <t>rectificat</t>
  </si>
  <si>
    <t>centrala termica cladire administrativa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</si>
</sst>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"/>
    <numFmt numFmtId="183" formatCode="0.0000"/>
    <numFmt numFmtId="184" formatCode="0.0000000"/>
    <numFmt numFmtId="185" formatCode="0.000000"/>
    <numFmt numFmtId="186" formatCode="#,##0.0"/>
  </numFmts>
  <fonts count="48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83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left" vertical="top" indent="1"/>
    </xf>
    <xf numFmtId="0" fontId="0" fillId="0" borderId="11" xfId="0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wrapText="1"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1" fontId="1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180" fontId="1" fillId="0" borderId="13" xfId="0" applyNumberFormat="1" applyFont="1" applyBorder="1" applyAlignment="1">
      <alignment horizontal="center" vertical="top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center" vertical="top" wrapText="1"/>
    </xf>
    <xf numFmtId="2" fontId="3" fillId="0" borderId="13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1" fontId="1" fillId="0" borderId="15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3" xfId="0" applyFont="1" applyBorder="1" applyAlignment="1" quotePrefix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 quotePrefix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0" fillId="0" borderId="19" xfId="0" applyNumberForma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Users\User1\Documents\2016\BVC%202016\rectificare%202\bun%20rectificare%202%20ANEXE%20BVC%202016%20ORDIN%2020-2016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BVC2018\BVC%20RECTIF.3%202018\ANEXE%20BVC%202018%20ORDIN%203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  <sheetName val="ANEXA5"/>
      <sheetName val="ANEXA6"/>
      <sheetName val="ANEXA01"/>
      <sheetName val="ANEXA02"/>
    </sheetNames>
    <sheetDataSet>
      <sheetData sheetId="0">
        <row r="73">
          <cell r="B73" t="str">
            <v>DIRECTOR GENERAL</v>
          </cell>
        </row>
        <row r="74">
          <cell r="B74" t="str">
            <v>BUJOR IONUT ANTONIO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</sheetNames>
    <sheetDataSet>
      <sheetData sheetId="0">
        <row r="75">
          <cell r="H75" t="str">
            <v>FABIAN DANA IOANA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="94" zoomScaleNormal="94" zoomScalePageLayoutView="0" workbookViewId="0" topLeftCell="A46">
      <selection activeCell="P17" sqref="P17"/>
    </sheetView>
  </sheetViews>
  <sheetFormatPr defaultColWidth="11.57421875" defaultRowHeight="12.75"/>
  <cols>
    <col min="1" max="4" width="3.8515625" style="0" customWidth="1"/>
    <col min="5" max="5" width="39.7109375" style="0" customWidth="1"/>
    <col min="6" max="6" width="5.140625" style="1" customWidth="1"/>
    <col min="7" max="7" width="9.28125" style="0" customWidth="1"/>
    <col min="8" max="8" width="9.7109375" style="0" customWidth="1"/>
    <col min="9" max="9" width="7.28125" style="0" customWidth="1"/>
    <col min="10" max="10" width="8.7109375" style="1" customWidth="1"/>
    <col min="11" max="11" width="8.8515625" style="1" customWidth="1"/>
    <col min="12" max="12" width="9.421875" style="0" customWidth="1"/>
    <col min="13" max="13" width="9.8515625" style="0" customWidth="1"/>
  </cols>
  <sheetData>
    <row r="1" spans="1:13" ht="12.7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110" t="s">
        <v>0</v>
      </c>
      <c r="M1" s="110"/>
    </row>
    <row r="2" spans="1:13" s="8" customFormat="1" ht="12.75" customHeight="1">
      <c r="A2" s="4" t="s">
        <v>287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8" customFormat="1" ht="12.75" customHeight="1">
      <c r="A3" s="4" t="s">
        <v>288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8" customFormat="1" ht="12.75" customHeight="1">
      <c r="A4" s="4" t="s">
        <v>289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s="8" customFormat="1" ht="12.75" customHeight="1">
      <c r="A5" s="4" t="s">
        <v>290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 customHeight="1">
      <c r="A6" s="111" t="s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2.75" customHeight="1">
      <c r="A7" s="111" t="s">
        <v>410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2.75" customHeight="1">
      <c r="A8" s="2"/>
      <c r="B8" s="2"/>
      <c r="C8" s="2"/>
      <c r="D8" s="3"/>
      <c r="E8" s="3"/>
      <c r="F8" s="110" t="s">
        <v>435</v>
      </c>
      <c r="G8" s="11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9" t="s">
        <v>2</v>
      </c>
    </row>
    <row r="10" spans="1:13" ht="39" customHeight="1">
      <c r="A10" s="112"/>
      <c r="B10" s="112"/>
      <c r="C10" s="112"/>
      <c r="D10" s="107" t="s">
        <v>3</v>
      </c>
      <c r="E10" s="107"/>
      <c r="F10" s="107" t="s">
        <v>4</v>
      </c>
      <c r="G10" s="107" t="s">
        <v>414</v>
      </c>
      <c r="H10" s="107" t="s">
        <v>415</v>
      </c>
      <c r="I10" s="107" t="s">
        <v>5</v>
      </c>
      <c r="J10" s="107" t="s">
        <v>416</v>
      </c>
      <c r="K10" s="115" t="s">
        <v>417</v>
      </c>
      <c r="L10" s="107" t="s">
        <v>5</v>
      </c>
      <c r="M10" s="107"/>
    </row>
    <row r="11" spans="1:13" ht="38.25" customHeight="1">
      <c r="A11" s="112"/>
      <c r="B11" s="112"/>
      <c r="C11" s="112"/>
      <c r="D11" s="112"/>
      <c r="E11" s="107"/>
      <c r="F11" s="107"/>
      <c r="G11" s="107"/>
      <c r="H11" s="107"/>
      <c r="I11" s="107"/>
      <c r="J11" s="107"/>
      <c r="K11" s="116"/>
      <c r="L11" s="11" t="s">
        <v>6</v>
      </c>
      <c r="M11" s="11" t="s">
        <v>7</v>
      </c>
    </row>
    <row r="12" spans="1:13" ht="12.75" customHeight="1">
      <c r="A12" s="11">
        <v>0</v>
      </c>
      <c r="B12" s="11">
        <v>1</v>
      </c>
      <c r="C12" s="10"/>
      <c r="D12" s="107">
        <v>2</v>
      </c>
      <c r="E12" s="107"/>
      <c r="F12" s="11">
        <v>3</v>
      </c>
      <c r="G12" s="11">
        <v>4</v>
      </c>
      <c r="H12" s="11">
        <v>5</v>
      </c>
      <c r="I12" s="11" t="s">
        <v>8</v>
      </c>
      <c r="J12" s="11">
        <v>7</v>
      </c>
      <c r="K12" s="11">
        <v>8</v>
      </c>
      <c r="L12" s="11">
        <v>9</v>
      </c>
      <c r="M12" s="11">
        <v>10</v>
      </c>
    </row>
    <row r="13" spans="1:13" ht="12.75" customHeight="1">
      <c r="A13" s="12" t="s">
        <v>9</v>
      </c>
      <c r="B13" s="13"/>
      <c r="C13" s="13"/>
      <c r="D13" s="108" t="s">
        <v>10</v>
      </c>
      <c r="E13" s="108"/>
      <c r="F13" s="12">
        <v>1</v>
      </c>
      <c r="G13" s="97">
        <f>G14+G17+G18</f>
        <v>21658</v>
      </c>
      <c r="H13" s="33">
        <f>H14+H17+H18</f>
        <v>21995</v>
      </c>
      <c r="I13" s="22">
        <f>H13/G13*100</f>
        <v>101.55600701819189</v>
      </c>
      <c r="J13" s="13">
        <f>J14+J17+J18</f>
        <v>14919</v>
      </c>
      <c r="K13" s="13">
        <f>K14+K17+K18</f>
        <v>14919</v>
      </c>
      <c r="L13" s="24">
        <f>J13/H13*100</f>
        <v>67.82905205728575</v>
      </c>
      <c r="M13" s="24">
        <f>K13/J13*100</f>
        <v>100</v>
      </c>
    </row>
    <row r="14" spans="1:13" ht="12.75" customHeight="1">
      <c r="A14" s="114"/>
      <c r="B14" s="12">
        <v>1</v>
      </c>
      <c r="C14" s="13"/>
      <c r="D14" s="108" t="s">
        <v>11</v>
      </c>
      <c r="E14" s="108"/>
      <c r="F14" s="12">
        <v>2</v>
      </c>
      <c r="G14" s="13">
        <f>ANEXA2!I15</f>
        <v>21642</v>
      </c>
      <c r="H14" s="13">
        <f>ANEXA2!J15</f>
        <v>21945</v>
      </c>
      <c r="I14" s="22">
        <f>H14/G14*100</f>
        <v>101.40005544774051</v>
      </c>
      <c r="J14" s="13">
        <v>14850</v>
      </c>
      <c r="K14" s="13">
        <v>14850</v>
      </c>
      <c r="L14" s="24">
        <f>J14/H14*100</f>
        <v>67.66917293233082</v>
      </c>
      <c r="M14" s="24">
        <f aca="true" t="shared" si="0" ref="M14:M39">K14/J14*100</f>
        <v>100</v>
      </c>
    </row>
    <row r="15" spans="1:13" ht="25.5">
      <c r="A15" s="114"/>
      <c r="B15" s="13"/>
      <c r="C15" s="13"/>
      <c r="D15" s="12" t="s">
        <v>12</v>
      </c>
      <c r="E15" s="14" t="s">
        <v>301</v>
      </c>
      <c r="F15" s="12">
        <v>3</v>
      </c>
      <c r="G15" s="13">
        <f>ANEXA2!I23</f>
        <v>4590</v>
      </c>
      <c r="H15" s="13">
        <f>ANEXA2!J23</f>
        <v>4900</v>
      </c>
      <c r="I15" s="22">
        <f>H15/G15*100</f>
        <v>106.75381263616556</v>
      </c>
      <c r="J15" s="13">
        <v>4000</v>
      </c>
      <c r="K15" s="13">
        <v>4000</v>
      </c>
      <c r="L15" s="24">
        <f>J15/H15*100</f>
        <v>81.63265306122449</v>
      </c>
      <c r="M15" s="24">
        <f t="shared" si="0"/>
        <v>100</v>
      </c>
    </row>
    <row r="16" spans="1:13" ht="25.5">
      <c r="A16" s="114"/>
      <c r="B16" s="13"/>
      <c r="C16" s="13"/>
      <c r="D16" s="12" t="s">
        <v>13</v>
      </c>
      <c r="E16" s="14" t="s">
        <v>285</v>
      </c>
      <c r="F16" s="12">
        <v>4</v>
      </c>
      <c r="G16" s="13">
        <f>ANEXA2!I24</f>
        <v>13124</v>
      </c>
      <c r="H16" s="13">
        <f>ANEXA2!J24</f>
        <v>12600</v>
      </c>
      <c r="I16" s="22">
        <f>H16/G16*100</f>
        <v>96.00731484303566</v>
      </c>
      <c r="J16" s="13">
        <v>4500</v>
      </c>
      <c r="K16" s="13">
        <v>4500</v>
      </c>
      <c r="L16" s="24">
        <f>J16/H16*100</f>
        <v>35.714285714285715</v>
      </c>
      <c r="M16" s="24">
        <f t="shared" si="0"/>
        <v>100</v>
      </c>
    </row>
    <row r="17" spans="1:13" ht="12.75" customHeight="1">
      <c r="A17" s="114"/>
      <c r="B17" s="12">
        <v>2</v>
      </c>
      <c r="C17" s="13"/>
      <c r="D17" s="108" t="s">
        <v>14</v>
      </c>
      <c r="E17" s="108"/>
      <c r="F17" s="12">
        <v>5</v>
      </c>
      <c r="G17" s="21">
        <f>ANEXA2!I35</f>
        <v>16</v>
      </c>
      <c r="H17" s="13">
        <f>ANEXA2!J35</f>
        <v>50</v>
      </c>
      <c r="I17" s="22">
        <f>H17/G17*100</f>
        <v>312.5</v>
      </c>
      <c r="J17" s="13">
        <v>69</v>
      </c>
      <c r="K17" s="13">
        <v>69</v>
      </c>
      <c r="L17" s="24">
        <f>J17/H17*100</f>
        <v>138</v>
      </c>
      <c r="M17" s="24">
        <f t="shared" si="0"/>
        <v>100</v>
      </c>
    </row>
    <row r="18" spans="1:13" ht="12.75" customHeight="1">
      <c r="A18" s="114"/>
      <c r="B18" s="12">
        <v>3</v>
      </c>
      <c r="C18" s="13"/>
      <c r="D18" s="108" t="s">
        <v>15</v>
      </c>
      <c r="E18" s="108"/>
      <c r="F18" s="12">
        <v>6</v>
      </c>
      <c r="G18" s="13">
        <v>0</v>
      </c>
      <c r="H18" s="13">
        <v>0</v>
      </c>
      <c r="I18" s="22"/>
      <c r="J18" s="13">
        <v>0</v>
      </c>
      <c r="K18" s="13">
        <v>0</v>
      </c>
      <c r="L18" s="24"/>
      <c r="M18" s="24" t="s">
        <v>291</v>
      </c>
    </row>
    <row r="19" spans="1:13" ht="12.75" customHeight="1">
      <c r="A19" s="12" t="s">
        <v>16</v>
      </c>
      <c r="B19" s="13"/>
      <c r="C19" s="13"/>
      <c r="D19" s="108" t="s">
        <v>17</v>
      </c>
      <c r="E19" s="108"/>
      <c r="F19" s="12">
        <v>7</v>
      </c>
      <c r="G19" s="97">
        <f>G20+G32+G33</f>
        <v>21229.216</v>
      </c>
      <c r="H19" s="33">
        <f>H20+H32+H33</f>
        <v>21855</v>
      </c>
      <c r="I19" s="22">
        <f aca="true" t="shared" si="1" ref="I19:I26">H19/G19*100</f>
        <v>102.94774898894052</v>
      </c>
      <c r="J19" s="13">
        <f>J20+J32+J33</f>
        <v>14885</v>
      </c>
      <c r="K19" s="13">
        <f>K20+K32+K33</f>
        <v>14885</v>
      </c>
      <c r="L19" s="24">
        <f aca="true" t="shared" si="2" ref="L19:L26">J19/H19*100</f>
        <v>68.10798444291925</v>
      </c>
      <c r="M19" s="24">
        <f t="shared" si="0"/>
        <v>100</v>
      </c>
    </row>
    <row r="20" spans="1:13" ht="12.75" customHeight="1">
      <c r="A20" s="114"/>
      <c r="B20" s="12">
        <v>1</v>
      </c>
      <c r="C20" s="13"/>
      <c r="D20" s="108" t="s">
        <v>18</v>
      </c>
      <c r="E20" s="108"/>
      <c r="F20" s="12">
        <v>8</v>
      </c>
      <c r="G20" s="21">
        <f>G21+G22+G23+G31</f>
        <v>21229.156</v>
      </c>
      <c r="H20" s="13">
        <f>H21+H22+H23+H31</f>
        <v>21853</v>
      </c>
      <c r="I20" s="22">
        <f t="shared" si="1"/>
        <v>102.93861894462503</v>
      </c>
      <c r="J20" s="13">
        <f>J21+J22+J23+J31</f>
        <v>14883</v>
      </c>
      <c r="K20" s="13">
        <f>K21+K22+K23+K31</f>
        <v>14883</v>
      </c>
      <c r="L20" s="24">
        <f t="shared" si="2"/>
        <v>68.10506566604127</v>
      </c>
      <c r="M20" s="24">
        <f t="shared" si="0"/>
        <v>100</v>
      </c>
    </row>
    <row r="21" spans="1:13" ht="12.75" customHeight="1">
      <c r="A21" s="114"/>
      <c r="B21" s="13"/>
      <c r="C21" s="12" t="s">
        <v>19</v>
      </c>
      <c r="D21" s="108" t="s">
        <v>20</v>
      </c>
      <c r="E21" s="108"/>
      <c r="F21" s="12">
        <v>9</v>
      </c>
      <c r="G21" s="21">
        <f>ANEXA2!I43</f>
        <v>4591.356</v>
      </c>
      <c r="H21" s="13">
        <f>ANEXA2!J43</f>
        <v>6337</v>
      </c>
      <c r="I21" s="22">
        <f t="shared" si="1"/>
        <v>138.02022757547007</v>
      </c>
      <c r="J21" s="13">
        <v>4300</v>
      </c>
      <c r="K21" s="13">
        <v>4300</v>
      </c>
      <c r="L21" s="24">
        <f t="shared" si="2"/>
        <v>67.85545210667509</v>
      </c>
      <c r="M21" s="24">
        <f t="shared" si="0"/>
        <v>100</v>
      </c>
    </row>
    <row r="22" spans="1:13" ht="12.75" customHeight="1">
      <c r="A22" s="114"/>
      <c r="B22" s="10"/>
      <c r="C22" s="12" t="s">
        <v>21</v>
      </c>
      <c r="D22" s="108" t="s">
        <v>22</v>
      </c>
      <c r="E22" s="108"/>
      <c r="F22" s="12">
        <v>10</v>
      </c>
      <c r="G22" s="21">
        <f>ANEXA2!I91</f>
        <v>4843</v>
      </c>
      <c r="H22" s="13">
        <f>ANEXA2!J91</f>
        <v>2450</v>
      </c>
      <c r="I22" s="22">
        <f t="shared" si="1"/>
        <v>50.58847821598182</v>
      </c>
      <c r="J22" s="13">
        <v>1100</v>
      </c>
      <c r="K22" s="13">
        <v>1100</v>
      </c>
      <c r="L22" s="24">
        <f t="shared" si="2"/>
        <v>44.89795918367347</v>
      </c>
      <c r="M22" s="24">
        <f t="shared" si="0"/>
        <v>100</v>
      </c>
    </row>
    <row r="23" spans="1:13" ht="12.75" customHeight="1">
      <c r="A23" s="114"/>
      <c r="B23" s="10"/>
      <c r="C23" s="12" t="s">
        <v>23</v>
      </c>
      <c r="D23" s="108" t="s">
        <v>24</v>
      </c>
      <c r="E23" s="108"/>
      <c r="F23" s="12">
        <v>11</v>
      </c>
      <c r="G23" s="21">
        <f>G24+G27+G29+G30</f>
        <v>11339.3</v>
      </c>
      <c r="H23" s="13">
        <f>H24+H27+H29+H30</f>
        <v>12555</v>
      </c>
      <c r="I23" s="22">
        <f t="shared" si="1"/>
        <v>110.72112035134445</v>
      </c>
      <c r="J23" s="13">
        <f>J24+J27+J29+J30</f>
        <v>9013</v>
      </c>
      <c r="K23" s="13">
        <f>K24+K27+K29+K30</f>
        <v>9013</v>
      </c>
      <c r="L23" s="24">
        <f t="shared" si="2"/>
        <v>71.78813221823974</v>
      </c>
      <c r="M23" s="24">
        <f t="shared" si="0"/>
        <v>100</v>
      </c>
    </row>
    <row r="24" spans="1:13" ht="12.75">
      <c r="A24" s="114"/>
      <c r="B24" s="10"/>
      <c r="C24" s="10"/>
      <c r="D24" s="12" t="s">
        <v>25</v>
      </c>
      <c r="E24" s="14" t="s">
        <v>26</v>
      </c>
      <c r="F24" s="12">
        <v>12</v>
      </c>
      <c r="G24" s="21">
        <f>G25+G26</f>
        <v>10566</v>
      </c>
      <c r="H24" s="13">
        <f>H25+H26</f>
        <v>11579</v>
      </c>
      <c r="I24" s="22">
        <f t="shared" si="1"/>
        <v>109.58735566912739</v>
      </c>
      <c r="J24" s="13">
        <v>8380</v>
      </c>
      <c r="K24" s="13">
        <v>8380</v>
      </c>
      <c r="L24" s="24">
        <f t="shared" si="2"/>
        <v>72.37239830728042</v>
      </c>
      <c r="M24" s="24">
        <f t="shared" si="0"/>
        <v>100</v>
      </c>
    </row>
    <row r="25" spans="1:13" ht="12.75">
      <c r="A25" s="114"/>
      <c r="B25" s="10"/>
      <c r="C25" s="10"/>
      <c r="D25" s="12" t="s">
        <v>27</v>
      </c>
      <c r="E25" s="14" t="s">
        <v>28</v>
      </c>
      <c r="F25" s="12">
        <v>13</v>
      </c>
      <c r="G25" s="21">
        <f>ANEXA2!I100</f>
        <v>9539</v>
      </c>
      <c r="H25" s="13">
        <f>ANEXA2!J100</f>
        <v>10369</v>
      </c>
      <c r="I25" s="22">
        <f t="shared" si="1"/>
        <v>108.70112171087116</v>
      </c>
      <c r="J25" s="13">
        <v>7610</v>
      </c>
      <c r="K25" s="13">
        <v>7610</v>
      </c>
      <c r="L25" s="24">
        <f t="shared" si="2"/>
        <v>73.39184106471212</v>
      </c>
      <c r="M25" s="24">
        <f t="shared" si="0"/>
        <v>100</v>
      </c>
    </row>
    <row r="26" spans="1:13" ht="12.75">
      <c r="A26" s="114"/>
      <c r="B26" s="10"/>
      <c r="C26" s="10"/>
      <c r="D26" s="12" t="s">
        <v>29</v>
      </c>
      <c r="E26" s="14" t="s">
        <v>30</v>
      </c>
      <c r="F26" s="12">
        <v>14</v>
      </c>
      <c r="G26" s="21">
        <f>ANEXA2!I104</f>
        <v>1027</v>
      </c>
      <c r="H26" s="13">
        <f>ANEXA2!J104</f>
        <v>1210</v>
      </c>
      <c r="I26" s="22">
        <f t="shared" si="1"/>
        <v>117.8188899707887</v>
      </c>
      <c r="J26" s="13">
        <v>770</v>
      </c>
      <c r="K26" s="13">
        <v>770</v>
      </c>
      <c r="L26" s="24">
        <f t="shared" si="2"/>
        <v>63.63636363636363</v>
      </c>
      <c r="M26" s="24">
        <f t="shared" si="0"/>
        <v>100</v>
      </c>
    </row>
    <row r="27" spans="1:13" ht="12.75">
      <c r="A27" s="114"/>
      <c r="B27" s="10"/>
      <c r="C27" s="10"/>
      <c r="D27" s="12" t="s">
        <v>31</v>
      </c>
      <c r="E27" s="14" t="s">
        <v>32</v>
      </c>
      <c r="F27" s="12">
        <v>15</v>
      </c>
      <c r="G27" s="13">
        <v>0</v>
      </c>
      <c r="H27" s="13">
        <v>0</v>
      </c>
      <c r="I27" s="22">
        <v>0</v>
      </c>
      <c r="J27" s="13">
        <v>0</v>
      </c>
      <c r="K27" s="13">
        <v>0</v>
      </c>
      <c r="L27" s="24"/>
      <c r="M27" s="24" t="s">
        <v>291</v>
      </c>
    </row>
    <row r="28" spans="1:13" ht="25.5">
      <c r="A28" s="114"/>
      <c r="B28" s="10"/>
      <c r="C28" s="10"/>
      <c r="D28" s="13"/>
      <c r="E28" s="14" t="s">
        <v>33</v>
      </c>
      <c r="F28" s="12">
        <v>16</v>
      </c>
      <c r="G28" s="13">
        <v>0</v>
      </c>
      <c r="H28" s="13">
        <v>0</v>
      </c>
      <c r="I28" s="22">
        <v>0</v>
      </c>
      <c r="J28" s="13">
        <v>0</v>
      </c>
      <c r="K28" s="13">
        <v>0</v>
      </c>
      <c r="L28" s="24"/>
      <c r="M28" s="24" t="s">
        <v>291</v>
      </c>
    </row>
    <row r="29" spans="1:13" ht="38.25">
      <c r="A29" s="114"/>
      <c r="B29" s="10"/>
      <c r="C29" s="10"/>
      <c r="D29" s="12" t="s">
        <v>34</v>
      </c>
      <c r="E29" s="14" t="s">
        <v>35</v>
      </c>
      <c r="F29" s="12">
        <v>17</v>
      </c>
      <c r="G29" s="21">
        <f>ANEXA2!I116</f>
        <v>546.3</v>
      </c>
      <c r="H29" s="13">
        <f>ANEXA2!J116</f>
        <v>726</v>
      </c>
      <c r="I29" s="22">
        <f>H29/G29*100</f>
        <v>132.8940142778693</v>
      </c>
      <c r="J29" s="13">
        <v>418</v>
      </c>
      <c r="K29" s="13">
        <v>418</v>
      </c>
      <c r="L29" s="24">
        <f>J29/H29*100</f>
        <v>57.57575757575758</v>
      </c>
      <c r="M29" s="24">
        <f t="shared" si="0"/>
        <v>100</v>
      </c>
    </row>
    <row r="30" spans="1:13" ht="12.75">
      <c r="A30" s="114"/>
      <c r="B30" s="10"/>
      <c r="C30" s="10"/>
      <c r="D30" s="12" t="s">
        <v>36</v>
      </c>
      <c r="E30" s="14" t="s">
        <v>316</v>
      </c>
      <c r="F30" s="12">
        <v>18</v>
      </c>
      <c r="G30" s="21">
        <f>ANEXA2!I125</f>
        <v>227</v>
      </c>
      <c r="H30" s="13">
        <f>ANEXA2!J125</f>
        <v>250</v>
      </c>
      <c r="I30" s="22">
        <f>H30/G30*100</f>
        <v>110.13215859030836</v>
      </c>
      <c r="J30" s="13">
        <v>215</v>
      </c>
      <c r="K30" s="13">
        <v>215</v>
      </c>
      <c r="L30" s="24">
        <f>J30/H30*100</f>
        <v>86</v>
      </c>
      <c r="M30" s="24">
        <f t="shared" si="0"/>
        <v>100</v>
      </c>
    </row>
    <row r="31" spans="1:13" ht="12.75" customHeight="1">
      <c r="A31" s="114"/>
      <c r="B31" s="10"/>
      <c r="C31" s="12" t="s">
        <v>37</v>
      </c>
      <c r="D31" s="108" t="s">
        <v>317</v>
      </c>
      <c r="E31" s="108"/>
      <c r="F31" s="12">
        <v>19</v>
      </c>
      <c r="G31" s="21">
        <f>ANEXA2!I126</f>
        <v>455.5</v>
      </c>
      <c r="H31" s="13">
        <f>ANEXA2!J126</f>
        <v>511</v>
      </c>
      <c r="I31" s="22">
        <f>H31/G31*100</f>
        <v>112.18441273326016</v>
      </c>
      <c r="J31" s="13">
        <v>470</v>
      </c>
      <c r="K31" s="13">
        <v>470</v>
      </c>
      <c r="L31" s="24">
        <f>J31/H31*100</f>
        <v>91.97651663405088</v>
      </c>
      <c r="M31" s="24">
        <f t="shared" si="0"/>
        <v>100</v>
      </c>
    </row>
    <row r="32" spans="1:13" ht="12.75" customHeight="1">
      <c r="A32" s="114"/>
      <c r="B32" s="12">
        <v>2</v>
      </c>
      <c r="C32" s="13"/>
      <c r="D32" s="108" t="s">
        <v>38</v>
      </c>
      <c r="E32" s="108"/>
      <c r="F32" s="12">
        <v>20</v>
      </c>
      <c r="G32" s="21">
        <f>ANEXA2!I143</f>
        <v>0.06</v>
      </c>
      <c r="H32" s="13">
        <f>ANEXA2!J143</f>
        <v>2</v>
      </c>
      <c r="I32" s="22" t="s">
        <v>240</v>
      </c>
      <c r="J32" s="13">
        <v>2</v>
      </c>
      <c r="K32" s="13">
        <v>2</v>
      </c>
      <c r="L32" s="24">
        <f>J32/H32*100</f>
        <v>100</v>
      </c>
      <c r="M32" s="24" t="s">
        <v>291</v>
      </c>
    </row>
    <row r="33" spans="1:13" ht="12.75" customHeight="1">
      <c r="A33" s="114"/>
      <c r="B33" s="12">
        <v>3</v>
      </c>
      <c r="C33" s="13"/>
      <c r="D33" s="108" t="s">
        <v>39</v>
      </c>
      <c r="E33" s="108"/>
      <c r="F33" s="12">
        <v>21</v>
      </c>
      <c r="G33" s="21">
        <v>0</v>
      </c>
      <c r="H33" s="13">
        <v>0</v>
      </c>
      <c r="I33" s="22"/>
      <c r="J33" s="13"/>
      <c r="K33" s="13"/>
      <c r="L33" s="24"/>
      <c r="M33" s="24"/>
    </row>
    <row r="34" spans="1:13" ht="12.75" customHeight="1">
      <c r="A34" s="12" t="s">
        <v>40</v>
      </c>
      <c r="B34" s="13"/>
      <c r="C34" s="13"/>
      <c r="D34" s="108" t="s">
        <v>41</v>
      </c>
      <c r="E34" s="108"/>
      <c r="F34" s="12">
        <v>22</v>
      </c>
      <c r="G34" s="97">
        <f>G13-G19</f>
        <v>428.78399999999965</v>
      </c>
      <c r="H34" s="33">
        <f>H13-H19</f>
        <v>140</v>
      </c>
      <c r="I34" s="22">
        <f>H34/G34*100</f>
        <v>32.65047203253855</v>
      </c>
      <c r="J34" s="13">
        <f>J13-J19</f>
        <v>34</v>
      </c>
      <c r="K34" s="13">
        <f>K13-K19</f>
        <v>34</v>
      </c>
      <c r="L34" s="24">
        <f>J34/H34*100</f>
        <v>24.285714285714285</v>
      </c>
      <c r="M34" s="24">
        <f t="shared" si="0"/>
        <v>100</v>
      </c>
    </row>
    <row r="35" spans="1:13" ht="12.75" customHeight="1">
      <c r="A35" s="12" t="s">
        <v>42</v>
      </c>
      <c r="B35" s="13"/>
      <c r="C35" s="13"/>
      <c r="D35" s="108" t="s">
        <v>43</v>
      </c>
      <c r="E35" s="108"/>
      <c r="F35" s="12">
        <v>23</v>
      </c>
      <c r="G35" s="13">
        <v>0</v>
      </c>
      <c r="H35" s="13">
        <v>0</v>
      </c>
      <c r="I35" s="22">
        <v>0</v>
      </c>
      <c r="J35" s="13">
        <v>9</v>
      </c>
      <c r="K35" s="13">
        <v>9</v>
      </c>
      <c r="L35" s="24">
        <v>0</v>
      </c>
      <c r="M35" s="24">
        <f t="shared" si="0"/>
        <v>100</v>
      </c>
    </row>
    <row r="36" spans="1:13" ht="31.5" customHeight="1">
      <c r="A36" s="12" t="s">
        <v>44</v>
      </c>
      <c r="B36" s="13"/>
      <c r="C36" s="13"/>
      <c r="D36" s="108" t="s">
        <v>45</v>
      </c>
      <c r="E36" s="108"/>
      <c r="F36" s="12">
        <v>24</v>
      </c>
      <c r="G36" s="13">
        <v>0</v>
      </c>
      <c r="H36" s="13">
        <v>0</v>
      </c>
      <c r="I36" s="22">
        <v>0</v>
      </c>
      <c r="J36" s="13">
        <v>46</v>
      </c>
      <c r="K36" s="13">
        <v>46</v>
      </c>
      <c r="L36" s="24">
        <v>0</v>
      </c>
      <c r="M36" s="24">
        <f t="shared" si="0"/>
        <v>100</v>
      </c>
    </row>
    <row r="37" spans="1:13" ht="12.75" customHeight="1">
      <c r="A37" s="114"/>
      <c r="B37" s="12">
        <v>1</v>
      </c>
      <c r="C37" s="13"/>
      <c r="D37" s="108" t="s">
        <v>46</v>
      </c>
      <c r="E37" s="108"/>
      <c r="F37" s="12">
        <v>25</v>
      </c>
      <c r="G37" s="13">
        <v>18</v>
      </c>
      <c r="H37" s="13">
        <v>2</v>
      </c>
      <c r="I37" s="22">
        <f>H37/G37*100</f>
        <v>11.11111111111111</v>
      </c>
      <c r="J37" s="13">
        <v>2</v>
      </c>
      <c r="K37" s="13">
        <v>2</v>
      </c>
      <c r="L37" s="24">
        <f>J37/H37*100</f>
        <v>100</v>
      </c>
      <c r="M37" s="24">
        <f t="shared" si="0"/>
        <v>100</v>
      </c>
    </row>
    <row r="38" spans="1:13" ht="12.75" customHeight="1">
      <c r="A38" s="114"/>
      <c r="B38" s="12">
        <v>2</v>
      </c>
      <c r="C38" s="13"/>
      <c r="D38" s="108" t="s">
        <v>47</v>
      </c>
      <c r="E38" s="108"/>
      <c r="F38" s="12">
        <v>26</v>
      </c>
      <c r="G38" s="13"/>
      <c r="H38" s="13"/>
      <c r="I38" s="22"/>
      <c r="J38" s="13"/>
      <c r="K38" s="13"/>
      <c r="L38" s="24"/>
      <c r="M38" s="24"/>
    </row>
    <row r="39" spans="1:13" ht="12.75" customHeight="1">
      <c r="A39" s="114"/>
      <c r="B39" s="12">
        <v>3</v>
      </c>
      <c r="C39" s="13"/>
      <c r="D39" s="108" t="s">
        <v>48</v>
      </c>
      <c r="E39" s="108"/>
      <c r="F39" s="12">
        <v>27</v>
      </c>
      <c r="G39" s="13">
        <v>0</v>
      </c>
      <c r="H39" s="13">
        <v>0</v>
      </c>
      <c r="I39" s="22">
        <v>0</v>
      </c>
      <c r="J39" s="13">
        <v>44</v>
      </c>
      <c r="K39" s="13">
        <v>44</v>
      </c>
      <c r="L39" s="24">
        <v>0</v>
      </c>
      <c r="M39" s="24">
        <f t="shared" si="0"/>
        <v>100</v>
      </c>
    </row>
    <row r="40" spans="1:13" ht="78.75" customHeight="1">
      <c r="A40" s="114"/>
      <c r="B40" s="12">
        <v>4</v>
      </c>
      <c r="C40" s="13"/>
      <c r="D40" s="108" t="s">
        <v>49</v>
      </c>
      <c r="E40" s="108"/>
      <c r="F40" s="12">
        <v>28</v>
      </c>
      <c r="G40" s="13">
        <v>0</v>
      </c>
      <c r="H40" s="13">
        <v>0</v>
      </c>
      <c r="I40" s="22" t="s">
        <v>240</v>
      </c>
      <c r="J40" s="13">
        <v>0</v>
      </c>
      <c r="K40" s="13">
        <v>0</v>
      </c>
      <c r="L40" s="24" t="s">
        <v>240</v>
      </c>
      <c r="M40" s="13" t="s">
        <v>240</v>
      </c>
    </row>
    <row r="41" spans="1:13" ht="12.75" customHeight="1">
      <c r="A41" s="114"/>
      <c r="B41" s="12">
        <v>5</v>
      </c>
      <c r="C41" s="13"/>
      <c r="D41" s="108" t="s">
        <v>50</v>
      </c>
      <c r="E41" s="108"/>
      <c r="F41" s="12">
        <v>29</v>
      </c>
      <c r="G41" s="13">
        <v>0</v>
      </c>
      <c r="H41" s="13">
        <v>0</v>
      </c>
      <c r="I41" s="22" t="s">
        <v>240</v>
      </c>
      <c r="J41" s="13">
        <v>0</v>
      </c>
      <c r="K41" s="13">
        <v>0</v>
      </c>
      <c r="L41" s="24" t="s">
        <v>240</v>
      </c>
      <c r="M41" s="13" t="s">
        <v>240</v>
      </c>
    </row>
    <row r="42" spans="1:13" ht="29.25" customHeight="1">
      <c r="A42" s="114"/>
      <c r="B42" s="12">
        <v>6</v>
      </c>
      <c r="C42" s="13"/>
      <c r="D42" s="108" t="s">
        <v>51</v>
      </c>
      <c r="E42" s="108"/>
      <c r="F42" s="12">
        <v>30</v>
      </c>
      <c r="G42" s="13">
        <v>0</v>
      </c>
      <c r="H42" s="13">
        <v>0</v>
      </c>
      <c r="I42" s="22" t="s">
        <v>240</v>
      </c>
      <c r="J42" s="13">
        <f>J36-J37-J38-J39-J40-J41</f>
        <v>0</v>
      </c>
      <c r="K42" s="13">
        <f>K36-K37-K38-K39-K40-K41</f>
        <v>0</v>
      </c>
      <c r="L42" s="24" t="s">
        <v>240</v>
      </c>
      <c r="M42" s="13" t="s">
        <v>240</v>
      </c>
    </row>
    <row r="43" spans="1:13" ht="56.25" customHeight="1">
      <c r="A43" s="114"/>
      <c r="B43" s="12">
        <v>7</v>
      </c>
      <c r="C43" s="13"/>
      <c r="D43" s="108" t="s">
        <v>52</v>
      </c>
      <c r="E43" s="108"/>
      <c r="F43" s="12">
        <v>31</v>
      </c>
      <c r="G43" s="13">
        <v>0</v>
      </c>
      <c r="H43" s="13">
        <v>0</v>
      </c>
      <c r="I43" s="22" t="s">
        <v>240</v>
      </c>
      <c r="J43" s="13">
        <v>0</v>
      </c>
      <c r="K43" s="13">
        <v>0</v>
      </c>
      <c r="L43" s="24" t="s">
        <v>240</v>
      </c>
      <c r="M43" s="13" t="s">
        <v>240</v>
      </c>
    </row>
    <row r="44" spans="1:13" ht="72" customHeight="1">
      <c r="A44" s="114"/>
      <c r="B44" s="12">
        <v>8</v>
      </c>
      <c r="C44" s="13"/>
      <c r="D44" s="108" t="s">
        <v>53</v>
      </c>
      <c r="E44" s="108"/>
      <c r="F44" s="12">
        <v>32</v>
      </c>
      <c r="G44" s="13">
        <v>0</v>
      </c>
      <c r="H44" s="13">
        <v>0</v>
      </c>
      <c r="I44" s="22" t="s">
        <v>240</v>
      </c>
      <c r="J44" s="13">
        <v>0</v>
      </c>
      <c r="K44" s="13">
        <v>0</v>
      </c>
      <c r="L44" s="24" t="s">
        <v>240</v>
      </c>
      <c r="M44" s="13" t="s">
        <v>240</v>
      </c>
    </row>
    <row r="45" spans="1:13" ht="12.75" customHeight="1">
      <c r="A45" s="114"/>
      <c r="B45" s="13"/>
      <c r="C45" s="12" t="s">
        <v>12</v>
      </c>
      <c r="D45" s="108" t="s">
        <v>54</v>
      </c>
      <c r="E45" s="108"/>
      <c r="F45" s="12">
        <v>33</v>
      </c>
      <c r="G45" s="13">
        <v>0</v>
      </c>
      <c r="H45" s="13">
        <v>0</v>
      </c>
      <c r="I45" s="22" t="s">
        <v>240</v>
      </c>
      <c r="J45" s="13">
        <v>0</v>
      </c>
      <c r="K45" s="13">
        <v>0</v>
      </c>
      <c r="L45" s="24" t="s">
        <v>240</v>
      </c>
      <c r="M45" s="13" t="s">
        <v>240</v>
      </c>
    </row>
    <row r="46" spans="1:13" ht="12.75" customHeight="1">
      <c r="A46" s="114"/>
      <c r="B46" s="13"/>
      <c r="C46" s="12" t="s">
        <v>13</v>
      </c>
      <c r="D46" s="108" t="s">
        <v>55</v>
      </c>
      <c r="E46" s="108"/>
      <c r="F46" s="12" t="s">
        <v>56</v>
      </c>
      <c r="G46" s="13">
        <v>0</v>
      </c>
      <c r="H46" s="13">
        <v>0</v>
      </c>
      <c r="I46" s="22" t="s">
        <v>240</v>
      </c>
      <c r="J46" s="13">
        <v>0</v>
      </c>
      <c r="K46" s="13">
        <v>0</v>
      </c>
      <c r="L46" s="24" t="s">
        <v>240</v>
      </c>
      <c r="M46" s="13" t="s">
        <v>240</v>
      </c>
    </row>
    <row r="47" spans="1:13" ht="12.75" customHeight="1">
      <c r="A47" s="114"/>
      <c r="B47" s="13"/>
      <c r="C47" s="12" t="s">
        <v>57</v>
      </c>
      <c r="D47" s="108" t="s">
        <v>58</v>
      </c>
      <c r="E47" s="108"/>
      <c r="F47" s="12">
        <v>34</v>
      </c>
      <c r="G47" s="13">
        <v>0</v>
      </c>
      <c r="H47" s="13">
        <v>0</v>
      </c>
      <c r="I47" s="22" t="s">
        <v>240</v>
      </c>
      <c r="J47" s="13">
        <v>0</v>
      </c>
      <c r="K47" s="13">
        <v>0</v>
      </c>
      <c r="L47" s="24" t="s">
        <v>240</v>
      </c>
      <c r="M47" s="13" t="s">
        <v>240</v>
      </c>
    </row>
    <row r="48" spans="1:13" ht="45.75" customHeight="1">
      <c r="A48" s="114"/>
      <c r="B48" s="12">
        <v>9</v>
      </c>
      <c r="C48" s="13"/>
      <c r="D48" s="108" t="s">
        <v>59</v>
      </c>
      <c r="E48" s="108"/>
      <c r="F48" s="12">
        <v>35</v>
      </c>
      <c r="G48" s="13">
        <v>0</v>
      </c>
      <c r="H48" s="13">
        <v>0</v>
      </c>
      <c r="I48" s="22" t="s">
        <v>240</v>
      </c>
      <c r="J48" s="13">
        <v>0</v>
      </c>
      <c r="K48" s="13">
        <v>0</v>
      </c>
      <c r="L48" s="24" t="s">
        <v>240</v>
      </c>
      <c r="M48" s="13" t="s">
        <v>240</v>
      </c>
    </row>
    <row r="49" spans="1:13" ht="12.75" customHeight="1">
      <c r="A49" s="12" t="s">
        <v>60</v>
      </c>
      <c r="B49" s="13"/>
      <c r="C49" s="13"/>
      <c r="D49" s="108" t="s">
        <v>61</v>
      </c>
      <c r="E49" s="108"/>
      <c r="F49" s="12">
        <v>36</v>
      </c>
      <c r="G49" s="13">
        <v>0</v>
      </c>
      <c r="H49" s="13">
        <v>0</v>
      </c>
      <c r="I49" s="22" t="s">
        <v>240</v>
      </c>
      <c r="J49" s="13">
        <v>0</v>
      </c>
      <c r="K49" s="13">
        <v>0</v>
      </c>
      <c r="L49" s="24" t="s">
        <v>240</v>
      </c>
      <c r="M49" s="13" t="s">
        <v>240</v>
      </c>
    </row>
    <row r="50" spans="1:13" ht="12.75" customHeight="1">
      <c r="A50" s="12" t="s">
        <v>62</v>
      </c>
      <c r="B50" s="13"/>
      <c r="C50" s="13"/>
      <c r="D50" s="108" t="s">
        <v>63</v>
      </c>
      <c r="E50" s="108"/>
      <c r="F50" s="12">
        <v>37</v>
      </c>
      <c r="G50" s="13">
        <v>0</v>
      </c>
      <c r="H50" s="13">
        <v>0</v>
      </c>
      <c r="I50" s="22" t="s">
        <v>240</v>
      </c>
      <c r="J50" s="13">
        <v>0</v>
      </c>
      <c r="K50" s="13">
        <v>0</v>
      </c>
      <c r="L50" s="24" t="s">
        <v>240</v>
      </c>
      <c r="M50" s="13" t="s">
        <v>240</v>
      </c>
    </row>
    <row r="51" spans="1:13" ht="12.75" customHeight="1">
      <c r="A51" s="114"/>
      <c r="B51" s="13"/>
      <c r="C51" s="12" t="s">
        <v>12</v>
      </c>
      <c r="D51" s="108" t="s">
        <v>64</v>
      </c>
      <c r="E51" s="108"/>
      <c r="F51" s="12">
        <v>38</v>
      </c>
      <c r="G51" s="13">
        <v>0</v>
      </c>
      <c r="H51" s="13">
        <v>0</v>
      </c>
      <c r="I51" s="22" t="s">
        <v>240</v>
      </c>
      <c r="J51" s="13">
        <v>0</v>
      </c>
      <c r="K51" s="13">
        <v>0</v>
      </c>
      <c r="L51" s="24" t="s">
        <v>240</v>
      </c>
      <c r="M51" s="13" t="s">
        <v>240</v>
      </c>
    </row>
    <row r="52" spans="1:13" ht="12.75" customHeight="1">
      <c r="A52" s="114"/>
      <c r="B52" s="13"/>
      <c r="C52" s="12" t="s">
        <v>13</v>
      </c>
      <c r="D52" s="108" t="s">
        <v>65</v>
      </c>
      <c r="E52" s="108"/>
      <c r="F52" s="12">
        <v>39</v>
      </c>
      <c r="G52" s="13">
        <v>0</v>
      </c>
      <c r="H52" s="13">
        <v>0</v>
      </c>
      <c r="I52" s="22" t="s">
        <v>240</v>
      </c>
      <c r="J52" s="13">
        <v>0</v>
      </c>
      <c r="K52" s="13">
        <v>0</v>
      </c>
      <c r="L52" s="24" t="s">
        <v>240</v>
      </c>
      <c r="M52" s="13" t="s">
        <v>240</v>
      </c>
    </row>
    <row r="53" spans="1:13" ht="12.75" customHeight="1">
      <c r="A53" s="114"/>
      <c r="B53" s="13"/>
      <c r="C53" s="12" t="s">
        <v>57</v>
      </c>
      <c r="D53" s="108" t="s">
        <v>66</v>
      </c>
      <c r="E53" s="108"/>
      <c r="F53" s="12">
        <v>40</v>
      </c>
      <c r="G53" s="13">
        <v>0</v>
      </c>
      <c r="H53" s="13">
        <v>0</v>
      </c>
      <c r="I53" s="22" t="s">
        <v>240</v>
      </c>
      <c r="J53" s="13">
        <v>0</v>
      </c>
      <c r="K53" s="13">
        <v>0</v>
      </c>
      <c r="L53" s="24" t="s">
        <v>240</v>
      </c>
      <c r="M53" s="13" t="s">
        <v>240</v>
      </c>
    </row>
    <row r="54" spans="1:13" ht="12.75" customHeight="1">
      <c r="A54" s="114"/>
      <c r="B54" s="13"/>
      <c r="C54" s="12" t="s">
        <v>67</v>
      </c>
      <c r="D54" s="108" t="s">
        <v>68</v>
      </c>
      <c r="E54" s="108"/>
      <c r="F54" s="12">
        <v>41</v>
      </c>
      <c r="G54" s="13">
        <v>0</v>
      </c>
      <c r="H54" s="13">
        <v>0</v>
      </c>
      <c r="I54" s="22" t="s">
        <v>240</v>
      </c>
      <c r="J54" s="13">
        <v>0</v>
      </c>
      <c r="K54" s="13">
        <v>0</v>
      </c>
      <c r="L54" s="24" t="s">
        <v>240</v>
      </c>
      <c r="M54" s="13" t="s">
        <v>240</v>
      </c>
    </row>
    <row r="55" spans="1:13" ht="12.75" customHeight="1">
      <c r="A55" s="114"/>
      <c r="B55" s="13"/>
      <c r="C55" s="12" t="s">
        <v>69</v>
      </c>
      <c r="D55" s="108" t="s">
        <v>70</v>
      </c>
      <c r="E55" s="108"/>
      <c r="F55" s="12">
        <v>42</v>
      </c>
      <c r="G55" s="13">
        <v>0</v>
      </c>
      <c r="H55" s="13">
        <v>0</v>
      </c>
      <c r="I55" s="22" t="s">
        <v>240</v>
      </c>
      <c r="J55" s="13">
        <v>0</v>
      </c>
      <c r="K55" s="13">
        <v>0</v>
      </c>
      <c r="L55" s="24" t="s">
        <v>240</v>
      </c>
      <c r="M55" s="13" t="s">
        <v>240</v>
      </c>
    </row>
    <row r="56" spans="1:13" ht="27" customHeight="1">
      <c r="A56" s="12" t="s">
        <v>71</v>
      </c>
      <c r="B56" s="13"/>
      <c r="C56" s="13"/>
      <c r="D56" s="108" t="s">
        <v>72</v>
      </c>
      <c r="E56" s="108"/>
      <c r="F56" s="12">
        <v>43</v>
      </c>
      <c r="G56" s="21">
        <f>ANEXA4!F13</f>
        <v>334</v>
      </c>
      <c r="H56" s="21">
        <f>ANEXA4!G13</f>
        <v>1613.6</v>
      </c>
      <c r="I56" s="22">
        <f>H56/G56*100</f>
        <v>483.11377245508976</v>
      </c>
      <c r="J56" s="21">
        <f>ANEXA4!H13</f>
        <v>0</v>
      </c>
      <c r="K56" s="21">
        <f>ANEXA4!I13</f>
        <v>0</v>
      </c>
      <c r="L56" s="24">
        <f>J56/H56*100</f>
        <v>0</v>
      </c>
      <c r="M56" s="22" t="s">
        <v>240</v>
      </c>
    </row>
    <row r="57" spans="1:13" ht="12.75" customHeight="1">
      <c r="A57" s="114"/>
      <c r="B57" s="12">
        <v>1</v>
      </c>
      <c r="C57" s="13"/>
      <c r="D57" s="108" t="s">
        <v>286</v>
      </c>
      <c r="E57" s="108"/>
      <c r="F57" s="12">
        <v>44</v>
      </c>
      <c r="G57" s="13">
        <f>ANEXA4!F17</f>
        <v>270</v>
      </c>
      <c r="H57" s="13">
        <f>ANEXA4!G17</f>
        <v>0</v>
      </c>
      <c r="I57" s="22" t="s">
        <v>291</v>
      </c>
      <c r="J57" s="13">
        <f>ANEXA4!H17</f>
        <v>0</v>
      </c>
      <c r="K57" s="13">
        <f>ANEXA4!I17</f>
        <v>0</v>
      </c>
      <c r="L57" s="24" t="s">
        <v>291</v>
      </c>
      <c r="M57" s="24" t="s">
        <v>291</v>
      </c>
    </row>
    <row r="58" spans="1:13" ht="25.5">
      <c r="A58" s="114"/>
      <c r="B58" s="13"/>
      <c r="C58" s="13"/>
      <c r="D58" s="13"/>
      <c r="E58" s="14" t="s">
        <v>74</v>
      </c>
      <c r="F58" s="12">
        <v>45</v>
      </c>
      <c r="G58" s="13"/>
      <c r="H58" s="13"/>
      <c r="I58" s="22"/>
      <c r="J58" s="13"/>
      <c r="K58" s="13"/>
      <c r="L58" s="24"/>
      <c r="M58" s="24"/>
    </row>
    <row r="59" spans="1:13" ht="12.75" customHeight="1">
      <c r="A59" s="12" t="s">
        <v>75</v>
      </c>
      <c r="B59" s="13"/>
      <c r="C59" s="13"/>
      <c r="D59" s="108" t="s">
        <v>76</v>
      </c>
      <c r="E59" s="108"/>
      <c r="F59" s="12">
        <v>46</v>
      </c>
      <c r="G59" s="21">
        <f>ANEXA4!F24</f>
        <v>334</v>
      </c>
      <c r="H59" s="21">
        <f>ANEXA4!G24</f>
        <v>1613.5</v>
      </c>
      <c r="I59" s="22">
        <f>H59/G59*100</f>
        <v>483.08383233532936</v>
      </c>
      <c r="J59" s="21">
        <f>ANEXA4!H24</f>
        <v>0</v>
      </c>
      <c r="K59" s="21">
        <f>ANEXA4!I24</f>
        <v>0</v>
      </c>
      <c r="L59" s="24" t="s">
        <v>291</v>
      </c>
      <c r="M59" s="24" t="s">
        <v>291</v>
      </c>
    </row>
    <row r="60" spans="1:13" ht="12.75" customHeight="1">
      <c r="A60" s="12" t="s">
        <v>77</v>
      </c>
      <c r="B60" s="13"/>
      <c r="C60" s="13"/>
      <c r="D60" s="108" t="s">
        <v>78</v>
      </c>
      <c r="E60" s="108"/>
      <c r="F60" s="12">
        <v>47</v>
      </c>
      <c r="G60" s="13"/>
      <c r="H60" s="13"/>
      <c r="I60" s="22"/>
      <c r="J60" s="13"/>
      <c r="K60" s="13"/>
      <c r="L60" s="24"/>
      <c r="M60" s="24"/>
    </row>
    <row r="61" spans="1:13" ht="12.75" customHeight="1">
      <c r="A61" s="114"/>
      <c r="B61" s="12">
        <v>1</v>
      </c>
      <c r="C61" s="13"/>
      <c r="D61" s="108" t="s">
        <v>79</v>
      </c>
      <c r="E61" s="108"/>
      <c r="F61" s="12">
        <v>48</v>
      </c>
      <c r="G61" s="13">
        <f>ANEXA2!I167</f>
        <v>160</v>
      </c>
      <c r="H61" s="13">
        <f>ANEXA2!J167</f>
        <v>170</v>
      </c>
      <c r="I61" s="22">
        <f aca="true" t="shared" si="3" ref="I61:I66">H61/G61*100</f>
        <v>106.25</v>
      </c>
      <c r="J61" s="13">
        <v>170</v>
      </c>
      <c r="K61" s="13">
        <v>170</v>
      </c>
      <c r="L61" s="24">
        <f aca="true" t="shared" si="4" ref="L61:L66">J61/H61*100</f>
        <v>100</v>
      </c>
      <c r="M61" s="24">
        <f aca="true" t="shared" si="5" ref="M61:M70">K61/J61*100</f>
        <v>100</v>
      </c>
    </row>
    <row r="62" spans="1:13" ht="12.75" customHeight="1">
      <c r="A62" s="114"/>
      <c r="B62" s="12">
        <v>2</v>
      </c>
      <c r="C62" s="13"/>
      <c r="D62" s="108" t="s">
        <v>80</v>
      </c>
      <c r="E62" s="108"/>
      <c r="F62" s="12">
        <v>49</v>
      </c>
      <c r="G62" s="13">
        <f>ANEXA2!I168</f>
        <v>157</v>
      </c>
      <c r="H62" s="13">
        <f>ANEXA2!J168</f>
        <v>157</v>
      </c>
      <c r="I62" s="22">
        <f t="shared" si="3"/>
        <v>100</v>
      </c>
      <c r="J62" s="13">
        <v>168</v>
      </c>
      <c r="K62" s="13">
        <v>168</v>
      </c>
      <c r="L62" s="24">
        <f t="shared" si="4"/>
        <v>107.00636942675159</v>
      </c>
      <c r="M62" s="24">
        <f t="shared" si="5"/>
        <v>100</v>
      </c>
    </row>
    <row r="63" spans="1:13" ht="31.5" customHeight="1">
      <c r="A63" s="114"/>
      <c r="B63" s="12">
        <v>3</v>
      </c>
      <c r="C63" s="13"/>
      <c r="D63" s="108" t="s">
        <v>81</v>
      </c>
      <c r="E63" s="108"/>
      <c r="F63" s="12">
        <v>50</v>
      </c>
      <c r="G63" s="21">
        <f>ANEXA2!I169</f>
        <v>5608.280254777071</v>
      </c>
      <c r="H63" s="21">
        <f>ANEXA2!J169</f>
        <v>6145.966029723991</v>
      </c>
      <c r="I63" s="22">
        <f t="shared" si="3"/>
        <v>109.58735566912736</v>
      </c>
      <c r="J63" s="21">
        <f>J24/J62/12*1000</f>
        <v>4156.746031746032</v>
      </c>
      <c r="K63" s="21">
        <f>K24/K62/12*1000</f>
        <v>4156.746031746032</v>
      </c>
      <c r="L63" s="24">
        <f t="shared" si="4"/>
        <v>67.63372937049421</v>
      </c>
      <c r="M63" s="24">
        <f t="shared" si="5"/>
        <v>100</v>
      </c>
    </row>
    <row r="64" spans="1:13" ht="39" customHeight="1">
      <c r="A64" s="114"/>
      <c r="B64" s="12">
        <v>4</v>
      </c>
      <c r="C64" s="13"/>
      <c r="D64" s="108" t="s">
        <v>318</v>
      </c>
      <c r="E64" s="108"/>
      <c r="F64" s="12">
        <v>51</v>
      </c>
      <c r="G64" s="21">
        <f>ANEXA2!I171</f>
        <v>5400.743099787686</v>
      </c>
      <c r="H64" s="21">
        <f>ANEXA2!J171</f>
        <v>5587.154989384289</v>
      </c>
      <c r="I64" s="22">
        <f t="shared" si="3"/>
        <v>103.45159705159705</v>
      </c>
      <c r="J64" s="22">
        <f>J25/J62/12*1000</f>
        <v>3774.8015873015875</v>
      </c>
      <c r="K64" s="22">
        <f>K25/K62/12*1000</f>
        <v>3774.8015873015875</v>
      </c>
      <c r="L64" s="24">
        <f t="shared" si="4"/>
        <v>67.56214199308573</v>
      </c>
      <c r="M64" s="24">
        <f t="shared" si="5"/>
        <v>100</v>
      </c>
    </row>
    <row r="65" spans="1:13" ht="33" customHeight="1">
      <c r="A65" s="114"/>
      <c r="B65" s="12">
        <v>5</v>
      </c>
      <c r="C65" s="13"/>
      <c r="D65" s="108" t="s">
        <v>82</v>
      </c>
      <c r="E65" s="108"/>
      <c r="F65" s="12">
        <v>52</v>
      </c>
      <c r="G65" s="23">
        <f>(G14)/G62</f>
        <v>137.84713375796179</v>
      </c>
      <c r="H65" s="23">
        <f>(H14)/H62</f>
        <v>139.77707006369425</v>
      </c>
      <c r="I65" s="22">
        <f t="shared" si="3"/>
        <v>101.40005544774048</v>
      </c>
      <c r="J65" s="23">
        <f>(J14-J16)/J62</f>
        <v>61.607142857142854</v>
      </c>
      <c r="K65" s="23">
        <f>(K14-K16)/K62</f>
        <v>61.607142857142854</v>
      </c>
      <c r="L65" s="24">
        <f t="shared" si="4"/>
        <v>44.07528561663901</v>
      </c>
      <c r="M65" s="24">
        <f t="shared" si="5"/>
        <v>100</v>
      </c>
    </row>
    <row r="66" spans="1:13" ht="26.25" customHeight="1">
      <c r="A66" s="114"/>
      <c r="B66" s="12">
        <v>6</v>
      </c>
      <c r="C66" s="13"/>
      <c r="D66" s="108" t="s">
        <v>82</v>
      </c>
      <c r="E66" s="108"/>
      <c r="F66" s="12">
        <v>53</v>
      </c>
      <c r="G66" s="23">
        <f>(G14-G16)/G62</f>
        <v>54.254777070063696</v>
      </c>
      <c r="H66" s="23">
        <f>(H14-H16)/H62</f>
        <v>59.52229299363057</v>
      </c>
      <c r="I66" s="22">
        <f t="shared" si="3"/>
        <v>109.70885184315566</v>
      </c>
      <c r="J66" s="23">
        <f>(J14-J16)/J62</f>
        <v>61.607142857142854</v>
      </c>
      <c r="K66" s="23">
        <f>(K14-K16)/K62</f>
        <v>61.607142857142854</v>
      </c>
      <c r="L66" s="24">
        <f t="shared" si="4"/>
        <v>103.50263700986014</v>
      </c>
      <c r="M66" s="23">
        <f>(M14-M16)/M62</f>
        <v>0</v>
      </c>
    </row>
    <row r="67" spans="1:13" ht="26.25" customHeight="1" hidden="1">
      <c r="A67" s="114"/>
      <c r="B67" s="12">
        <v>7</v>
      </c>
      <c r="C67" s="13"/>
      <c r="D67" s="108" t="s">
        <v>83</v>
      </c>
      <c r="E67" s="108"/>
      <c r="F67" s="12">
        <v>54</v>
      </c>
      <c r="G67" s="13"/>
      <c r="H67" s="13"/>
      <c r="I67" s="22"/>
      <c r="J67" s="13"/>
      <c r="K67" s="13"/>
      <c r="L67" s="24"/>
      <c r="M67" s="24"/>
    </row>
    <row r="68" spans="1:13" ht="30" customHeight="1">
      <c r="A68" s="114"/>
      <c r="B68" s="12">
        <v>7</v>
      </c>
      <c r="C68" s="13"/>
      <c r="D68" s="108" t="s">
        <v>84</v>
      </c>
      <c r="E68" s="108"/>
      <c r="F68" s="12">
        <v>55</v>
      </c>
      <c r="G68" s="13">
        <f>G19/G13*1000</f>
        <v>980.2020500507896</v>
      </c>
      <c r="H68" s="13">
        <f>H19/H13*1000</f>
        <v>993.634917026597</v>
      </c>
      <c r="I68" s="22">
        <f>H68/G68*100</f>
        <v>101.37041816787789</v>
      </c>
      <c r="J68" s="13">
        <f>J19/J13*1000</f>
        <v>997.7210268784771</v>
      </c>
      <c r="K68" s="13">
        <f>K19/K13*1000</f>
        <v>997.7210268784771</v>
      </c>
      <c r="L68" s="24">
        <f>J68/H68*100</f>
        <v>100.41122848863924</v>
      </c>
      <c r="M68" s="24">
        <f t="shared" si="5"/>
        <v>100</v>
      </c>
    </row>
    <row r="69" spans="1:13" ht="12.75" customHeight="1">
      <c r="A69" s="114"/>
      <c r="B69" s="12">
        <v>8</v>
      </c>
      <c r="C69" s="13"/>
      <c r="D69" s="108" t="s">
        <v>85</v>
      </c>
      <c r="E69" s="108"/>
      <c r="F69" s="12">
        <v>56</v>
      </c>
      <c r="G69" s="13">
        <f>ANEXA2!I181</f>
        <v>0</v>
      </c>
      <c r="H69" s="13">
        <f>ANEXA2!J181</f>
        <v>0</v>
      </c>
      <c r="I69" s="22" t="s">
        <v>240</v>
      </c>
      <c r="J69" s="13">
        <v>0</v>
      </c>
      <c r="K69" s="13">
        <v>0</v>
      </c>
      <c r="L69" s="24" t="s">
        <v>240</v>
      </c>
      <c r="M69" s="24" t="s">
        <v>240</v>
      </c>
    </row>
    <row r="70" spans="1:13" ht="12.75" customHeight="1">
      <c r="A70" s="114"/>
      <c r="B70" s="12">
        <v>9</v>
      </c>
      <c r="C70" s="13"/>
      <c r="D70" s="108" t="s">
        <v>86</v>
      </c>
      <c r="E70" s="108"/>
      <c r="F70" s="12">
        <v>57</v>
      </c>
      <c r="G70" s="21">
        <f>ANEXA2!I182</f>
        <v>153.022</v>
      </c>
      <c r="H70" s="13">
        <f>ANEXA2!J182</f>
        <v>352.79999999999995</v>
      </c>
      <c r="I70" s="21">
        <f>H70/G70*100</f>
        <v>230.5550835827528</v>
      </c>
      <c r="J70" s="13">
        <v>115</v>
      </c>
      <c r="K70" s="13">
        <v>80</v>
      </c>
      <c r="L70" s="24">
        <f>J70/H70*100</f>
        <v>32.596371882086174</v>
      </c>
      <c r="M70" s="24">
        <f t="shared" si="5"/>
        <v>69.56521739130434</v>
      </c>
    </row>
    <row r="71" spans="1:11" s="8" customFormat="1" ht="12.75">
      <c r="A71" s="4" t="s">
        <v>429</v>
      </c>
      <c r="F71" s="15"/>
      <c r="J71" s="15"/>
      <c r="K71" s="15"/>
    </row>
    <row r="72" ht="12.75">
      <c r="A72" s="4" t="s">
        <v>402</v>
      </c>
    </row>
    <row r="74" spans="2:13" ht="12.75" customHeight="1">
      <c r="B74" s="109" t="s">
        <v>292</v>
      </c>
      <c r="C74" s="109"/>
      <c r="D74" s="109"/>
      <c r="E74" s="109"/>
      <c r="H74" s="109" t="s">
        <v>294</v>
      </c>
      <c r="I74" s="109"/>
      <c r="J74" s="109"/>
      <c r="K74" s="109"/>
      <c r="L74" s="109"/>
      <c r="M74" s="109"/>
    </row>
    <row r="75" spans="2:8" ht="12.75">
      <c r="B75" s="109" t="s">
        <v>293</v>
      </c>
      <c r="C75" s="109"/>
      <c r="D75" s="109"/>
      <c r="E75" s="109"/>
      <c r="H75" s="16" t="s">
        <v>315</v>
      </c>
    </row>
    <row r="78" ht="12.75">
      <c r="H78" t="s">
        <v>298</v>
      </c>
    </row>
    <row r="79" ht="12.75">
      <c r="H79" t="s">
        <v>403</v>
      </c>
    </row>
  </sheetData>
  <sheetProtection selectLockedCells="1" selectUnlockedCells="1"/>
  <mergeCells count="73">
    <mergeCell ref="H74:M74"/>
    <mergeCell ref="D65:E65"/>
    <mergeCell ref="D66:E66"/>
    <mergeCell ref="D68:E68"/>
    <mergeCell ref="D69:E69"/>
    <mergeCell ref="D70:E70"/>
    <mergeCell ref="B74:E74"/>
    <mergeCell ref="D67:E67"/>
    <mergeCell ref="D56:E56"/>
    <mergeCell ref="A57:A58"/>
    <mergeCell ref="D57:E57"/>
    <mergeCell ref="D59:E59"/>
    <mergeCell ref="D60:E60"/>
    <mergeCell ref="A61:A70"/>
    <mergeCell ref="D61:E61"/>
    <mergeCell ref="D62:E62"/>
    <mergeCell ref="D63:E63"/>
    <mergeCell ref="D64:E64"/>
    <mergeCell ref="D50:E50"/>
    <mergeCell ref="A51:A55"/>
    <mergeCell ref="D51:E51"/>
    <mergeCell ref="D52:E52"/>
    <mergeCell ref="D53:E53"/>
    <mergeCell ref="D54:E54"/>
    <mergeCell ref="D55:E55"/>
    <mergeCell ref="A37:A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A20:A33"/>
    <mergeCell ref="D20:E20"/>
    <mergeCell ref="D21:E21"/>
    <mergeCell ref="D22:E22"/>
    <mergeCell ref="D23:E23"/>
    <mergeCell ref="D31:E31"/>
    <mergeCell ref="D32:E32"/>
    <mergeCell ref="D33:E33"/>
    <mergeCell ref="A14:A18"/>
    <mergeCell ref="D14:E14"/>
    <mergeCell ref="D17:E17"/>
    <mergeCell ref="D18:E18"/>
    <mergeCell ref="K10:K11"/>
    <mergeCell ref="D19:E19"/>
    <mergeCell ref="H10:H11"/>
    <mergeCell ref="I10:I11"/>
    <mergeCell ref="J10:J11"/>
    <mergeCell ref="D10:E11"/>
    <mergeCell ref="L1:M1"/>
    <mergeCell ref="A6:M6"/>
    <mergeCell ref="A7:M7"/>
    <mergeCell ref="A10:A11"/>
    <mergeCell ref="B10:B11"/>
    <mergeCell ref="C10:C11"/>
    <mergeCell ref="F10:F11"/>
    <mergeCell ref="G10:G11"/>
    <mergeCell ref="L10:M10"/>
    <mergeCell ref="F8:G8"/>
    <mergeCell ref="D12:E12"/>
    <mergeCell ref="D13:E13"/>
    <mergeCell ref="B75:E75"/>
    <mergeCell ref="D34:E34"/>
    <mergeCell ref="D35:E35"/>
    <mergeCell ref="D36:E36"/>
    <mergeCell ref="D46:E46"/>
    <mergeCell ref="D47:E47"/>
    <mergeCell ref="D48:E48"/>
    <mergeCell ref="D49:E49"/>
  </mergeCells>
  <printOptions/>
  <pageMargins left="0.3937007874015748" right="0.1968503937007874" top="1.062992125984252" bottom="1.062992125984252" header="0.7874015748031497" footer="0.7874015748031497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0"/>
  <sheetViews>
    <sheetView zoomScalePageLayoutView="0" workbookViewId="0" topLeftCell="A157">
      <selection activeCell="I11" sqref="I11:I12"/>
    </sheetView>
  </sheetViews>
  <sheetFormatPr defaultColWidth="11.57421875" defaultRowHeight="12.75"/>
  <cols>
    <col min="1" max="1" width="3.00390625" style="1" customWidth="1"/>
    <col min="2" max="2" width="2.7109375" style="1" customWidth="1"/>
    <col min="3" max="3" width="3.28125" style="1" customWidth="1"/>
    <col min="4" max="4" width="5.8515625" style="1" customWidth="1"/>
    <col min="5" max="5" width="36.57421875" style="1" customWidth="1"/>
    <col min="6" max="6" width="5.7109375" style="1" bestFit="1" customWidth="1"/>
    <col min="7" max="7" width="7.7109375" style="1" customWidth="1"/>
    <col min="8" max="8" width="12.8515625" style="1" customWidth="1"/>
    <col min="9" max="9" width="7.7109375" style="1" customWidth="1"/>
    <col min="10" max="10" width="8.140625" style="1" customWidth="1"/>
    <col min="11" max="11" width="5.421875" style="1" customWidth="1"/>
    <col min="12" max="12" width="6.00390625" style="1" customWidth="1"/>
    <col min="13" max="13" width="6.57421875" style="1" customWidth="1"/>
    <col min="14" max="14" width="8.8515625" style="1" customWidth="1"/>
    <col min="15" max="15" width="8.7109375" style="79" customWidth="1"/>
    <col min="16" max="16" width="8.57421875" style="79" customWidth="1"/>
    <col min="17" max="17" width="10.28125" style="1" hidden="1" customWidth="1"/>
    <col min="18" max="18" width="10.57421875" style="55" customWidth="1"/>
    <col min="19" max="16384" width="11.57421875" style="1" customWidth="1"/>
  </cols>
  <sheetData>
    <row r="1" spans="1:16" ht="12.75" customHeight="1">
      <c r="A1" s="51"/>
      <c r="B1" s="51"/>
      <c r="C1" s="5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10" t="s">
        <v>87</v>
      </c>
      <c r="P1" s="110"/>
    </row>
    <row r="2" spans="1:18" s="15" customFormat="1" ht="12.75" customHeight="1">
      <c r="A2" s="4" t="s">
        <v>287</v>
      </c>
      <c r="B2" s="52"/>
      <c r="C2" s="52"/>
      <c r="D2" s="6"/>
      <c r="E2" s="6"/>
      <c r="F2" s="6"/>
      <c r="G2" s="6"/>
      <c r="H2" s="6"/>
      <c r="I2" s="6"/>
      <c r="J2" s="6"/>
      <c r="K2" s="6"/>
      <c r="L2" s="6"/>
      <c r="M2" s="7"/>
      <c r="O2" s="78"/>
      <c r="P2" s="78"/>
      <c r="R2" s="55"/>
    </row>
    <row r="3" spans="1:18" s="15" customFormat="1" ht="12.75" customHeight="1">
      <c r="A3" s="4" t="s">
        <v>288</v>
      </c>
      <c r="B3" s="52"/>
      <c r="C3" s="52"/>
      <c r="D3" s="6"/>
      <c r="E3" s="6"/>
      <c r="F3" s="6"/>
      <c r="G3" s="6"/>
      <c r="H3" s="6"/>
      <c r="I3" s="6"/>
      <c r="J3" s="6"/>
      <c r="K3" s="6"/>
      <c r="L3" s="6"/>
      <c r="M3" s="7"/>
      <c r="O3" s="78"/>
      <c r="P3" s="78"/>
      <c r="R3" s="55"/>
    </row>
    <row r="4" spans="1:18" s="15" customFormat="1" ht="12.75" customHeight="1">
      <c r="A4" s="4" t="s">
        <v>289</v>
      </c>
      <c r="B4" s="52"/>
      <c r="C4" s="52"/>
      <c r="D4" s="6"/>
      <c r="E4" s="6"/>
      <c r="F4" s="6"/>
      <c r="G4" s="6"/>
      <c r="H4" s="6"/>
      <c r="I4" s="6"/>
      <c r="J4" s="6"/>
      <c r="K4" s="6"/>
      <c r="L4" s="6"/>
      <c r="M4" s="7"/>
      <c r="O4" s="78"/>
      <c r="P4" s="78"/>
      <c r="R4" s="55"/>
    </row>
    <row r="5" spans="1:18" s="15" customFormat="1" ht="12.75" customHeight="1">
      <c r="A5" s="4" t="s">
        <v>290</v>
      </c>
      <c r="B5" s="52"/>
      <c r="C5" s="52"/>
      <c r="D5" s="6"/>
      <c r="E5" s="6"/>
      <c r="F5" s="6"/>
      <c r="G5" s="6"/>
      <c r="H5" s="6"/>
      <c r="I5" s="6"/>
      <c r="J5" s="6"/>
      <c r="K5" s="6"/>
      <c r="L5" s="6"/>
      <c r="M5" s="7"/>
      <c r="O5" s="78"/>
      <c r="P5" s="78"/>
      <c r="R5" s="55"/>
    </row>
    <row r="6" spans="1:18" s="15" customFormat="1" ht="12.75" customHeight="1">
      <c r="A6" s="4"/>
      <c r="B6" s="52"/>
      <c r="C6" s="52"/>
      <c r="D6" s="6"/>
      <c r="E6" s="6"/>
      <c r="F6" s="6"/>
      <c r="G6" s="6"/>
      <c r="H6" s="6"/>
      <c r="I6" s="6"/>
      <c r="J6" s="6"/>
      <c r="K6" s="6"/>
      <c r="L6" s="6"/>
      <c r="M6" s="7"/>
      <c r="O6" s="78"/>
      <c r="P6" s="78"/>
      <c r="R6" s="55"/>
    </row>
    <row r="7" spans="1:16" ht="21" customHeight="1">
      <c r="A7" s="119" t="s">
        <v>88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1:16" ht="17.25" customHeight="1">
      <c r="A8" s="101"/>
      <c r="B8" s="102"/>
      <c r="C8" s="102"/>
      <c r="D8" s="103"/>
      <c r="E8" s="103"/>
      <c r="F8" s="103"/>
      <c r="G8" s="118" t="s">
        <v>410</v>
      </c>
      <c r="H8" s="118"/>
      <c r="I8" s="103"/>
      <c r="J8" s="103"/>
      <c r="K8" s="103"/>
      <c r="L8" s="103"/>
      <c r="M8" s="102"/>
      <c r="N8" s="36"/>
      <c r="O8" s="104"/>
      <c r="P8" s="104"/>
    </row>
    <row r="9" spans="1:16" ht="21" customHeight="1">
      <c r="A9" s="51"/>
      <c r="B9" s="51"/>
      <c r="C9" s="5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" t="s">
        <v>2</v>
      </c>
    </row>
    <row r="10" spans="1:18" ht="26.25" customHeight="1">
      <c r="A10" s="120"/>
      <c r="B10" s="120"/>
      <c r="C10" s="120"/>
      <c r="D10" s="121" t="s">
        <v>3</v>
      </c>
      <c r="E10" s="121"/>
      <c r="F10" s="121" t="s">
        <v>4</v>
      </c>
      <c r="G10" s="121" t="s">
        <v>407</v>
      </c>
      <c r="H10" s="121" t="s">
        <v>408</v>
      </c>
      <c r="I10" s="121"/>
      <c r="J10" s="121" t="s">
        <v>411</v>
      </c>
      <c r="K10" s="121"/>
      <c r="L10" s="121"/>
      <c r="M10" s="121"/>
      <c r="N10" s="121"/>
      <c r="O10" s="59" t="s">
        <v>5</v>
      </c>
      <c r="P10" s="59" t="s">
        <v>5</v>
      </c>
      <c r="Q10" s="58"/>
      <c r="R10" s="117" t="s">
        <v>359</v>
      </c>
    </row>
    <row r="11" spans="1:18" ht="24" customHeight="1">
      <c r="A11" s="120"/>
      <c r="B11" s="120"/>
      <c r="C11" s="120"/>
      <c r="D11" s="121"/>
      <c r="E11" s="121"/>
      <c r="F11" s="121"/>
      <c r="G11" s="121"/>
      <c r="H11" s="59" t="s">
        <v>89</v>
      </c>
      <c r="I11" s="122" t="s">
        <v>409</v>
      </c>
      <c r="J11" s="59"/>
      <c r="K11" s="121" t="s">
        <v>90</v>
      </c>
      <c r="L11" s="121"/>
      <c r="M11" s="121"/>
      <c r="N11" s="121"/>
      <c r="O11" s="123" t="s">
        <v>321</v>
      </c>
      <c r="P11" s="123" t="s">
        <v>322</v>
      </c>
      <c r="Q11" s="58"/>
      <c r="R11" s="117"/>
    </row>
    <row r="12" spans="1:19" ht="67.5" customHeight="1">
      <c r="A12" s="120"/>
      <c r="B12" s="120"/>
      <c r="C12" s="120"/>
      <c r="D12" s="121"/>
      <c r="E12" s="121"/>
      <c r="F12" s="121"/>
      <c r="G12" s="121"/>
      <c r="H12" s="60" t="s">
        <v>428</v>
      </c>
      <c r="I12" s="122"/>
      <c r="J12" s="99">
        <v>2022</v>
      </c>
      <c r="K12" s="59" t="s">
        <v>91</v>
      </c>
      <c r="L12" s="59" t="s">
        <v>92</v>
      </c>
      <c r="M12" s="59" t="s">
        <v>93</v>
      </c>
      <c r="N12" s="59" t="s">
        <v>297</v>
      </c>
      <c r="O12" s="121"/>
      <c r="P12" s="121"/>
      <c r="Q12" s="61" t="s">
        <v>304</v>
      </c>
      <c r="R12" s="117"/>
      <c r="S12" s="53"/>
    </row>
    <row r="13" spans="1:19" ht="34.5" customHeight="1">
      <c r="A13" s="59">
        <v>0</v>
      </c>
      <c r="B13" s="59">
        <v>1</v>
      </c>
      <c r="C13" s="58"/>
      <c r="D13" s="62">
        <v>2</v>
      </c>
      <c r="E13" s="58"/>
      <c r="F13" s="59">
        <v>3</v>
      </c>
      <c r="G13" s="59" t="s">
        <v>94</v>
      </c>
      <c r="H13" s="59">
        <v>4</v>
      </c>
      <c r="I13" s="59">
        <v>5</v>
      </c>
      <c r="J13" s="59">
        <v>6</v>
      </c>
      <c r="K13" s="59" t="s">
        <v>95</v>
      </c>
      <c r="L13" s="59" t="s">
        <v>96</v>
      </c>
      <c r="M13" s="59" t="s">
        <v>97</v>
      </c>
      <c r="N13" s="59" t="s">
        <v>98</v>
      </c>
      <c r="O13" s="83" t="s">
        <v>413</v>
      </c>
      <c r="P13" s="83" t="s">
        <v>412</v>
      </c>
      <c r="Q13" s="63" t="s">
        <v>303</v>
      </c>
      <c r="R13" s="84" t="s">
        <v>360</v>
      </c>
      <c r="S13" s="53"/>
    </row>
    <row r="14" spans="1:19" s="36" customFormat="1" ht="14.25" customHeight="1">
      <c r="A14" s="64" t="s">
        <v>9</v>
      </c>
      <c r="B14" s="65"/>
      <c r="C14" s="65"/>
      <c r="D14" s="124" t="s">
        <v>368</v>
      </c>
      <c r="E14" s="124"/>
      <c r="F14" s="64">
        <v>1</v>
      </c>
      <c r="G14" s="66">
        <f>G15+G35</f>
        <v>17478.9</v>
      </c>
      <c r="H14" s="65">
        <f>H15+H35</f>
        <v>21836</v>
      </c>
      <c r="I14" s="66">
        <f aca="true" t="shared" si="0" ref="I14:N14">I15+I35</f>
        <v>21658</v>
      </c>
      <c r="J14" s="66">
        <f t="shared" si="0"/>
        <v>21995</v>
      </c>
      <c r="K14" s="66">
        <f t="shared" si="0"/>
        <v>5879</v>
      </c>
      <c r="L14" s="66">
        <f t="shared" si="0"/>
        <v>11843</v>
      </c>
      <c r="M14" s="66">
        <f t="shared" si="0"/>
        <v>17659</v>
      </c>
      <c r="N14" s="66">
        <f t="shared" si="0"/>
        <v>21995</v>
      </c>
      <c r="O14" s="85">
        <f>J14/I14*100</f>
        <v>101.55600701819189</v>
      </c>
      <c r="P14" s="85">
        <f aca="true" t="shared" si="1" ref="P14:P20">I14/G14*100</f>
        <v>123.90939933290997</v>
      </c>
      <c r="Q14" s="67">
        <f>J14-I14</f>
        <v>337</v>
      </c>
      <c r="R14" s="68">
        <f>J14-I14</f>
        <v>337</v>
      </c>
      <c r="S14" s="54"/>
    </row>
    <row r="15" spans="1:19" ht="25.5" customHeight="1">
      <c r="A15" s="125"/>
      <c r="B15" s="70">
        <v>1</v>
      </c>
      <c r="C15" s="69"/>
      <c r="D15" s="126" t="s">
        <v>99</v>
      </c>
      <c r="E15" s="126"/>
      <c r="F15" s="70">
        <v>2</v>
      </c>
      <c r="G15" s="72">
        <f>G16+G21+G22+G25+G26+G27</f>
        <v>17432</v>
      </c>
      <c r="H15" s="69">
        <f aca="true" t="shared" si="2" ref="H15:N15">H16+H21+H22+H25+H26+H27</f>
        <v>21821</v>
      </c>
      <c r="I15" s="72">
        <f>I16+I21+I22+I25+I26+I27</f>
        <v>21642</v>
      </c>
      <c r="J15" s="72">
        <f>J16+J21+J22+J25+J26+J27</f>
        <v>21945</v>
      </c>
      <c r="K15" s="69">
        <f t="shared" si="2"/>
        <v>5878</v>
      </c>
      <c r="L15" s="69">
        <f t="shared" si="2"/>
        <v>11813</v>
      </c>
      <c r="M15" s="69">
        <f t="shared" si="2"/>
        <v>17613</v>
      </c>
      <c r="N15" s="69">
        <f t="shared" si="2"/>
        <v>21945</v>
      </c>
      <c r="O15" s="86">
        <f aca="true" t="shared" si="3" ref="O15:O24">J15/I15*100</f>
        <v>101.40005544774051</v>
      </c>
      <c r="P15" s="86">
        <f t="shared" si="1"/>
        <v>124.15098669114273</v>
      </c>
      <c r="Q15" s="58">
        <f aca="true" t="shared" si="4" ref="Q15:Q76">J15-I15</f>
        <v>303</v>
      </c>
      <c r="R15" s="73">
        <f aca="true" t="shared" si="5" ref="R15:R76">J15-I15</f>
        <v>303</v>
      </c>
      <c r="S15" s="53"/>
    </row>
    <row r="16" spans="1:19" ht="32.25" customHeight="1">
      <c r="A16" s="125"/>
      <c r="B16" s="69"/>
      <c r="C16" s="70" t="s">
        <v>12</v>
      </c>
      <c r="D16" s="126" t="s">
        <v>100</v>
      </c>
      <c r="E16" s="126"/>
      <c r="F16" s="70">
        <v>3</v>
      </c>
      <c r="G16" s="72">
        <f>SUM(G17:G20)</f>
        <v>3812</v>
      </c>
      <c r="H16" s="69">
        <f aca="true" t="shared" si="6" ref="H16:M16">SUM(H17:H20)</f>
        <v>4291</v>
      </c>
      <c r="I16" s="72">
        <f t="shared" si="6"/>
        <v>3889</v>
      </c>
      <c r="J16" s="72">
        <f>SUM(J17:J20)</f>
        <v>4400</v>
      </c>
      <c r="K16" s="69">
        <f t="shared" si="6"/>
        <v>975</v>
      </c>
      <c r="L16" s="69">
        <f t="shared" si="6"/>
        <v>2195</v>
      </c>
      <c r="M16" s="69">
        <f t="shared" si="6"/>
        <v>3190</v>
      </c>
      <c r="N16" s="69">
        <f>SUM(N17:N20)</f>
        <v>4400</v>
      </c>
      <c r="O16" s="86">
        <f t="shared" si="3"/>
        <v>113.13962458215478</v>
      </c>
      <c r="P16" s="86">
        <f t="shared" si="1"/>
        <v>102.01993704092341</v>
      </c>
      <c r="Q16" s="58">
        <f t="shared" si="4"/>
        <v>511</v>
      </c>
      <c r="R16" s="73">
        <f t="shared" si="5"/>
        <v>511</v>
      </c>
      <c r="S16" s="53"/>
    </row>
    <row r="17" spans="1:19" ht="12.75">
      <c r="A17" s="125"/>
      <c r="B17" s="58"/>
      <c r="C17" s="69"/>
      <c r="D17" s="70" t="s">
        <v>101</v>
      </c>
      <c r="E17" s="71" t="s">
        <v>102</v>
      </c>
      <c r="F17" s="70">
        <v>4</v>
      </c>
      <c r="G17" s="72">
        <v>3435</v>
      </c>
      <c r="H17" s="69">
        <v>4000</v>
      </c>
      <c r="I17" s="72">
        <v>3609</v>
      </c>
      <c r="J17" s="69">
        <v>4000</v>
      </c>
      <c r="K17" s="69">
        <v>900</v>
      </c>
      <c r="L17" s="69">
        <v>2000</v>
      </c>
      <c r="M17" s="69">
        <v>2900</v>
      </c>
      <c r="N17" s="69">
        <v>4000</v>
      </c>
      <c r="O17" s="86">
        <f t="shared" si="3"/>
        <v>110.83402604599613</v>
      </c>
      <c r="P17" s="86">
        <f t="shared" si="1"/>
        <v>105.06550218340611</v>
      </c>
      <c r="Q17" s="58">
        <f t="shared" si="4"/>
        <v>391</v>
      </c>
      <c r="R17" s="73">
        <f t="shared" si="5"/>
        <v>391</v>
      </c>
      <c r="S17" s="53"/>
    </row>
    <row r="18" spans="1:19" ht="12.75">
      <c r="A18" s="125"/>
      <c r="B18" s="58"/>
      <c r="C18" s="69"/>
      <c r="D18" s="70" t="s">
        <v>103</v>
      </c>
      <c r="E18" s="71" t="s">
        <v>104</v>
      </c>
      <c r="F18" s="70">
        <v>5</v>
      </c>
      <c r="G18" s="72">
        <v>174</v>
      </c>
      <c r="H18" s="69">
        <v>174</v>
      </c>
      <c r="I18" s="72">
        <v>140</v>
      </c>
      <c r="J18" s="72">
        <v>200</v>
      </c>
      <c r="K18" s="69">
        <v>30</v>
      </c>
      <c r="L18" s="69">
        <v>100</v>
      </c>
      <c r="M18" s="69">
        <v>150</v>
      </c>
      <c r="N18" s="69">
        <v>200</v>
      </c>
      <c r="O18" s="86">
        <f t="shared" si="3"/>
        <v>142.85714285714286</v>
      </c>
      <c r="P18" s="86">
        <f t="shared" si="1"/>
        <v>80.45977011494253</v>
      </c>
      <c r="Q18" s="58">
        <f t="shared" si="4"/>
        <v>60</v>
      </c>
      <c r="R18" s="73">
        <f t="shared" si="5"/>
        <v>60</v>
      </c>
      <c r="S18" s="53"/>
    </row>
    <row r="19" spans="1:19" ht="12.75">
      <c r="A19" s="125"/>
      <c r="B19" s="58"/>
      <c r="C19" s="69"/>
      <c r="D19" s="70" t="s">
        <v>105</v>
      </c>
      <c r="E19" s="71" t="s">
        <v>106</v>
      </c>
      <c r="F19" s="70">
        <v>6</v>
      </c>
      <c r="G19" s="72">
        <v>125</v>
      </c>
      <c r="H19" s="69">
        <v>113</v>
      </c>
      <c r="I19" s="72">
        <v>118</v>
      </c>
      <c r="J19" s="69">
        <v>160</v>
      </c>
      <c r="K19" s="69">
        <v>35</v>
      </c>
      <c r="L19" s="69">
        <v>75</v>
      </c>
      <c r="M19" s="69">
        <v>110</v>
      </c>
      <c r="N19" s="69">
        <v>160</v>
      </c>
      <c r="O19" s="86">
        <f t="shared" si="3"/>
        <v>135.59322033898303</v>
      </c>
      <c r="P19" s="86">
        <f t="shared" si="1"/>
        <v>94.39999999999999</v>
      </c>
      <c r="Q19" s="58">
        <f t="shared" si="4"/>
        <v>42</v>
      </c>
      <c r="R19" s="73">
        <f t="shared" si="5"/>
        <v>42</v>
      </c>
      <c r="S19" s="53"/>
    </row>
    <row r="20" spans="1:19" ht="12.75">
      <c r="A20" s="125"/>
      <c r="B20" s="58"/>
      <c r="C20" s="69"/>
      <c r="D20" s="70" t="s">
        <v>107</v>
      </c>
      <c r="E20" s="71" t="s">
        <v>108</v>
      </c>
      <c r="F20" s="70">
        <v>7</v>
      </c>
      <c r="G20" s="72">
        <v>78</v>
      </c>
      <c r="H20" s="69">
        <v>4</v>
      </c>
      <c r="I20" s="72">
        <v>22</v>
      </c>
      <c r="J20" s="69">
        <v>40</v>
      </c>
      <c r="K20" s="69">
        <v>10</v>
      </c>
      <c r="L20" s="69">
        <v>20</v>
      </c>
      <c r="M20" s="69">
        <v>30</v>
      </c>
      <c r="N20" s="69">
        <v>40</v>
      </c>
      <c r="O20" s="86">
        <f t="shared" si="3"/>
        <v>181.8181818181818</v>
      </c>
      <c r="P20" s="86">
        <f t="shared" si="1"/>
        <v>28.205128205128204</v>
      </c>
      <c r="Q20" s="58">
        <f t="shared" si="4"/>
        <v>18</v>
      </c>
      <c r="R20" s="73">
        <f t="shared" si="5"/>
        <v>18</v>
      </c>
      <c r="S20" s="53"/>
    </row>
    <row r="21" spans="1:19" ht="12.75" customHeight="1">
      <c r="A21" s="125"/>
      <c r="B21" s="58"/>
      <c r="C21" s="70" t="s">
        <v>13</v>
      </c>
      <c r="D21" s="126" t="s">
        <v>109</v>
      </c>
      <c r="E21" s="126"/>
      <c r="F21" s="70">
        <v>8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86" t="s">
        <v>240</v>
      </c>
      <c r="P21" s="86" t="s">
        <v>240</v>
      </c>
      <c r="Q21" s="58">
        <f t="shared" si="4"/>
        <v>0</v>
      </c>
      <c r="R21" s="73">
        <f t="shared" si="5"/>
        <v>0</v>
      </c>
      <c r="S21" s="53"/>
    </row>
    <row r="22" spans="1:19" ht="30" customHeight="1">
      <c r="A22" s="125"/>
      <c r="B22" s="58"/>
      <c r="C22" s="70" t="s">
        <v>57</v>
      </c>
      <c r="D22" s="126" t="s">
        <v>323</v>
      </c>
      <c r="E22" s="126"/>
      <c r="F22" s="64">
        <v>9</v>
      </c>
      <c r="G22" s="72">
        <f>SUM(G23:G24)</f>
        <v>13579</v>
      </c>
      <c r="H22" s="69">
        <f aca="true" t="shared" si="7" ref="H22:N22">SUM(H23:H24)</f>
        <v>17500</v>
      </c>
      <c r="I22" s="72">
        <f t="shared" si="7"/>
        <v>17714</v>
      </c>
      <c r="J22" s="72">
        <f t="shared" si="7"/>
        <v>17500</v>
      </c>
      <c r="K22" s="69">
        <f t="shared" si="7"/>
        <v>4900</v>
      </c>
      <c r="L22" s="69">
        <f t="shared" si="7"/>
        <v>9600</v>
      </c>
      <c r="M22" s="69">
        <f t="shared" si="7"/>
        <v>14400</v>
      </c>
      <c r="N22" s="69">
        <f t="shared" si="7"/>
        <v>17500</v>
      </c>
      <c r="O22" s="86">
        <f t="shared" si="3"/>
        <v>98.79191599864514</v>
      </c>
      <c r="P22" s="86">
        <f>I22/G22*100</f>
        <v>130.4514323587893</v>
      </c>
      <c r="Q22" s="58">
        <f t="shared" si="4"/>
        <v>-214</v>
      </c>
      <c r="R22" s="73">
        <f t="shared" si="5"/>
        <v>-214</v>
      </c>
      <c r="S22" s="53"/>
    </row>
    <row r="23" spans="1:19" ht="29.25" customHeight="1">
      <c r="A23" s="125"/>
      <c r="B23" s="58"/>
      <c r="C23" s="69"/>
      <c r="D23" s="70" t="s">
        <v>110</v>
      </c>
      <c r="E23" s="71" t="s">
        <v>324</v>
      </c>
      <c r="F23" s="70">
        <v>10</v>
      </c>
      <c r="G23" s="72">
        <v>4169</v>
      </c>
      <c r="H23" s="69">
        <v>4900</v>
      </c>
      <c r="I23" s="72">
        <v>4590</v>
      </c>
      <c r="J23" s="69">
        <v>4900</v>
      </c>
      <c r="K23" s="69">
        <v>1300</v>
      </c>
      <c r="L23" s="69">
        <v>2400</v>
      </c>
      <c r="M23" s="69">
        <v>3600</v>
      </c>
      <c r="N23" s="69">
        <v>4900</v>
      </c>
      <c r="O23" s="86">
        <f t="shared" si="3"/>
        <v>106.75381263616556</v>
      </c>
      <c r="P23" s="86">
        <f>I23/G23*100</f>
        <v>110.09834492684097</v>
      </c>
      <c r="Q23" s="58">
        <f t="shared" si="4"/>
        <v>310</v>
      </c>
      <c r="R23" s="73">
        <f t="shared" si="5"/>
        <v>310</v>
      </c>
      <c r="S23" s="53"/>
    </row>
    <row r="24" spans="1:19" ht="38.25">
      <c r="A24" s="125"/>
      <c r="B24" s="58"/>
      <c r="C24" s="58"/>
      <c r="D24" s="70" t="s">
        <v>111</v>
      </c>
      <c r="E24" s="71" t="s">
        <v>325</v>
      </c>
      <c r="F24" s="70">
        <v>11</v>
      </c>
      <c r="G24" s="72">
        <v>9410</v>
      </c>
      <c r="H24" s="69">
        <v>12600</v>
      </c>
      <c r="I24" s="72">
        <v>13124</v>
      </c>
      <c r="J24" s="69">
        <v>12600</v>
      </c>
      <c r="K24" s="69">
        <v>3600</v>
      </c>
      <c r="L24" s="69">
        <v>7200</v>
      </c>
      <c r="M24" s="69">
        <v>10800</v>
      </c>
      <c r="N24" s="69">
        <v>12600</v>
      </c>
      <c r="O24" s="86">
        <f t="shared" si="3"/>
        <v>96.00731484303566</v>
      </c>
      <c r="P24" s="86">
        <f>I24/G24*100</f>
        <v>139.46865037194473</v>
      </c>
      <c r="Q24" s="58">
        <f t="shared" si="4"/>
        <v>-524</v>
      </c>
      <c r="R24" s="73">
        <f t="shared" si="5"/>
        <v>-524</v>
      </c>
      <c r="S24" s="53"/>
    </row>
    <row r="25" spans="1:19" ht="12.75" customHeight="1">
      <c r="A25" s="125"/>
      <c r="B25" s="58"/>
      <c r="C25" s="70" t="s">
        <v>67</v>
      </c>
      <c r="D25" s="126" t="s">
        <v>112</v>
      </c>
      <c r="E25" s="126"/>
      <c r="F25" s="70">
        <v>12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86"/>
      <c r="P25" s="86"/>
      <c r="Q25" s="58">
        <f t="shared" si="4"/>
        <v>0</v>
      </c>
      <c r="R25" s="73">
        <f t="shared" si="5"/>
        <v>0</v>
      </c>
      <c r="S25" s="53"/>
    </row>
    <row r="26" spans="1:19" ht="19.5" customHeight="1">
      <c r="A26" s="125"/>
      <c r="B26" s="58"/>
      <c r="C26" s="70" t="s">
        <v>69</v>
      </c>
      <c r="D26" s="126" t="s">
        <v>113</v>
      </c>
      <c r="E26" s="126"/>
      <c r="F26" s="70">
        <v>13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86"/>
      <c r="P26" s="86"/>
      <c r="Q26" s="58">
        <f t="shared" si="4"/>
        <v>0</v>
      </c>
      <c r="R26" s="73">
        <f t="shared" si="5"/>
        <v>0</v>
      </c>
      <c r="S26" s="53"/>
    </row>
    <row r="27" spans="1:19" ht="27" customHeight="1">
      <c r="A27" s="125"/>
      <c r="B27" s="69"/>
      <c r="C27" s="70" t="s">
        <v>114</v>
      </c>
      <c r="D27" s="126" t="s">
        <v>115</v>
      </c>
      <c r="E27" s="126"/>
      <c r="F27" s="70">
        <v>14</v>
      </c>
      <c r="G27" s="72">
        <f>G28+G29+G32+G33+G34</f>
        <v>41</v>
      </c>
      <c r="H27" s="69">
        <f aca="true" t="shared" si="8" ref="H27:N27">H28+H29+H32+H33+H34</f>
        <v>30</v>
      </c>
      <c r="I27" s="72">
        <f t="shared" si="8"/>
        <v>39</v>
      </c>
      <c r="J27" s="72">
        <f t="shared" si="8"/>
        <v>45</v>
      </c>
      <c r="K27" s="69">
        <f t="shared" si="8"/>
        <v>3</v>
      </c>
      <c r="L27" s="69">
        <f t="shared" si="8"/>
        <v>18</v>
      </c>
      <c r="M27" s="69">
        <f t="shared" si="8"/>
        <v>23</v>
      </c>
      <c r="N27" s="69">
        <f t="shared" si="8"/>
        <v>45</v>
      </c>
      <c r="O27" s="86">
        <f>J27/I27*100</f>
        <v>115.38461538461537</v>
      </c>
      <c r="P27" s="86">
        <f>I27/G27*100</f>
        <v>95.1219512195122</v>
      </c>
      <c r="Q27" s="58">
        <f t="shared" si="4"/>
        <v>6</v>
      </c>
      <c r="R27" s="73">
        <f t="shared" si="5"/>
        <v>6</v>
      </c>
      <c r="S27" s="53"/>
    </row>
    <row r="28" spans="1:19" ht="12.75">
      <c r="A28" s="125"/>
      <c r="B28" s="69"/>
      <c r="C28" s="69"/>
      <c r="D28" s="70" t="s">
        <v>116</v>
      </c>
      <c r="E28" s="71" t="s">
        <v>117</v>
      </c>
      <c r="F28" s="70">
        <v>15</v>
      </c>
      <c r="G28" s="72">
        <v>0</v>
      </c>
      <c r="H28" s="69">
        <v>0</v>
      </c>
      <c r="I28" s="72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86" t="s">
        <v>240</v>
      </c>
      <c r="P28" s="86" t="s">
        <v>240</v>
      </c>
      <c r="Q28" s="58">
        <f t="shared" si="4"/>
        <v>0</v>
      </c>
      <c r="R28" s="73">
        <f t="shared" si="5"/>
        <v>0</v>
      </c>
      <c r="S28" s="53"/>
    </row>
    <row r="29" spans="1:19" ht="25.5">
      <c r="A29" s="125"/>
      <c r="B29" s="69"/>
      <c r="C29" s="69"/>
      <c r="D29" s="70" t="s">
        <v>118</v>
      </c>
      <c r="E29" s="71" t="s">
        <v>326</v>
      </c>
      <c r="F29" s="70">
        <v>16</v>
      </c>
      <c r="G29" s="72">
        <f>SUM(G30:G31)</f>
        <v>0</v>
      </c>
      <c r="H29" s="69">
        <f aca="true" t="shared" si="9" ref="H29:N29">SUM(H30:H31)</f>
        <v>0</v>
      </c>
      <c r="I29" s="72">
        <f t="shared" si="9"/>
        <v>0</v>
      </c>
      <c r="J29" s="69">
        <f>SUM(J30:J31)</f>
        <v>0</v>
      </c>
      <c r="K29" s="69">
        <f t="shared" si="9"/>
        <v>0</v>
      </c>
      <c r="L29" s="69">
        <f t="shared" si="9"/>
        <v>0</v>
      </c>
      <c r="M29" s="69">
        <f t="shared" si="9"/>
        <v>0</v>
      </c>
      <c r="N29" s="69">
        <f t="shared" si="9"/>
        <v>0</v>
      </c>
      <c r="O29" s="86"/>
      <c r="P29" s="86"/>
      <c r="Q29" s="58">
        <f t="shared" si="4"/>
        <v>0</v>
      </c>
      <c r="R29" s="73">
        <f t="shared" si="5"/>
        <v>0</v>
      </c>
      <c r="S29" s="53"/>
    </row>
    <row r="30" spans="1:19" ht="12.75">
      <c r="A30" s="125"/>
      <c r="B30" s="69"/>
      <c r="C30" s="69"/>
      <c r="D30" s="69"/>
      <c r="E30" s="71" t="s">
        <v>119</v>
      </c>
      <c r="F30" s="70">
        <v>17</v>
      </c>
      <c r="G30" s="72">
        <v>0</v>
      </c>
      <c r="H30" s="69">
        <v>0</v>
      </c>
      <c r="I30" s="72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86"/>
      <c r="P30" s="86"/>
      <c r="Q30" s="58">
        <f t="shared" si="4"/>
        <v>0</v>
      </c>
      <c r="R30" s="73">
        <f t="shared" si="5"/>
        <v>0</v>
      </c>
      <c r="S30" s="53"/>
    </row>
    <row r="31" spans="1:19" ht="12.75">
      <c r="A31" s="125"/>
      <c r="B31" s="69"/>
      <c r="C31" s="69"/>
      <c r="D31" s="69"/>
      <c r="E31" s="71" t="s">
        <v>120</v>
      </c>
      <c r="F31" s="70">
        <v>18</v>
      </c>
      <c r="G31" s="72">
        <v>0</v>
      </c>
      <c r="H31" s="69">
        <v>0</v>
      </c>
      <c r="I31" s="72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86"/>
      <c r="P31" s="86"/>
      <c r="Q31" s="58">
        <f t="shared" si="4"/>
        <v>0</v>
      </c>
      <c r="R31" s="73">
        <f t="shared" si="5"/>
        <v>0</v>
      </c>
      <c r="S31" s="53"/>
    </row>
    <row r="32" spans="1:19" ht="12.75">
      <c r="A32" s="125"/>
      <c r="B32" s="69"/>
      <c r="C32" s="69"/>
      <c r="D32" s="70" t="s">
        <v>121</v>
      </c>
      <c r="E32" s="71" t="s">
        <v>122</v>
      </c>
      <c r="F32" s="70">
        <v>19</v>
      </c>
      <c r="G32" s="72">
        <v>0</v>
      </c>
      <c r="H32" s="69">
        <v>0</v>
      </c>
      <c r="I32" s="72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86" t="s">
        <v>240</v>
      </c>
      <c r="P32" s="86" t="s">
        <v>240</v>
      </c>
      <c r="Q32" s="58">
        <f t="shared" si="4"/>
        <v>0</v>
      </c>
      <c r="R32" s="73">
        <f t="shared" si="5"/>
        <v>0</v>
      </c>
      <c r="S32" s="53"/>
    </row>
    <row r="33" spans="1:19" ht="12.75">
      <c r="A33" s="125"/>
      <c r="B33" s="69"/>
      <c r="C33" s="69"/>
      <c r="D33" s="70" t="s">
        <v>123</v>
      </c>
      <c r="E33" s="71" t="s">
        <v>124</v>
      </c>
      <c r="F33" s="70">
        <v>20</v>
      </c>
      <c r="G33" s="72">
        <v>0</v>
      </c>
      <c r="H33" s="69">
        <v>0</v>
      </c>
      <c r="I33" s="72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86"/>
      <c r="P33" s="86"/>
      <c r="Q33" s="58">
        <f t="shared" si="4"/>
        <v>0</v>
      </c>
      <c r="R33" s="73">
        <f t="shared" si="5"/>
        <v>0</v>
      </c>
      <c r="S33" s="53"/>
    </row>
    <row r="34" spans="1:19" ht="12.75">
      <c r="A34" s="125"/>
      <c r="B34" s="69"/>
      <c r="C34" s="69"/>
      <c r="D34" s="70" t="s">
        <v>125</v>
      </c>
      <c r="E34" s="71" t="s">
        <v>108</v>
      </c>
      <c r="F34" s="70">
        <v>21</v>
      </c>
      <c r="G34" s="72">
        <v>41</v>
      </c>
      <c r="H34" s="69">
        <v>30</v>
      </c>
      <c r="I34" s="72">
        <v>39</v>
      </c>
      <c r="J34" s="69">
        <v>45</v>
      </c>
      <c r="K34" s="69">
        <v>3</v>
      </c>
      <c r="L34" s="69">
        <v>18</v>
      </c>
      <c r="M34" s="69">
        <v>23</v>
      </c>
      <c r="N34" s="69">
        <v>45</v>
      </c>
      <c r="O34" s="86">
        <f>J34/I34*100</f>
        <v>115.38461538461537</v>
      </c>
      <c r="P34" s="86">
        <f>I34/G34*100</f>
        <v>95.1219512195122</v>
      </c>
      <c r="Q34" s="58">
        <f t="shared" si="4"/>
        <v>6</v>
      </c>
      <c r="R34" s="73">
        <f t="shared" si="5"/>
        <v>6</v>
      </c>
      <c r="S34" s="53"/>
    </row>
    <row r="35" spans="1:19" ht="26.25" customHeight="1">
      <c r="A35" s="125"/>
      <c r="B35" s="70">
        <v>2</v>
      </c>
      <c r="C35" s="69"/>
      <c r="D35" s="126" t="s">
        <v>126</v>
      </c>
      <c r="E35" s="126"/>
      <c r="F35" s="70">
        <v>22</v>
      </c>
      <c r="G35" s="72">
        <f>G36+G37+G38+G39+G40</f>
        <v>46.9</v>
      </c>
      <c r="H35" s="69">
        <f aca="true" t="shared" si="10" ref="H35:N35">H36+H37+H38+H39+H40</f>
        <v>15</v>
      </c>
      <c r="I35" s="72">
        <f t="shared" si="10"/>
        <v>16</v>
      </c>
      <c r="J35" s="69">
        <f t="shared" si="10"/>
        <v>50</v>
      </c>
      <c r="K35" s="69">
        <f t="shared" si="10"/>
        <v>1</v>
      </c>
      <c r="L35" s="69">
        <f t="shared" si="10"/>
        <v>30</v>
      </c>
      <c r="M35" s="69">
        <f t="shared" si="10"/>
        <v>46</v>
      </c>
      <c r="N35" s="69">
        <f t="shared" si="10"/>
        <v>50</v>
      </c>
      <c r="O35" s="86">
        <f>J35/I35*100</f>
        <v>312.5</v>
      </c>
      <c r="P35" s="86">
        <f>I35/G35*100</f>
        <v>34.11513859275053</v>
      </c>
      <c r="Q35" s="58">
        <f t="shared" si="4"/>
        <v>34</v>
      </c>
      <c r="R35" s="73">
        <f t="shared" si="5"/>
        <v>34</v>
      </c>
      <c r="S35" s="53"/>
    </row>
    <row r="36" spans="1:19" ht="12.75" customHeight="1">
      <c r="A36" s="125"/>
      <c r="B36" s="69"/>
      <c r="C36" s="70" t="s">
        <v>12</v>
      </c>
      <c r="D36" s="126" t="s">
        <v>127</v>
      </c>
      <c r="E36" s="126"/>
      <c r="F36" s="70">
        <v>23</v>
      </c>
      <c r="G36" s="72">
        <v>0</v>
      </c>
      <c r="H36" s="69">
        <v>0</v>
      </c>
      <c r="I36" s="72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86"/>
      <c r="P36" s="86"/>
      <c r="Q36" s="58">
        <f t="shared" si="4"/>
        <v>0</v>
      </c>
      <c r="R36" s="73">
        <f t="shared" si="5"/>
        <v>0</v>
      </c>
      <c r="S36" s="53"/>
    </row>
    <row r="37" spans="1:19" ht="12.75" customHeight="1">
      <c r="A37" s="125"/>
      <c r="B37" s="58"/>
      <c r="C37" s="70" t="s">
        <v>13</v>
      </c>
      <c r="D37" s="126" t="s">
        <v>128</v>
      </c>
      <c r="E37" s="126"/>
      <c r="F37" s="70">
        <v>24</v>
      </c>
      <c r="G37" s="72">
        <v>0</v>
      </c>
      <c r="H37" s="69">
        <v>0</v>
      </c>
      <c r="I37" s="72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86"/>
      <c r="P37" s="86"/>
      <c r="Q37" s="58">
        <f t="shared" si="4"/>
        <v>0</v>
      </c>
      <c r="R37" s="73">
        <f t="shared" si="5"/>
        <v>0</v>
      </c>
      <c r="S37" s="53"/>
    </row>
    <row r="38" spans="1:19" ht="12.75" customHeight="1">
      <c r="A38" s="125"/>
      <c r="B38" s="58"/>
      <c r="C38" s="70" t="s">
        <v>57</v>
      </c>
      <c r="D38" s="126" t="s">
        <v>129</v>
      </c>
      <c r="E38" s="126"/>
      <c r="F38" s="70">
        <v>25</v>
      </c>
      <c r="G38" s="72">
        <v>0</v>
      </c>
      <c r="H38" s="69">
        <v>0</v>
      </c>
      <c r="I38" s="72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86"/>
      <c r="P38" s="86"/>
      <c r="Q38" s="58">
        <f t="shared" si="4"/>
        <v>0</v>
      </c>
      <c r="R38" s="73">
        <f t="shared" si="5"/>
        <v>0</v>
      </c>
      <c r="S38" s="53"/>
    </row>
    <row r="39" spans="1:19" ht="12.75" customHeight="1">
      <c r="A39" s="125"/>
      <c r="B39" s="69"/>
      <c r="C39" s="70" t="s">
        <v>67</v>
      </c>
      <c r="D39" s="126" t="s">
        <v>130</v>
      </c>
      <c r="E39" s="126"/>
      <c r="F39" s="70">
        <v>26</v>
      </c>
      <c r="G39" s="72">
        <v>4.5</v>
      </c>
      <c r="H39" s="69">
        <v>3</v>
      </c>
      <c r="I39" s="72">
        <v>4</v>
      </c>
      <c r="J39" s="69">
        <v>5</v>
      </c>
      <c r="K39" s="69">
        <v>0</v>
      </c>
      <c r="L39" s="69">
        <v>0</v>
      </c>
      <c r="M39" s="69">
        <v>1</v>
      </c>
      <c r="N39" s="69">
        <v>5</v>
      </c>
      <c r="O39" s="86">
        <f aca="true" t="shared" si="11" ref="O39:O44">J39/I39*100</f>
        <v>125</v>
      </c>
      <c r="P39" s="86">
        <f aca="true" t="shared" si="12" ref="P39:P44">I39/G39*100</f>
        <v>88.88888888888889</v>
      </c>
      <c r="Q39" s="58">
        <f t="shared" si="4"/>
        <v>1</v>
      </c>
      <c r="R39" s="73">
        <f t="shared" si="5"/>
        <v>1</v>
      </c>
      <c r="S39" s="53"/>
    </row>
    <row r="40" spans="1:19" ht="12.75" customHeight="1">
      <c r="A40" s="125"/>
      <c r="B40" s="58"/>
      <c r="C40" s="70" t="s">
        <v>69</v>
      </c>
      <c r="D40" s="126" t="s">
        <v>131</v>
      </c>
      <c r="E40" s="126"/>
      <c r="F40" s="70">
        <v>27</v>
      </c>
      <c r="G40" s="72">
        <v>42.4</v>
      </c>
      <c r="H40" s="69">
        <v>12</v>
      </c>
      <c r="I40" s="72">
        <v>12</v>
      </c>
      <c r="J40" s="69">
        <v>45</v>
      </c>
      <c r="K40" s="69">
        <v>1</v>
      </c>
      <c r="L40" s="69">
        <v>30</v>
      </c>
      <c r="M40" s="69">
        <v>45</v>
      </c>
      <c r="N40" s="69">
        <v>45</v>
      </c>
      <c r="O40" s="86">
        <f t="shared" si="11"/>
        <v>375</v>
      </c>
      <c r="P40" s="86">
        <f t="shared" si="12"/>
        <v>28.30188679245283</v>
      </c>
      <c r="Q40" s="58">
        <f t="shared" si="4"/>
        <v>33</v>
      </c>
      <c r="R40" s="73">
        <f t="shared" si="5"/>
        <v>33</v>
      </c>
      <c r="S40" s="53"/>
    </row>
    <row r="41" spans="1:19" s="36" customFormat="1" ht="12.75" customHeight="1">
      <c r="A41" s="64" t="s">
        <v>16</v>
      </c>
      <c r="B41" s="67"/>
      <c r="C41" s="67"/>
      <c r="D41" s="124" t="s">
        <v>376</v>
      </c>
      <c r="E41" s="124"/>
      <c r="F41" s="64">
        <v>28</v>
      </c>
      <c r="G41" s="66">
        <f>G42+G143</f>
        <v>16992.357</v>
      </c>
      <c r="H41" s="66">
        <f aca="true" t="shared" si="13" ref="H41:N41">H42+H143</f>
        <v>21330</v>
      </c>
      <c r="I41" s="66">
        <f t="shared" si="13"/>
        <v>21229.216</v>
      </c>
      <c r="J41" s="66">
        <f t="shared" si="13"/>
        <v>21855</v>
      </c>
      <c r="K41" s="66">
        <f t="shared" si="13"/>
        <v>5864.25</v>
      </c>
      <c r="L41" s="66">
        <f t="shared" si="13"/>
        <v>11852.5</v>
      </c>
      <c r="M41" s="66">
        <f t="shared" si="13"/>
        <v>16743.75</v>
      </c>
      <c r="N41" s="66">
        <f t="shared" si="13"/>
        <v>21855</v>
      </c>
      <c r="O41" s="85">
        <f t="shared" si="11"/>
        <v>102.94774898894052</v>
      </c>
      <c r="P41" s="85">
        <f t="shared" si="12"/>
        <v>124.93390999259255</v>
      </c>
      <c r="Q41" s="67">
        <f t="shared" si="4"/>
        <v>625.7839999999997</v>
      </c>
      <c r="R41" s="68">
        <f t="shared" si="5"/>
        <v>625.7839999999997</v>
      </c>
      <c r="S41" s="54"/>
    </row>
    <row r="42" spans="1:19" s="36" customFormat="1" ht="29.25" customHeight="1">
      <c r="A42" s="130"/>
      <c r="B42" s="64">
        <v>1</v>
      </c>
      <c r="C42" s="67"/>
      <c r="D42" s="124" t="s">
        <v>327</v>
      </c>
      <c r="E42" s="124"/>
      <c r="F42" s="64">
        <v>29</v>
      </c>
      <c r="G42" s="66">
        <f>G43+G91+G98+G126</f>
        <v>16986.514</v>
      </c>
      <c r="H42" s="65">
        <f aca="true" t="shared" si="14" ref="H42:N42">H43+H91+H98+H126</f>
        <v>21324</v>
      </c>
      <c r="I42" s="66">
        <f t="shared" si="14"/>
        <v>21229.156</v>
      </c>
      <c r="J42" s="65">
        <f t="shared" si="14"/>
        <v>21853</v>
      </c>
      <c r="K42" s="65">
        <f t="shared" si="14"/>
        <v>5863.25</v>
      </c>
      <c r="L42" s="65">
        <f t="shared" si="14"/>
        <v>11850.5</v>
      </c>
      <c r="M42" s="65">
        <f t="shared" si="14"/>
        <v>16741.75</v>
      </c>
      <c r="N42" s="65">
        <f t="shared" si="14"/>
        <v>21853</v>
      </c>
      <c r="O42" s="85">
        <f t="shared" si="11"/>
        <v>102.93861894462503</v>
      </c>
      <c r="P42" s="85">
        <f t="shared" si="12"/>
        <v>124.97653138248377</v>
      </c>
      <c r="Q42" s="67">
        <f t="shared" si="4"/>
        <v>623.844000000001</v>
      </c>
      <c r="R42" s="68">
        <f t="shared" si="5"/>
        <v>623.844000000001</v>
      </c>
      <c r="S42" s="54"/>
    </row>
    <row r="43" spans="1:19" s="36" customFormat="1" ht="27" customHeight="1">
      <c r="A43" s="130"/>
      <c r="B43" s="65"/>
      <c r="C43" s="67"/>
      <c r="D43" s="124" t="s">
        <v>328</v>
      </c>
      <c r="E43" s="124"/>
      <c r="F43" s="64">
        <v>30</v>
      </c>
      <c r="G43" s="66">
        <f>G44+G52+G58</f>
        <v>3885.246</v>
      </c>
      <c r="H43" s="65">
        <f aca="true" t="shared" si="15" ref="H43:N43">H44+H52+H58</f>
        <v>4555</v>
      </c>
      <c r="I43" s="66">
        <f t="shared" si="15"/>
        <v>4591.356</v>
      </c>
      <c r="J43" s="65">
        <f t="shared" si="15"/>
        <v>6337</v>
      </c>
      <c r="K43" s="65">
        <f t="shared" si="15"/>
        <v>1520</v>
      </c>
      <c r="L43" s="65">
        <f t="shared" si="15"/>
        <v>3101</v>
      </c>
      <c r="M43" s="65">
        <f t="shared" si="15"/>
        <v>4555</v>
      </c>
      <c r="N43" s="65">
        <f t="shared" si="15"/>
        <v>6337</v>
      </c>
      <c r="O43" s="85">
        <f t="shared" si="11"/>
        <v>138.02022757547007</v>
      </c>
      <c r="P43" s="85">
        <f t="shared" si="12"/>
        <v>118.17413878040155</v>
      </c>
      <c r="Q43" s="67">
        <f t="shared" si="4"/>
        <v>1745.6440000000002</v>
      </c>
      <c r="R43" s="68">
        <f t="shared" si="5"/>
        <v>1745.6440000000002</v>
      </c>
      <c r="S43" s="54"/>
    </row>
    <row r="44" spans="1:19" s="36" customFormat="1" ht="28.5" customHeight="1">
      <c r="A44" s="130"/>
      <c r="B44" s="67"/>
      <c r="C44" s="64" t="s">
        <v>132</v>
      </c>
      <c r="D44" s="124" t="s">
        <v>329</v>
      </c>
      <c r="E44" s="124"/>
      <c r="F44" s="64">
        <v>31</v>
      </c>
      <c r="G44" s="66">
        <f>G45+G46+G49+G50+G51</f>
        <v>3127.23</v>
      </c>
      <c r="H44" s="65">
        <f aca="true" t="shared" si="16" ref="H44:N44">H45+H46+H49+H50+H51</f>
        <v>3820</v>
      </c>
      <c r="I44" s="66">
        <f t="shared" si="16"/>
        <v>3837</v>
      </c>
      <c r="J44" s="65">
        <f>J45+J46+J49+J50+J51</f>
        <v>5270</v>
      </c>
      <c r="K44" s="65">
        <f t="shared" si="16"/>
        <v>1269</v>
      </c>
      <c r="L44" s="65">
        <f t="shared" si="16"/>
        <v>2570</v>
      </c>
      <c r="M44" s="65">
        <f t="shared" si="16"/>
        <v>3750</v>
      </c>
      <c r="N44" s="65">
        <f t="shared" si="16"/>
        <v>5270</v>
      </c>
      <c r="O44" s="85">
        <f t="shared" si="11"/>
        <v>137.34688558769872</v>
      </c>
      <c r="P44" s="85">
        <f t="shared" si="12"/>
        <v>122.69644381769169</v>
      </c>
      <c r="Q44" s="67">
        <f t="shared" si="4"/>
        <v>1433</v>
      </c>
      <c r="R44" s="68">
        <f t="shared" si="5"/>
        <v>1433</v>
      </c>
      <c r="S44" s="54"/>
    </row>
    <row r="45" spans="1:19" ht="12.75">
      <c r="A45" s="130"/>
      <c r="B45" s="58"/>
      <c r="C45" s="70" t="s">
        <v>12</v>
      </c>
      <c r="D45" s="126" t="s">
        <v>133</v>
      </c>
      <c r="E45" s="126"/>
      <c r="F45" s="70">
        <v>32</v>
      </c>
      <c r="G45" s="69">
        <v>0</v>
      </c>
      <c r="H45" s="69">
        <v>0</v>
      </c>
      <c r="I45" s="69">
        <v>0</v>
      </c>
      <c r="J45" s="69">
        <v>0</v>
      </c>
      <c r="K45" s="69"/>
      <c r="L45" s="69"/>
      <c r="M45" s="69"/>
      <c r="N45" s="69">
        <v>0</v>
      </c>
      <c r="O45" s="86"/>
      <c r="P45" s="86"/>
      <c r="Q45" s="58">
        <f t="shared" si="4"/>
        <v>0</v>
      </c>
      <c r="R45" s="73">
        <f t="shared" si="5"/>
        <v>0</v>
      </c>
      <c r="S45" s="53"/>
    </row>
    <row r="46" spans="1:19" ht="12.75" customHeight="1">
      <c r="A46" s="130"/>
      <c r="B46" s="58"/>
      <c r="C46" s="70" t="s">
        <v>13</v>
      </c>
      <c r="D46" s="126" t="s">
        <v>134</v>
      </c>
      <c r="E46" s="126"/>
      <c r="F46" s="70">
        <v>33</v>
      </c>
      <c r="G46" s="72">
        <f>G47+G48</f>
        <v>2798.25</v>
      </c>
      <c r="H46" s="69">
        <f aca="true" t="shared" si="17" ref="H46:M46">H47+H48</f>
        <v>3400</v>
      </c>
      <c r="I46" s="72">
        <f t="shared" si="17"/>
        <v>3474</v>
      </c>
      <c r="J46" s="69">
        <f>J47+J48</f>
        <v>3950</v>
      </c>
      <c r="K46" s="69">
        <f t="shared" si="17"/>
        <v>960</v>
      </c>
      <c r="L46" s="69">
        <f t="shared" si="17"/>
        <v>1950</v>
      </c>
      <c r="M46" s="69">
        <f t="shared" si="17"/>
        <v>2800</v>
      </c>
      <c r="N46" s="69">
        <f>N47+N48</f>
        <v>3950</v>
      </c>
      <c r="O46" s="86">
        <f aca="true" t="shared" si="18" ref="O46:O65">J46/I46*100</f>
        <v>113.70178468624064</v>
      </c>
      <c r="P46" s="86">
        <f>I46/G46*100</f>
        <v>124.14902170999731</v>
      </c>
      <c r="Q46" s="58">
        <f t="shared" si="4"/>
        <v>476</v>
      </c>
      <c r="R46" s="73">
        <f t="shared" si="5"/>
        <v>476</v>
      </c>
      <c r="S46" s="53"/>
    </row>
    <row r="47" spans="1:19" ht="12.75">
      <c r="A47" s="130"/>
      <c r="B47" s="58"/>
      <c r="C47" s="69"/>
      <c r="D47" s="70" t="s">
        <v>135</v>
      </c>
      <c r="E47" s="71" t="s">
        <v>284</v>
      </c>
      <c r="F47" s="70">
        <v>34</v>
      </c>
      <c r="G47" s="72">
        <v>638.1</v>
      </c>
      <c r="H47" s="69">
        <v>700</v>
      </c>
      <c r="I47" s="72">
        <v>687</v>
      </c>
      <c r="J47" s="69">
        <v>750</v>
      </c>
      <c r="K47" s="69">
        <v>160</v>
      </c>
      <c r="L47" s="69">
        <v>350</v>
      </c>
      <c r="M47" s="69">
        <v>500</v>
      </c>
      <c r="N47" s="69">
        <v>750</v>
      </c>
      <c r="O47" s="86">
        <f t="shared" si="18"/>
        <v>109.1703056768559</v>
      </c>
      <c r="P47" s="86">
        <f>I47/G47*100</f>
        <v>107.66337564645039</v>
      </c>
      <c r="Q47" s="58">
        <f t="shared" si="4"/>
        <v>63</v>
      </c>
      <c r="R47" s="73">
        <f t="shared" si="5"/>
        <v>63</v>
      </c>
      <c r="S47" s="53"/>
    </row>
    <row r="48" spans="1:19" ht="15.75">
      <c r="A48" s="130"/>
      <c r="B48" s="58"/>
      <c r="C48" s="69"/>
      <c r="D48" s="70" t="s">
        <v>136</v>
      </c>
      <c r="E48" s="71" t="s">
        <v>137</v>
      </c>
      <c r="F48" s="70">
        <v>35</v>
      </c>
      <c r="G48" s="72">
        <v>2160.15</v>
      </c>
      <c r="H48" s="69">
        <v>2700</v>
      </c>
      <c r="I48" s="72">
        <v>2787</v>
      </c>
      <c r="J48" s="69">
        <v>3200</v>
      </c>
      <c r="K48" s="69">
        <v>800</v>
      </c>
      <c r="L48" s="69">
        <v>1600</v>
      </c>
      <c r="M48" s="69">
        <v>2300</v>
      </c>
      <c r="N48" s="87">
        <v>3200</v>
      </c>
      <c r="O48" s="86">
        <f t="shared" si="18"/>
        <v>114.81880157875852</v>
      </c>
      <c r="P48" s="86">
        <f>I48/G48*100</f>
        <v>129.01881813762932</v>
      </c>
      <c r="Q48" s="58">
        <f t="shared" si="4"/>
        <v>413</v>
      </c>
      <c r="R48" s="73">
        <f t="shared" si="5"/>
        <v>413</v>
      </c>
      <c r="S48" s="53"/>
    </row>
    <row r="49" spans="1:19" ht="25.5" customHeight="1">
      <c r="A49" s="130"/>
      <c r="B49" s="58"/>
      <c r="C49" s="70" t="s">
        <v>57</v>
      </c>
      <c r="D49" s="126" t="s">
        <v>138</v>
      </c>
      <c r="E49" s="126"/>
      <c r="F49" s="70">
        <v>36</v>
      </c>
      <c r="G49" s="72">
        <v>43.08</v>
      </c>
      <c r="H49" s="69">
        <v>90</v>
      </c>
      <c r="I49" s="72">
        <v>51</v>
      </c>
      <c r="J49" s="69">
        <v>90</v>
      </c>
      <c r="K49" s="69">
        <v>9</v>
      </c>
      <c r="L49" s="69">
        <v>20</v>
      </c>
      <c r="M49" s="69">
        <v>50</v>
      </c>
      <c r="N49" s="69">
        <v>90</v>
      </c>
      <c r="O49" s="86">
        <f t="shared" si="18"/>
        <v>176.47058823529412</v>
      </c>
      <c r="P49" s="86">
        <f>I49/G49*100</f>
        <v>118.38440111420614</v>
      </c>
      <c r="Q49" s="58">
        <f t="shared" si="4"/>
        <v>39</v>
      </c>
      <c r="R49" s="73">
        <f t="shared" si="5"/>
        <v>39</v>
      </c>
      <c r="S49" s="53"/>
    </row>
    <row r="50" spans="1:19" ht="12.75" customHeight="1">
      <c r="A50" s="130"/>
      <c r="B50" s="58"/>
      <c r="C50" s="70" t="s">
        <v>67</v>
      </c>
      <c r="D50" s="126" t="s">
        <v>139</v>
      </c>
      <c r="E50" s="126"/>
      <c r="F50" s="70">
        <v>37</v>
      </c>
      <c r="G50" s="72">
        <v>285.9</v>
      </c>
      <c r="H50" s="69">
        <v>330</v>
      </c>
      <c r="I50" s="72">
        <v>312</v>
      </c>
      <c r="J50" s="69">
        <v>1230</v>
      </c>
      <c r="K50" s="69">
        <v>300</v>
      </c>
      <c r="L50" s="69">
        <v>600</v>
      </c>
      <c r="M50" s="69">
        <v>900</v>
      </c>
      <c r="N50" s="69">
        <v>1230</v>
      </c>
      <c r="O50" s="86">
        <f t="shared" si="18"/>
        <v>394.2307692307692</v>
      </c>
      <c r="P50" s="86">
        <f>I50/G50*100</f>
        <v>109.12906610703044</v>
      </c>
      <c r="Q50" s="58">
        <f t="shared" si="4"/>
        <v>918</v>
      </c>
      <c r="R50" s="73">
        <f t="shared" si="5"/>
        <v>918</v>
      </c>
      <c r="S50" s="53"/>
    </row>
    <row r="51" spans="1:19" ht="12.75" customHeight="1">
      <c r="A51" s="130"/>
      <c r="B51" s="58"/>
      <c r="C51" s="70" t="s">
        <v>69</v>
      </c>
      <c r="D51" s="126" t="s">
        <v>140</v>
      </c>
      <c r="E51" s="126"/>
      <c r="F51" s="70">
        <v>38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86" t="s">
        <v>240</v>
      </c>
      <c r="P51" s="86" t="s">
        <v>240</v>
      </c>
      <c r="Q51" s="58">
        <f t="shared" si="4"/>
        <v>0</v>
      </c>
      <c r="R51" s="73">
        <f t="shared" si="5"/>
        <v>0</v>
      </c>
      <c r="S51" s="53"/>
    </row>
    <row r="52" spans="1:19" s="36" customFormat="1" ht="25.5" customHeight="1">
      <c r="A52" s="130"/>
      <c r="B52" s="67"/>
      <c r="C52" s="64" t="s">
        <v>141</v>
      </c>
      <c r="D52" s="124" t="s">
        <v>330</v>
      </c>
      <c r="E52" s="124"/>
      <c r="F52" s="64">
        <v>39</v>
      </c>
      <c r="G52" s="66">
        <f>G53+G54+G57</f>
        <v>272.302</v>
      </c>
      <c r="H52" s="65">
        <f>H53+H54+H57</f>
        <v>274</v>
      </c>
      <c r="I52" s="66">
        <f>I53+I54+I57</f>
        <v>266</v>
      </c>
      <c r="J52" s="65">
        <f aca="true" t="shared" si="19" ref="J52:P52">J53+J54+J57</f>
        <v>574</v>
      </c>
      <c r="K52" s="65">
        <f t="shared" si="19"/>
        <v>136</v>
      </c>
      <c r="L52" s="65">
        <f t="shared" si="19"/>
        <v>285</v>
      </c>
      <c r="M52" s="65">
        <f t="shared" si="19"/>
        <v>434</v>
      </c>
      <c r="N52" s="65">
        <f t="shared" si="19"/>
        <v>574</v>
      </c>
      <c r="O52" s="65">
        <f t="shared" si="19"/>
        <v>528.7117518196594</v>
      </c>
      <c r="P52" s="65">
        <f t="shared" si="19"/>
        <v>348.35739056437853</v>
      </c>
      <c r="Q52" s="65">
        <f>Q53+Q54+Q57</f>
        <v>308</v>
      </c>
      <c r="R52" s="73">
        <f t="shared" si="5"/>
        <v>308</v>
      </c>
      <c r="S52" s="54"/>
    </row>
    <row r="53" spans="1:19" ht="12.75" customHeight="1">
      <c r="A53" s="130"/>
      <c r="B53" s="58"/>
      <c r="C53" s="70" t="s">
        <v>12</v>
      </c>
      <c r="D53" s="126" t="s">
        <v>142</v>
      </c>
      <c r="E53" s="126"/>
      <c r="F53" s="70">
        <v>40</v>
      </c>
      <c r="G53" s="72">
        <v>49.199</v>
      </c>
      <c r="H53" s="69">
        <v>90</v>
      </c>
      <c r="I53" s="72">
        <v>89</v>
      </c>
      <c r="J53" s="69">
        <v>100</v>
      </c>
      <c r="K53" s="69">
        <v>20</v>
      </c>
      <c r="L53" s="69">
        <v>40</v>
      </c>
      <c r="M53" s="69">
        <v>70</v>
      </c>
      <c r="N53" s="69">
        <v>100</v>
      </c>
      <c r="O53" s="86">
        <f t="shared" si="18"/>
        <v>112.35955056179776</v>
      </c>
      <c r="P53" s="86">
        <f aca="true" t="shared" si="20" ref="P53:P60">I53/G53*100</f>
        <v>180.89798573141732</v>
      </c>
      <c r="Q53" s="58">
        <f t="shared" si="4"/>
        <v>11</v>
      </c>
      <c r="R53" s="73">
        <f t="shared" si="5"/>
        <v>11</v>
      </c>
      <c r="S53" s="53"/>
    </row>
    <row r="54" spans="1:19" ht="12.75" customHeight="1">
      <c r="A54" s="130"/>
      <c r="B54" s="58"/>
      <c r="C54" s="70" t="s">
        <v>13</v>
      </c>
      <c r="D54" s="126" t="s">
        <v>331</v>
      </c>
      <c r="E54" s="126"/>
      <c r="F54" s="70">
        <v>41</v>
      </c>
      <c r="G54" s="72">
        <f>G55+G56</f>
        <v>20.203</v>
      </c>
      <c r="H54" s="69">
        <f aca="true" t="shared" si="21" ref="H54:N54">H55+H56</f>
        <v>22</v>
      </c>
      <c r="I54" s="72">
        <f t="shared" si="21"/>
        <v>18</v>
      </c>
      <c r="J54" s="69">
        <f>J55+J56</f>
        <v>24</v>
      </c>
      <c r="K54" s="69">
        <f t="shared" si="21"/>
        <v>6</v>
      </c>
      <c r="L54" s="69">
        <f t="shared" si="21"/>
        <v>15</v>
      </c>
      <c r="M54" s="69">
        <f t="shared" si="21"/>
        <v>19</v>
      </c>
      <c r="N54" s="69">
        <f t="shared" si="21"/>
        <v>24</v>
      </c>
      <c r="O54" s="86">
        <f t="shared" si="18"/>
        <v>133.33333333333331</v>
      </c>
      <c r="P54" s="86">
        <f t="shared" si="20"/>
        <v>89.09567885957532</v>
      </c>
      <c r="Q54" s="58">
        <f t="shared" si="4"/>
        <v>6</v>
      </c>
      <c r="R54" s="73">
        <f t="shared" si="5"/>
        <v>6</v>
      </c>
      <c r="S54" s="53"/>
    </row>
    <row r="55" spans="1:19" ht="25.5">
      <c r="A55" s="130"/>
      <c r="B55" s="58"/>
      <c r="C55" s="69"/>
      <c r="D55" s="70" t="s">
        <v>135</v>
      </c>
      <c r="E55" s="71" t="s">
        <v>143</v>
      </c>
      <c r="F55" s="70">
        <v>42</v>
      </c>
      <c r="G55" s="72">
        <v>17.7</v>
      </c>
      <c r="H55" s="69">
        <v>20</v>
      </c>
      <c r="I55" s="72">
        <v>16</v>
      </c>
      <c r="J55" s="69">
        <v>22</v>
      </c>
      <c r="K55" s="69">
        <v>5</v>
      </c>
      <c r="L55" s="69">
        <v>13</v>
      </c>
      <c r="M55" s="69">
        <v>17</v>
      </c>
      <c r="N55" s="69">
        <v>22</v>
      </c>
      <c r="O55" s="86">
        <f t="shared" si="18"/>
        <v>137.5</v>
      </c>
      <c r="P55" s="86">
        <f t="shared" si="20"/>
        <v>90.3954802259887</v>
      </c>
      <c r="Q55" s="58">
        <f t="shared" si="4"/>
        <v>6</v>
      </c>
      <c r="R55" s="73">
        <f t="shared" si="5"/>
        <v>6</v>
      </c>
      <c r="S55" s="53"/>
    </row>
    <row r="56" spans="1:19" ht="12.75">
      <c r="A56" s="130"/>
      <c r="B56" s="58"/>
      <c r="C56" s="69"/>
      <c r="D56" s="70" t="s">
        <v>136</v>
      </c>
      <c r="E56" s="71" t="s">
        <v>144</v>
      </c>
      <c r="F56" s="70">
        <v>43</v>
      </c>
      <c r="G56" s="72">
        <v>2.503</v>
      </c>
      <c r="H56" s="69">
        <v>2</v>
      </c>
      <c r="I56" s="72">
        <v>2</v>
      </c>
      <c r="J56" s="69">
        <v>2</v>
      </c>
      <c r="K56" s="69">
        <v>1</v>
      </c>
      <c r="L56" s="69">
        <v>2</v>
      </c>
      <c r="M56" s="69">
        <v>2</v>
      </c>
      <c r="N56" s="69">
        <v>2</v>
      </c>
      <c r="O56" s="86">
        <f t="shared" si="18"/>
        <v>100</v>
      </c>
      <c r="P56" s="86">
        <f t="shared" si="20"/>
        <v>79.90411506192568</v>
      </c>
      <c r="Q56" s="58">
        <f t="shared" si="4"/>
        <v>0</v>
      </c>
      <c r="R56" s="73">
        <f t="shared" si="5"/>
        <v>0</v>
      </c>
      <c r="S56" s="53"/>
    </row>
    <row r="57" spans="1:19" ht="12.75" customHeight="1">
      <c r="A57" s="130"/>
      <c r="B57" s="58"/>
      <c r="C57" s="70" t="s">
        <v>57</v>
      </c>
      <c r="D57" s="126" t="s">
        <v>145</v>
      </c>
      <c r="E57" s="126"/>
      <c r="F57" s="70">
        <v>44</v>
      </c>
      <c r="G57" s="72">
        <v>202.9</v>
      </c>
      <c r="H57" s="69">
        <v>162</v>
      </c>
      <c r="I57" s="72">
        <v>159</v>
      </c>
      <c r="J57" s="69">
        <v>450</v>
      </c>
      <c r="K57" s="69">
        <v>110</v>
      </c>
      <c r="L57" s="69">
        <v>230</v>
      </c>
      <c r="M57" s="69">
        <v>345</v>
      </c>
      <c r="N57" s="69">
        <v>450</v>
      </c>
      <c r="O57" s="86">
        <f t="shared" si="18"/>
        <v>283.0188679245283</v>
      </c>
      <c r="P57" s="86">
        <f t="shared" si="20"/>
        <v>78.3637259733859</v>
      </c>
      <c r="Q57" s="58">
        <f t="shared" si="4"/>
        <v>291</v>
      </c>
      <c r="R57" s="73">
        <f t="shared" si="5"/>
        <v>291</v>
      </c>
      <c r="S57" s="53"/>
    </row>
    <row r="58" spans="1:19" s="36" customFormat="1" ht="42" customHeight="1">
      <c r="A58" s="130"/>
      <c r="B58" s="67"/>
      <c r="C58" s="64" t="s">
        <v>146</v>
      </c>
      <c r="D58" s="124" t="s">
        <v>332</v>
      </c>
      <c r="E58" s="124"/>
      <c r="F58" s="64">
        <v>45</v>
      </c>
      <c r="G58" s="66">
        <f>G59+G60+G62+G69+G74+G75+G79+G80+G81+G90</f>
        <v>485.714</v>
      </c>
      <c r="H58" s="65">
        <f aca="true" t="shared" si="22" ref="H58:N58">H59+H60+H62+H69+H74+H75+H79+H80+H81+H90</f>
        <v>461</v>
      </c>
      <c r="I58" s="66">
        <f>I59+I60+I62+I69+I74+I75+I79+I80+I81+I90</f>
        <v>488.356</v>
      </c>
      <c r="J58" s="65">
        <f>J59+J60+J62+J69+J74+J75+J79+J80+J81+J90</f>
        <v>493</v>
      </c>
      <c r="K58" s="65">
        <f t="shared" si="22"/>
        <v>115</v>
      </c>
      <c r="L58" s="65">
        <f t="shared" si="22"/>
        <v>246</v>
      </c>
      <c r="M58" s="65">
        <f t="shared" si="22"/>
        <v>371</v>
      </c>
      <c r="N58" s="65">
        <f t="shared" si="22"/>
        <v>493</v>
      </c>
      <c r="O58" s="85">
        <f t="shared" si="18"/>
        <v>100.95094562163666</v>
      </c>
      <c r="P58" s="85">
        <f t="shared" si="20"/>
        <v>100.54394149643618</v>
      </c>
      <c r="Q58" s="67">
        <f t="shared" si="4"/>
        <v>4.6440000000000055</v>
      </c>
      <c r="R58" s="68">
        <f t="shared" si="5"/>
        <v>4.6440000000000055</v>
      </c>
      <c r="S58" s="54"/>
    </row>
    <row r="59" spans="1:19" ht="12.75" customHeight="1">
      <c r="A59" s="130"/>
      <c r="B59" s="58"/>
      <c r="C59" s="70" t="s">
        <v>12</v>
      </c>
      <c r="D59" s="126" t="s">
        <v>147</v>
      </c>
      <c r="E59" s="126"/>
      <c r="F59" s="70">
        <v>46</v>
      </c>
      <c r="G59" s="69">
        <v>24</v>
      </c>
      <c r="H59" s="69">
        <v>24</v>
      </c>
      <c r="I59" s="69">
        <v>24</v>
      </c>
      <c r="J59" s="69">
        <v>24</v>
      </c>
      <c r="K59" s="69">
        <v>6</v>
      </c>
      <c r="L59" s="69">
        <v>12</v>
      </c>
      <c r="M59" s="69">
        <v>18</v>
      </c>
      <c r="N59" s="69">
        <v>24</v>
      </c>
      <c r="O59" s="86">
        <f t="shared" si="18"/>
        <v>100</v>
      </c>
      <c r="P59" s="86">
        <f t="shared" si="20"/>
        <v>100</v>
      </c>
      <c r="Q59" s="58">
        <f t="shared" si="4"/>
        <v>0</v>
      </c>
      <c r="R59" s="73">
        <f t="shared" si="5"/>
        <v>0</v>
      </c>
      <c r="S59" s="53"/>
    </row>
    <row r="60" spans="1:19" ht="16.5" customHeight="1">
      <c r="A60" s="130"/>
      <c r="B60" s="58"/>
      <c r="C60" s="70" t="s">
        <v>13</v>
      </c>
      <c r="D60" s="126" t="s">
        <v>148</v>
      </c>
      <c r="E60" s="126"/>
      <c r="F60" s="70">
        <v>47</v>
      </c>
      <c r="G60" s="72">
        <v>54.49</v>
      </c>
      <c r="H60" s="69">
        <v>40</v>
      </c>
      <c r="I60" s="72">
        <v>56</v>
      </c>
      <c r="J60" s="69">
        <v>60</v>
      </c>
      <c r="K60" s="69">
        <v>5</v>
      </c>
      <c r="L60" s="69">
        <v>30</v>
      </c>
      <c r="M60" s="69">
        <v>50</v>
      </c>
      <c r="N60" s="69">
        <v>60</v>
      </c>
      <c r="O60" s="86">
        <f t="shared" si="18"/>
        <v>107.14285714285714</v>
      </c>
      <c r="P60" s="86">
        <f t="shared" si="20"/>
        <v>102.77115066984767</v>
      </c>
      <c r="Q60" s="58">
        <f t="shared" si="4"/>
        <v>4</v>
      </c>
      <c r="R60" s="73">
        <f t="shared" si="5"/>
        <v>4</v>
      </c>
      <c r="S60" s="53"/>
    </row>
    <row r="61" spans="1:19" ht="12.75">
      <c r="A61" s="130"/>
      <c r="B61" s="58"/>
      <c r="C61" s="69"/>
      <c r="D61" s="70" t="s">
        <v>135</v>
      </c>
      <c r="E61" s="71" t="s">
        <v>149</v>
      </c>
      <c r="F61" s="70">
        <v>48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86"/>
      <c r="P61" s="86"/>
      <c r="Q61" s="58">
        <f t="shared" si="4"/>
        <v>0</v>
      </c>
      <c r="R61" s="73">
        <f t="shared" si="5"/>
        <v>0</v>
      </c>
      <c r="S61" s="53"/>
    </row>
    <row r="62" spans="1:19" ht="26.25" customHeight="1">
      <c r="A62" s="130"/>
      <c r="B62" s="58"/>
      <c r="C62" s="70" t="s">
        <v>57</v>
      </c>
      <c r="D62" s="126" t="s">
        <v>150</v>
      </c>
      <c r="E62" s="126"/>
      <c r="F62" s="70">
        <v>49</v>
      </c>
      <c r="G62" s="72">
        <f>G63+G65</f>
        <v>2.791</v>
      </c>
      <c r="H62" s="69">
        <f aca="true" t="shared" si="23" ref="H62:N62">H63+H65</f>
        <v>11</v>
      </c>
      <c r="I62" s="72">
        <f t="shared" si="23"/>
        <v>7</v>
      </c>
      <c r="J62" s="69">
        <f>J63+J65</f>
        <v>11</v>
      </c>
      <c r="K62" s="69">
        <f t="shared" si="23"/>
        <v>3</v>
      </c>
      <c r="L62" s="69">
        <f t="shared" si="23"/>
        <v>6</v>
      </c>
      <c r="M62" s="69">
        <f t="shared" si="23"/>
        <v>10</v>
      </c>
      <c r="N62" s="69">
        <f t="shared" si="23"/>
        <v>11</v>
      </c>
      <c r="O62" s="86">
        <f t="shared" si="18"/>
        <v>157.14285714285714</v>
      </c>
      <c r="P62" s="86">
        <f>I62/G62*100</f>
        <v>250.8061626657112</v>
      </c>
      <c r="Q62" s="58">
        <f t="shared" si="4"/>
        <v>4</v>
      </c>
      <c r="R62" s="73">
        <f t="shared" si="5"/>
        <v>4</v>
      </c>
      <c r="S62" s="53"/>
    </row>
    <row r="63" spans="1:19" ht="12.75">
      <c r="A63" s="130"/>
      <c r="B63" s="58"/>
      <c r="C63" s="69"/>
      <c r="D63" s="70" t="s">
        <v>151</v>
      </c>
      <c r="E63" s="71" t="s">
        <v>152</v>
      </c>
      <c r="F63" s="70">
        <v>50</v>
      </c>
      <c r="G63" s="72">
        <v>1.446</v>
      </c>
      <c r="H63" s="69">
        <v>3</v>
      </c>
      <c r="I63" s="72">
        <v>2</v>
      </c>
      <c r="J63" s="69">
        <v>3</v>
      </c>
      <c r="K63" s="69">
        <v>1</v>
      </c>
      <c r="L63" s="69">
        <v>1</v>
      </c>
      <c r="M63" s="69">
        <v>2</v>
      </c>
      <c r="N63" s="69">
        <v>3</v>
      </c>
      <c r="O63" s="86">
        <f t="shared" si="18"/>
        <v>150</v>
      </c>
      <c r="P63" s="86">
        <f>I63/G63*100</f>
        <v>138.31258644536652</v>
      </c>
      <c r="Q63" s="58">
        <f t="shared" si="4"/>
        <v>1</v>
      </c>
      <c r="R63" s="73">
        <f t="shared" si="5"/>
        <v>1</v>
      </c>
      <c r="S63" s="53"/>
    </row>
    <row r="64" spans="1:19" ht="25.5">
      <c r="A64" s="130"/>
      <c r="B64" s="58"/>
      <c r="C64" s="69"/>
      <c r="D64" s="69"/>
      <c r="E64" s="71" t="s">
        <v>153</v>
      </c>
      <c r="F64" s="70">
        <v>51</v>
      </c>
      <c r="G64" s="72">
        <v>0</v>
      </c>
      <c r="H64" s="69">
        <v>0</v>
      </c>
      <c r="I64" s="72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86"/>
      <c r="P64" s="86"/>
      <c r="Q64" s="58">
        <f t="shared" si="4"/>
        <v>0</v>
      </c>
      <c r="R64" s="73">
        <f t="shared" si="5"/>
        <v>0</v>
      </c>
      <c r="S64" s="53"/>
    </row>
    <row r="65" spans="1:19" ht="29.25" customHeight="1">
      <c r="A65" s="130"/>
      <c r="B65" s="58"/>
      <c r="C65" s="69"/>
      <c r="D65" s="70" t="s">
        <v>154</v>
      </c>
      <c r="E65" s="71" t="s">
        <v>155</v>
      </c>
      <c r="F65" s="70">
        <v>52</v>
      </c>
      <c r="G65" s="72">
        <v>1.345</v>
      </c>
      <c r="H65" s="69">
        <v>8</v>
      </c>
      <c r="I65" s="72">
        <v>5</v>
      </c>
      <c r="J65" s="69">
        <v>8</v>
      </c>
      <c r="K65" s="69">
        <f>SUM(K66:K68)</f>
        <v>2</v>
      </c>
      <c r="L65" s="69">
        <f>SUM(L66:L68)</f>
        <v>5</v>
      </c>
      <c r="M65" s="69">
        <f>SUM(M66:M68)</f>
        <v>8</v>
      </c>
      <c r="N65" s="69">
        <v>8</v>
      </c>
      <c r="O65" s="86">
        <f t="shared" si="18"/>
        <v>160</v>
      </c>
      <c r="P65" s="86">
        <f>I65/G65*100</f>
        <v>371.74721189591077</v>
      </c>
      <c r="Q65" s="58">
        <f t="shared" si="4"/>
        <v>3</v>
      </c>
      <c r="R65" s="73">
        <f t="shared" si="5"/>
        <v>3</v>
      </c>
      <c r="S65" s="53"/>
    </row>
    <row r="66" spans="1:19" ht="45.75" customHeight="1">
      <c r="A66" s="130"/>
      <c r="B66" s="58"/>
      <c r="C66" s="69"/>
      <c r="D66" s="69"/>
      <c r="E66" s="71" t="s">
        <v>156</v>
      </c>
      <c r="F66" s="70">
        <v>53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86"/>
      <c r="P66" s="86"/>
      <c r="Q66" s="58">
        <f t="shared" si="4"/>
        <v>0</v>
      </c>
      <c r="R66" s="73">
        <f t="shared" si="5"/>
        <v>0</v>
      </c>
      <c r="S66" s="53"/>
    </row>
    <row r="67" spans="1:19" ht="53.25" customHeight="1">
      <c r="A67" s="130"/>
      <c r="B67" s="58"/>
      <c r="C67" s="69"/>
      <c r="D67" s="69"/>
      <c r="E67" s="71" t="s">
        <v>157</v>
      </c>
      <c r="F67" s="70">
        <v>54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86"/>
      <c r="P67" s="86"/>
      <c r="Q67" s="58">
        <f t="shared" si="4"/>
        <v>0</v>
      </c>
      <c r="R67" s="73">
        <f t="shared" si="5"/>
        <v>0</v>
      </c>
      <c r="S67" s="53"/>
    </row>
    <row r="68" spans="1:19" ht="12.75">
      <c r="A68" s="130"/>
      <c r="B68" s="58"/>
      <c r="C68" s="69"/>
      <c r="D68" s="69"/>
      <c r="E68" s="71" t="s">
        <v>158</v>
      </c>
      <c r="F68" s="70">
        <v>55</v>
      </c>
      <c r="G68" s="72">
        <v>1.345</v>
      </c>
      <c r="H68" s="69">
        <v>8</v>
      </c>
      <c r="I68" s="72">
        <v>5</v>
      </c>
      <c r="J68" s="69">
        <v>8</v>
      </c>
      <c r="K68" s="69">
        <v>2</v>
      </c>
      <c r="L68" s="69">
        <v>5</v>
      </c>
      <c r="M68" s="69">
        <v>8</v>
      </c>
      <c r="N68" s="69">
        <v>8</v>
      </c>
      <c r="O68" s="86">
        <f>J68/I68*100</f>
        <v>160</v>
      </c>
      <c r="P68" s="86">
        <f>I68/G68*100</f>
        <v>371.74721189591077</v>
      </c>
      <c r="Q68" s="58">
        <f t="shared" si="4"/>
        <v>3</v>
      </c>
      <c r="R68" s="73">
        <f t="shared" si="5"/>
        <v>3</v>
      </c>
      <c r="S68" s="53"/>
    </row>
    <row r="69" spans="1:19" ht="28.5" customHeight="1">
      <c r="A69" s="130"/>
      <c r="B69" s="58"/>
      <c r="C69" s="70" t="s">
        <v>67</v>
      </c>
      <c r="D69" s="126" t="s">
        <v>333</v>
      </c>
      <c r="E69" s="126"/>
      <c r="F69" s="70">
        <v>56</v>
      </c>
      <c r="G69" s="69">
        <f>G70+G71+G73</f>
        <v>0</v>
      </c>
      <c r="H69" s="69">
        <f aca="true" t="shared" si="24" ref="H69:N69">H70+H71+H73</f>
        <v>0</v>
      </c>
      <c r="I69" s="69">
        <f t="shared" si="24"/>
        <v>0</v>
      </c>
      <c r="J69" s="69">
        <f>J70+J71+J73</f>
        <v>0</v>
      </c>
      <c r="K69" s="69">
        <f t="shared" si="24"/>
        <v>0</v>
      </c>
      <c r="L69" s="69">
        <f t="shared" si="24"/>
        <v>0</v>
      </c>
      <c r="M69" s="69">
        <f t="shared" si="24"/>
        <v>0</v>
      </c>
      <c r="N69" s="69">
        <f t="shared" si="24"/>
        <v>0</v>
      </c>
      <c r="O69" s="86"/>
      <c r="P69" s="86"/>
      <c r="Q69" s="58">
        <f t="shared" si="4"/>
        <v>0</v>
      </c>
      <c r="R69" s="73">
        <f t="shared" si="5"/>
        <v>0</v>
      </c>
      <c r="S69" s="53"/>
    </row>
    <row r="70" spans="1:19" ht="27.75" customHeight="1">
      <c r="A70" s="130"/>
      <c r="B70" s="58"/>
      <c r="C70" s="69"/>
      <c r="D70" s="70" t="s">
        <v>159</v>
      </c>
      <c r="E70" s="71" t="s">
        <v>160</v>
      </c>
      <c r="F70" s="70">
        <v>57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86"/>
      <c r="P70" s="86"/>
      <c r="Q70" s="58">
        <f t="shared" si="4"/>
        <v>0</v>
      </c>
      <c r="R70" s="73">
        <f t="shared" si="5"/>
        <v>0</v>
      </c>
      <c r="S70" s="53"/>
    </row>
    <row r="71" spans="1:19" ht="25.5">
      <c r="A71" s="130"/>
      <c r="B71" s="58"/>
      <c r="C71" s="69"/>
      <c r="D71" s="70" t="s">
        <v>161</v>
      </c>
      <c r="E71" s="71" t="s">
        <v>162</v>
      </c>
      <c r="F71" s="70">
        <v>58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86"/>
      <c r="P71" s="86"/>
      <c r="Q71" s="58">
        <f t="shared" si="4"/>
        <v>0</v>
      </c>
      <c r="R71" s="73">
        <f t="shared" si="5"/>
        <v>0</v>
      </c>
      <c r="S71" s="53"/>
    </row>
    <row r="72" spans="1:19" ht="12.75">
      <c r="A72" s="130"/>
      <c r="B72" s="58"/>
      <c r="C72" s="69"/>
      <c r="D72" s="70"/>
      <c r="E72" s="71" t="s">
        <v>164</v>
      </c>
      <c r="F72" s="70">
        <v>59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86"/>
      <c r="P72" s="86"/>
      <c r="Q72" s="58">
        <f t="shared" si="4"/>
        <v>0</v>
      </c>
      <c r="R72" s="73">
        <f t="shared" si="5"/>
        <v>0</v>
      </c>
      <c r="S72" s="53"/>
    </row>
    <row r="73" spans="1:19" ht="30.75" customHeight="1">
      <c r="A73" s="130"/>
      <c r="B73" s="58"/>
      <c r="C73" s="69"/>
      <c r="D73" s="70" t="s">
        <v>163</v>
      </c>
      <c r="E73" s="71" t="s">
        <v>165</v>
      </c>
      <c r="F73" s="70">
        <v>60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86"/>
      <c r="P73" s="86"/>
      <c r="Q73" s="58">
        <f t="shared" si="4"/>
        <v>0</v>
      </c>
      <c r="R73" s="73">
        <f t="shared" si="5"/>
        <v>0</v>
      </c>
      <c r="S73" s="53"/>
    </row>
    <row r="74" spans="1:19" ht="12.75" customHeight="1">
      <c r="A74" s="130"/>
      <c r="B74" s="58"/>
      <c r="C74" s="70" t="s">
        <v>69</v>
      </c>
      <c r="D74" s="126" t="s">
        <v>166</v>
      </c>
      <c r="E74" s="126"/>
      <c r="F74" s="70">
        <v>61</v>
      </c>
      <c r="G74" s="72">
        <v>0.356</v>
      </c>
      <c r="H74" s="69">
        <v>0</v>
      </c>
      <c r="I74" s="72">
        <v>0.356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86" t="s">
        <v>240</v>
      </c>
      <c r="P74" s="86" t="s">
        <v>240</v>
      </c>
      <c r="Q74" s="58">
        <f t="shared" si="4"/>
        <v>-0.356</v>
      </c>
      <c r="R74" s="73">
        <f t="shared" si="5"/>
        <v>-0.356</v>
      </c>
      <c r="S74" s="53"/>
    </row>
    <row r="75" spans="1:19" ht="12.75" customHeight="1">
      <c r="A75" s="130"/>
      <c r="B75" s="58"/>
      <c r="C75" s="70" t="s">
        <v>114</v>
      </c>
      <c r="D75" s="126" t="s">
        <v>167</v>
      </c>
      <c r="E75" s="126"/>
      <c r="F75" s="70">
        <v>62</v>
      </c>
      <c r="G75" s="72">
        <v>10</v>
      </c>
      <c r="H75" s="69">
        <v>13</v>
      </c>
      <c r="I75" s="72">
        <v>13</v>
      </c>
      <c r="J75" s="69">
        <v>15</v>
      </c>
      <c r="K75" s="69">
        <v>5</v>
      </c>
      <c r="L75" s="69">
        <v>7</v>
      </c>
      <c r="M75" s="69">
        <v>11</v>
      </c>
      <c r="N75" s="69">
        <v>15</v>
      </c>
      <c r="O75" s="86">
        <f aca="true" t="shared" si="25" ref="O75:O81">J75/I75*100</f>
        <v>115.38461538461537</v>
      </c>
      <c r="P75" s="86">
        <f>I75/G75*100</f>
        <v>130</v>
      </c>
      <c r="Q75" s="58">
        <f t="shared" si="4"/>
        <v>2</v>
      </c>
      <c r="R75" s="73">
        <f t="shared" si="5"/>
        <v>2</v>
      </c>
      <c r="S75" s="53"/>
    </row>
    <row r="76" spans="1:19" ht="12.75" customHeight="1">
      <c r="A76" s="130"/>
      <c r="B76" s="58"/>
      <c r="C76" s="69"/>
      <c r="D76" s="126" t="s">
        <v>334</v>
      </c>
      <c r="E76" s="126"/>
      <c r="F76" s="70">
        <v>63</v>
      </c>
      <c r="G76" s="72">
        <v>4.161</v>
      </c>
      <c r="H76" s="69">
        <v>4</v>
      </c>
      <c r="I76" s="72">
        <v>2</v>
      </c>
      <c r="J76" s="72">
        <v>7</v>
      </c>
      <c r="K76" s="69">
        <v>2</v>
      </c>
      <c r="L76" s="69">
        <v>3</v>
      </c>
      <c r="M76" s="69">
        <v>5</v>
      </c>
      <c r="N76" s="69">
        <v>7</v>
      </c>
      <c r="O76" s="86">
        <f t="shared" si="25"/>
        <v>350</v>
      </c>
      <c r="P76" s="86">
        <f>I76/G76*100</f>
        <v>48.06536890170632</v>
      </c>
      <c r="Q76" s="58">
        <f t="shared" si="4"/>
        <v>5</v>
      </c>
      <c r="R76" s="73">
        <f t="shared" si="5"/>
        <v>5</v>
      </c>
      <c r="S76" s="53"/>
    </row>
    <row r="77" spans="1:19" ht="12.75" customHeight="1">
      <c r="A77" s="130"/>
      <c r="B77" s="58"/>
      <c r="C77" s="69"/>
      <c r="D77" s="129" t="s">
        <v>168</v>
      </c>
      <c r="E77" s="129"/>
      <c r="F77" s="70">
        <v>64</v>
      </c>
      <c r="G77" s="72">
        <v>4.161</v>
      </c>
      <c r="H77" s="72">
        <v>3</v>
      </c>
      <c r="I77" s="72">
        <v>2</v>
      </c>
      <c r="J77" s="72">
        <v>5</v>
      </c>
      <c r="K77" s="69">
        <v>2</v>
      </c>
      <c r="L77" s="69">
        <v>3</v>
      </c>
      <c r="M77" s="69">
        <v>5</v>
      </c>
      <c r="N77" s="69">
        <v>5</v>
      </c>
      <c r="O77" s="86">
        <f t="shared" si="25"/>
        <v>250</v>
      </c>
      <c r="P77" s="86">
        <f>I77/G77*100</f>
        <v>48.06536890170632</v>
      </c>
      <c r="Q77" s="58">
        <f aca="true" t="shared" si="26" ref="Q77:Q130">J77-I77</f>
        <v>3</v>
      </c>
      <c r="R77" s="73">
        <f aca="true" t="shared" si="27" ref="R77:R137">J77-I77</f>
        <v>3</v>
      </c>
      <c r="S77" s="53"/>
    </row>
    <row r="78" spans="1:19" ht="12.75" customHeight="1">
      <c r="A78" s="130"/>
      <c r="B78" s="58"/>
      <c r="C78" s="69"/>
      <c r="D78" s="129" t="s">
        <v>169</v>
      </c>
      <c r="E78" s="129"/>
      <c r="F78" s="70">
        <v>65</v>
      </c>
      <c r="G78" s="72">
        <v>0</v>
      </c>
      <c r="H78" s="72">
        <v>1</v>
      </c>
      <c r="I78" s="72">
        <v>1</v>
      </c>
      <c r="J78" s="72">
        <v>2</v>
      </c>
      <c r="K78" s="69">
        <v>0</v>
      </c>
      <c r="L78" s="69">
        <v>1</v>
      </c>
      <c r="M78" s="69">
        <v>2</v>
      </c>
      <c r="N78" s="69">
        <v>2</v>
      </c>
      <c r="O78" s="86">
        <f t="shared" si="25"/>
        <v>200</v>
      </c>
      <c r="P78" s="86" t="s">
        <v>240</v>
      </c>
      <c r="Q78" s="58">
        <f t="shared" si="26"/>
        <v>1</v>
      </c>
      <c r="R78" s="73">
        <f t="shared" si="27"/>
        <v>1</v>
      </c>
      <c r="S78" s="53"/>
    </row>
    <row r="79" spans="1:19" ht="12.75" customHeight="1">
      <c r="A79" s="130"/>
      <c r="B79" s="58"/>
      <c r="C79" s="70" t="s">
        <v>170</v>
      </c>
      <c r="D79" s="126" t="s">
        <v>171</v>
      </c>
      <c r="E79" s="126"/>
      <c r="F79" s="70">
        <v>66</v>
      </c>
      <c r="G79" s="72">
        <v>78.57</v>
      </c>
      <c r="H79" s="69">
        <v>70</v>
      </c>
      <c r="I79" s="72">
        <v>76</v>
      </c>
      <c r="J79" s="69">
        <v>80</v>
      </c>
      <c r="K79" s="69">
        <v>30</v>
      </c>
      <c r="L79" s="69">
        <v>60</v>
      </c>
      <c r="M79" s="69">
        <v>70</v>
      </c>
      <c r="N79" s="69">
        <v>80</v>
      </c>
      <c r="O79" s="86">
        <f t="shared" si="25"/>
        <v>105.26315789473684</v>
      </c>
      <c r="P79" s="86">
        <f>I79/G79*100</f>
        <v>96.72903143693522</v>
      </c>
      <c r="Q79" s="58">
        <f t="shared" si="26"/>
        <v>4</v>
      </c>
      <c r="R79" s="73">
        <f t="shared" si="27"/>
        <v>4</v>
      </c>
      <c r="S79" s="53"/>
    </row>
    <row r="80" spans="1:19" ht="12.75" customHeight="1">
      <c r="A80" s="130"/>
      <c r="B80" s="58"/>
      <c r="C80" s="70" t="s">
        <v>172</v>
      </c>
      <c r="D80" s="126" t="s">
        <v>173</v>
      </c>
      <c r="E80" s="126"/>
      <c r="F80" s="70">
        <v>67</v>
      </c>
      <c r="G80" s="72">
        <v>2.507</v>
      </c>
      <c r="H80" s="69">
        <v>3</v>
      </c>
      <c r="I80" s="72">
        <v>2</v>
      </c>
      <c r="J80" s="69">
        <v>3</v>
      </c>
      <c r="K80" s="69">
        <v>1</v>
      </c>
      <c r="L80" s="69">
        <v>1</v>
      </c>
      <c r="M80" s="69">
        <v>2</v>
      </c>
      <c r="N80" s="69">
        <v>3</v>
      </c>
      <c r="O80" s="86">
        <f t="shared" si="25"/>
        <v>150</v>
      </c>
      <c r="P80" s="86">
        <f>I80/G80*100</f>
        <v>79.77662544874352</v>
      </c>
      <c r="Q80" s="58">
        <f t="shared" si="26"/>
        <v>1</v>
      </c>
      <c r="R80" s="73">
        <f t="shared" si="27"/>
        <v>1</v>
      </c>
      <c r="S80" s="53"/>
    </row>
    <row r="81" spans="1:19" ht="18.75" customHeight="1">
      <c r="A81" s="130"/>
      <c r="B81" s="58"/>
      <c r="C81" s="70" t="s">
        <v>174</v>
      </c>
      <c r="D81" s="126" t="s">
        <v>175</v>
      </c>
      <c r="E81" s="126"/>
      <c r="F81" s="70">
        <v>68</v>
      </c>
      <c r="G81" s="72">
        <v>313</v>
      </c>
      <c r="H81" s="69">
        <v>300</v>
      </c>
      <c r="I81" s="72">
        <v>310</v>
      </c>
      <c r="J81" s="69">
        <v>300</v>
      </c>
      <c r="K81" s="69">
        <v>65</v>
      </c>
      <c r="L81" s="69">
        <v>130</v>
      </c>
      <c r="M81" s="69">
        <v>210</v>
      </c>
      <c r="N81" s="69">
        <v>300</v>
      </c>
      <c r="O81" s="86">
        <f t="shared" si="25"/>
        <v>96.7741935483871</v>
      </c>
      <c r="P81" s="86">
        <f>I81/G81*100</f>
        <v>99.04153354632588</v>
      </c>
      <c r="Q81" s="58">
        <f t="shared" si="26"/>
        <v>-10</v>
      </c>
      <c r="R81" s="73">
        <f t="shared" si="27"/>
        <v>-10</v>
      </c>
      <c r="S81" s="53"/>
    </row>
    <row r="82" spans="1:19" ht="12.75">
      <c r="A82" s="130"/>
      <c r="B82" s="58"/>
      <c r="C82" s="69"/>
      <c r="D82" s="70" t="s">
        <v>176</v>
      </c>
      <c r="E82" s="71" t="s">
        <v>177</v>
      </c>
      <c r="F82" s="70">
        <v>69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86"/>
      <c r="P82" s="86"/>
      <c r="Q82" s="58">
        <f t="shared" si="26"/>
        <v>0</v>
      </c>
      <c r="R82" s="73">
        <f t="shared" si="27"/>
        <v>0</v>
      </c>
      <c r="S82" s="53"/>
    </row>
    <row r="83" spans="1:19" ht="25.5">
      <c r="A83" s="130"/>
      <c r="B83" s="58"/>
      <c r="C83" s="69"/>
      <c r="D83" s="70" t="s">
        <v>178</v>
      </c>
      <c r="E83" s="71" t="s">
        <v>179</v>
      </c>
      <c r="F83" s="70">
        <v>70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86"/>
      <c r="P83" s="86"/>
      <c r="Q83" s="58">
        <f t="shared" si="26"/>
        <v>0</v>
      </c>
      <c r="R83" s="73">
        <f t="shared" si="27"/>
        <v>0</v>
      </c>
      <c r="S83" s="53"/>
    </row>
    <row r="84" spans="1:19" ht="12.75">
      <c r="A84" s="130"/>
      <c r="B84" s="58"/>
      <c r="C84" s="69"/>
      <c r="D84" s="70" t="s">
        <v>180</v>
      </c>
      <c r="E84" s="71" t="s">
        <v>181</v>
      </c>
      <c r="F84" s="70">
        <v>71</v>
      </c>
      <c r="G84" s="72">
        <v>6.85</v>
      </c>
      <c r="H84" s="69">
        <v>4</v>
      </c>
      <c r="I84" s="72">
        <v>4</v>
      </c>
      <c r="J84" s="69">
        <v>7</v>
      </c>
      <c r="K84" s="69">
        <v>5</v>
      </c>
      <c r="L84" s="69">
        <v>7</v>
      </c>
      <c r="M84" s="69">
        <v>7</v>
      </c>
      <c r="N84" s="69">
        <v>7</v>
      </c>
      <c r="O84" s="86">
        <f>J84/I84*100</f>
        <v>175</v>
      </c>
      <c r="P84" s="86">
        <f>I84/G84*100</f>
        <v>58.39416058394161</v>
      </c>
      <c r="Q84" s="58">
        <f t="shared" si="26"/>
        <v>3</v>
      </c>
      <c r="R84" s="73">
        <f t="shared" si="27"/>
        <v>3</v>
      </c>
      <c r="S84" s="53"/>
    </row>
    <row r="85" spans="1:19" ht="25.5">
      <c r="A85" s="130"/>
      <c r="B85" s="58"/>
      <c r="C85" s="69"/>
      <c r="D85" s="70" t="s">
        <v>182</v>
      </c>
      <c r="E85" s="71" t="s">
        <v>183</v>
      </c>
      <c r="F85" s="70">
        <v>72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86"/>
      <c r="P85" s="86"/>
      <c r="Q85" s="58">
        <f t="shared" si="26"/>
        <v>0</v>
      </c>
      <c r="R85" s="73">
        <f t="shared" si="27"/>
        <v>0</v>
      </c>
      <c r="S85" s="53"/>
    </row>
    <row r="86" spans="1:19" ht="29.25" customHeight="1">
      <c r="A86" s="130"/>
      <c r="B86" s="58"/>
      <c r="C86" s="69"/>
      <c r="D86" s="69"/>
      <c r="E86" s="71" t="s">
        <v>184</v>
      </c>
      <c r="F86" s="70">
        <v>73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86"/>
      <c r="P86" s="86"/>
      <c r="Q86" s="58">
        <f t="shared" si="26"/>
        <v>0</v>
      </c>
      <c r="R86" s="73">
        <f t="shared" si="27"/>
        <v>0</v>
      </c>
      <c r="S86" s="53"/>
    </row>
    <row r="87" spans="1:19" ht="12.75">
      <c r="A87" s="130"/>
      <c r="B87" s="58"/>
      <c r="C87" s="69"/>
      <c r="D87" s="70" t="s">
        <v>185</v>
      </c>
      <c r="E87" s="71" t="s">
        <v>186</v>
      </c>
      <c r="F87" s="70">
        <v>74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86"/>
      <c r="P87" s="86"/>
      <c r="Q87" s="58">
        <f t="shared" si="26"/>
        <v>0</v>
      </c>
      <c r="R87" s="73">
        <f t="shared" si="27"/>
        <v>0</v>
      </c>
      <c r="S87" s="53"/>
    </row>
    <row r="88" spans="1:19" ht="38.25">
      <c r="A88" s="130"/>
      <c r="B88" s="58"/>
      <c r="C88" s="69"/>
      <c r="D88" s="70" t="s">
        <v>187</v>
      </c>
      <c r="E88" s="71" t="s">
        <v>188</v>
      </c>
      <c r="F88" s="70">
        <v>75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86"/>
      <c r="P88" s="86"/>
      <c r="Q88" s="58">
        <f t="shared" si="26"/>
        <v>0</v>
      </c>
      <c r="R88" s="73">
        <f t="shared" si="27"/>
        <v>0</v>
      </c>
      <c r="S88" s="53"/>
    </row>
    <row r="89" spans="1:19" ht="28.5" customHeight="1">
      <c r="A89" s="130"/>
      <c r="B89" s="58"/>
      <c r="C89" s="69"/>
      <c r="D89" s="70" t="s">
        <v>189</v>
      </c>
      <c r="E89" s="71" t="s">
        <v>190</v>
      </c>
      <c r="F89" s="70">
        <v>76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86"/>
      <c r="P89" s="86"/>
      <c r="Q89" s="58">
        <f t="shared" si="26"/>
        <v>0</v>
      </c>
      <c r="R89" s="73">
        <f t="shared" si="27"/>
        <v>0</v>
      </c>
      <c r="S89" s="53"/>
    </row>
    <row r="90" spans="1:19" ht="12.75" customHeight="1">
      <c r="A90" s="130"/>
      <c r="B90" s="58"/>
      <c r="C90" s="70" t="s">
        <v>191</v>
      </c>
      <c r="D90" s="126" t="s">
        <v>70</v>
      </c>
      <c r="E90" s="126"/>
      <c r="F90" s="70">
        <v>77</v>
      </c>
      <c r="G90" s="69"/>
      <c r="H90" s="69"/>
      <c r="I90" s="69"/>
      <c r="J90" s="69"/>
      <c r="K90" s="69"/>
      <c r="L90" s="69"/>
      <c r="M90" s="69"/>
      <c r="N90" s="69"/>
      <c r="O90" s="86"/>
      <c r="P90" s="86"/>
      <c r="Q90" s="58">
        <f t="shared" si="26"/>
        <v>0</v>
      </c>
      <c r="R90" s="73">
        <f t="shared" si="27"/>
        <v>0</v>
      </c>
      <c r="S90" s="53"/>
    </row>
    <row r="91" spans="1:19" s="36" customFormat="1" ht="30.75" customHeight="1">
      <c r="A91" s="130"/>
      <c r="B91" s="67"/>
      <c r="C91" s="124" t="s">
        <v>335</v>
      </c>
      <c r="D91" s="124"/>
      <c r="E91" s="124"/>
      <c r="F91" s="70">
        <v>78</v>
      </c>
      <c r="G91" s="66">
        <f>G92+G93+G94+G95+G96+G97</f>
        <v>2289.508</v>
      </c>
      <c r="H91" s="65">
        <f aca="true" t="shared" si="28" ref="H91:N91">H92+H93+H94+H95+H96+H97</f>
        <v>4834</v>
      </c>
      <c r="I91" s="66">
        <f t="shared" si="28"/>
        <v>4843</v>
      </c>
      <c r="J91" s="65">
        <f>J92+J93+J94+J95+J96+J97</f>
        <v>2450</v>
      </c>
      <c r="K91" s="65">
        <f t="shared" si="28"/>
        <v>1185</v>
      </c>
      <c r="L91" s="65">
        <f t="shared" si="28"/>
        <v>2340</v>
      </c>
      <c r="M91" s="65">
        <f t="shared" si="28"/>
        <v>2400</v>
      </c>
      <c r="N91" s="65">
        <f t="shared" si="28"/>
        <v>2450</v>
      </c>
      <c r="O91" s="85">
        <f>J91/I91*100</f>
        <v>50.58847821598182</v>
      </c>
      <c r="P91" s="85">
        <f>I91/G91*100</f>
        <v>211.53016281227232</v>
      </c>
      <c r="Q91" s="67">
        <f t="shared" si="26"/>
        <v>-2393</v>
      </c>
      <c r="R91" s="68">
        <f t="shared" si="27"/>
        <v>-2393</v>
      </c>
      <c r="S91" s="54"/>
    </row>
    <row r="92" spans="1:19" ht="26.25" customHeight="1">
      <c r="A92" s="130"/>
      <c r="B92" s="58"/>
      <c r="C92" s="70" t="s">
        <v>12</v>
      </c>
      <c r="D92" s="126" t="s">
        <v>192</v>
      </c>
      <c r="E92" s="126"/>
      <c r="F92" s="70">
        <v>79</v>
      </c>
      <c r="G92" s="69">
        <v>0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85">
        <v>0</v>
      </c>
      <c r="P92" s="86"/>
      <c r="Q92" s="58">
        <f t="shared" si="26"/>
        <v>0</v>
      </c>
      <c r="R92" s="73">
        <f t="shared" si="27"/>
        <v>0</v>
      </c>
      <c r="S92" s="53"/>
    </row>
    <row r="93" spans="1:19" ht="27.75" customHeight="1">
      <c r="A93" s="130"/>
      <c r="B93" s="58"/>
      <c r="C93" s="70" t="s">
        <v>13</v>
      </c>
      <c r="D93" s="126" t="s">
        <v>193</v>
      </c>
      <c r="E93" s="126"/>
      <c r="F93" s="70">
        <v>80</v>
      </c>
      <c r="G93" s="72">
        <v>2000.408</v>
      </c>
      <c r="H93" s="69">
        <v>4584</v>
      </c>
      <c r="I93" s="72">
        <v>4584</v>
      </c>
      <c r="J93" s="69">
        <v>2200</v>
      </c>
      <c r="K93" s="69">
        <v>1100</v>
      </c>
      <c r="L93" s="69">
        <v>2200</v>
      </c>
      <c r="M93" s="69">
        <v>2200</v>
      </c>
      <c r="N93" s="69">
        <v>2200</v>
      </c>
      <c r="O93" s="85">
        <f>J93/I93*100</f>
        <v>47.99301919720768</v>
      </c>
      <c r="P93" s="86"/>
      <c r="Q93" s="58">
        <f t="shared" si="26"/>
        <v>-2384</v>
      </c>
      <c r="R93" s="73">
        <f t="shared" si="27"/>
        <v>-2384</v>
      </c>
      <c r="S93" s="53"/>
    </row>
    <row r="94" spans="1:19" ht="12.75" customHeight="1">
      <c r="A94" s="130"/>
      <c r="B94" s="58"/>
      <c r="C94" s="70" t="s">
        <v>57</v>
      </c>
      <c r="D94" s="126" t="s">
        <v>194</v>
      </c>
      <c r="E94" s="126"/>
      <c r="F94" s="70">
        <v>81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86"/>
      <c r="P94" s="86"/>
      <c r="Q94" s="58">
        <f t="shared" si="26"/>
        <v>0</v>
      </c>
      <c r="R94" s="73">
        <f t="shared" si="27"/>
        <v>0</v>
      </c>
      <c r="S94" s="53"/>
    </row>
    <row r="95" spans="1:19" ht="12.75" customHeight="1">
      <c r="A95" s="130"/>
      <c r="B95" s="58"/>
      <c r="C95" s="70" t="s">
        <v>67</v>
      </c>
      <c r="D95" s="126" t="s">
        <v>195</v>
      </c>
      <c r="E95" s="126"/>
      <c r="F95" s="70">
        <v>82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86"/>
      <c r="P95" s="86"/>
      <c r="Q95" s="58">
        <f t="shared" si="26"/>
        <v>0</v>
      </c>
      <c r="R95" s="73">
        <f t="shared" si="27"/>
        <v>0</v>
      </c>
      <c r="S95" s="53"/>
    </row>
    <row r="96" spans="1:19" ht="12.75" customHeight="1">
      <c r="A96" s="130"/>
      <c r="B96" s="58"/>
      <c r="C96" s="70" t="s">
        <v>69</v>
      </c>
      <c r="D96" s="126" t="s">
        <v>196</v>
      </c>
      <c r="E96" s="126"/>
      <c r="F96" s="70">
        <v>83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86"/>
      <c r="P96" s="86"/>
      <c r="Q96" s="58">
        <f t="shared" si="26"/>
        <v>0</v>
      </c>
      <c r="R96" s="73">
        <f t="shared" si="27"/>
        <v>0</v>
      </c>
      <c r="S96" s="53"/>
    </row>
    <row r="97" spans="1:19" ht="12.75" customHeight="1">
      <c r="A97" s="130"/>
      <c r="B97" s="58"/>
      <c r="C97" s="70" t="s">
        <v>114</v>
      </c>
      <c r="D97" s="126" t="s">
        <v>197</v>
      </c>
      <c r="E97" s="126"/>
      <c r="F97" s="70">
        <v>84</v>
      </c>
      <c r="G97" s="72">
        <v>289.1</v>
      </c>
      <c r="H97" s="69">
        <v>250</v>
      </c>
      <c r="I97" s="72">
        <v>259</v>
      </c>
      <c r="J97" s="69">
        <v>250</v>
      </c>
      <c r="K97" s="69">
        <v>85</v>
      </c>
      <c r="L97" s="69">
        <v>140</v>
      </c>
      <c r="M97" s="69">
        <v>200</v>
      </c>
      <c r="N97" s="69">
        <v>250</v>
      </c>
      <c r="O97" s="86">
        <f aca="true" t="shared" si="29" ref="O97:O108">J97/I97*100</f>
        <v>96.52509652509652</v>
      </c>
      <c r="P97" s="86">
        <f aca="true" t="shared" si="30" ref="P97:P105">I97/G97*100</f>
        <v>89.58837772397094</v>
      </c>
      <c r="Q97" s="58">
        <f t="shared" si="26"/>
        <v>-9</v>
      </c>
      <c r="R97" s="73">
        <f t="shared" si="27"/>
        <v>-9</v>
      </c>
      <c r="S97" s="53"/>
    </row>
    <row r="98" spans="1:19" s="36" customFormat="1" ht="27" customHeight="1">
      <c r="A98" s="130"/>
      <c r="B98" s="67"/>
      <c r="C98" s="124" t="s">
        <v>336</v>
      </c>
      <c r="D98" s="124"/>
      <c r="E98" s="124"/>
      <c r="F98" s="70">
        <v>85</v>
      </c>
      <c r="G98" s="66">
        <f>G99+G112+G116+G125</f>
        <v>10366.230000000001</v>
      </c>
      <c r="H98" s="65">
        <f aca="true" t="shared" si="31" ref="H98:N98">H99+H112+H116+H125</f>
        <v>11512</v>
      </c>
      <c r="I98" s="66">
        <f t="shared" si="31"/>
        <v>11339.3</v>
      </c>
      <c r="J98" s="65">
        <f>J99+J112+J116+J125</f>
        <v>12555</v>
      </c>
      <c r="K98" s="65">
        <f t="shared" si="31"/>
        <v>3038.25</v>
      </c>
      <c r="L98" s="65">
        <f t="shared" si="31"/>
        <v>6139.5</v>
      </c>
      <c r="M98" s="65">
        <f t="shared" si="31"/>
        <v>9386.75</v>
      </c>
      <c r="N98" s="65">
        <f t="shared" si="31"/>
        <v>12555</v>
      </c>
      <c r="O98" s="85">
        <f t="shared" si="29"/>
        <v>110.72112035134445</v>
      </c>
      <c r="P98" s="85">
        <f t="shared" si="30"/>
        <v>109.38692272889949</v>
      </c>
      <c r="Q98" s="67">
        <f t="shared" si="26"/>
        <v>1215.7000000000007</v>
      </c>
      <c r="R98" s="68">
        <f t="shared" si="27"/>
        <v>1215.7000000000007</v>
      </c>
      <c r="S98" s="54"/>
    </row>
    <row r="99" spans="1:19" ht="12.75" customHeight="1">
      <c r="A99" s="130"/>
      <c r="B99" s="58"/>
      <c r="C99" s="70" t="s">
        <v>25</v>
      </c>
      <c r="D99" s="126" t="s">
        <v>337</v>
      </c>
      <c r="E99" s="126"/>
      <c r="F99" s="70">
        <v>86</v>
      </c>
      <c r="G99" s="72">
        <f>G100+G104</f>
        <v>9517.013</v>
      </c>
      <c r="H99" s="69">
        <f aca="true" t="shared" si="32" ref="H99:N99">H100+H104</f>
        <v>10709</v>
      </c>
      <c r="I99" s="72">
        <f t="shared" si="32"/>
        <v>10566</v>
      </c>
      <c r="J99" s="69">
        <f>J100+J104</f>
        <v>11579</v>
      </c>
      <c r="K99" s="69">
        <f t="shared" si="32"/>
        <v>2809</v>
      </c>
      <c r="L99" s="69">
        <f t="shared" si="32"/>
        <v>5612</v>
      </c>
      <c r="M99" s="69">
        <f t="shared" si="32"/>
        <v>8635</v>
      </c>
      <c r="N99" s="69">
        <f t="shared" si="32"/>
        <v>11579</v>
      </c>
      <c r="O99" s="86">
        <f t="shared" si="29"/>
        <v>109.58735566912739</v>
      </c>
      <c r="P99" s="86">
        <f t="shared" si="30"/>
        <v>111.0222293486412</v>
      </c>
      <c r="Q99" s="58">
        <f t="shared" si="26"/>
        <v>1013</v>
      </c>
      <c r="R99" s="73">
        <f t="shared" si="27"/>
        <v>1013</v>
      </c>
      <c r="S99" s="53"/>
    </row>
    <row r="100" spans="1:19" ht="25.5" customHeight="1">
      <c r="A100" s="130"/>
      <c r="B100" s="58"/>
      <c r="C100" s="70" t="s">
        <v>27</v>
      </c>
      <c r="D100" s="126" t="s">
        <v>338</v>
      </c>
      <c r="E100" s="126"/>
      <c r="F100" s="70">
        <v>87</v>
      </c>
      <c r="G100" s="72">
        <f>G101+G102+G103</f>
        <v>8731.710000000001</v>
      </c>
      <c r="H100" s="69">
        <f aca="true" t="shared" si="33" ref="H100:N100">H101+H102+H103</f>
        <v>9571</v>
      </c>
      <c r="I100" s="72">
        <f t="shared" si="33"/>
        <v>9539</v>
      </c>
      <c r="J100" s="69">
        <f t="shared" si="33"/>
        <v>10369</v>
      </c>
      <c r="K100" s="69">
        <f t="shared" si="33"/>
        <v>2569</v>
      </c>
      <c r="L100" s="69">
        <f t="shared" si="33"/>
        <v>5092</v>
      </c>
      <c r="M100" s="69">
        <f t="shared" si="33"/>
        <v>7772</v>
      </c>
      <c r="N100" s="69">
        <f t="shared" si="33"/>
        <v>10369</v>
      </c>
      <c r="O100" s="86">
        <f t="shared" si="29"/>
        <v>108.70112171087116</v>
      </c>
      <c r="P100" s="86">
        <f t="shared" si="30"/>
        <v>109.24549715920477</v>
      </c>
      <c r="Q100" s="58">
        <f t="shared" si="26"/>
        <v>830</v>
      </c>
      <c r="R100" s="73">
        <f t="shared" si="27"/>
        <v>830</v>
      </c>
      <c r="S100" s="53"/>
    </row>
    <row r="101" spans="1:19" ht="12.75" customHeight="1">
      <c r="A101" s="130"/>
      <c r="B101" s="58"/>
      <c r="C101" s="69"/>
      <c r="D101" s="126" t="s">
        <v>198</v>
      </c>
      <c r="E101" s="126"/>
      <c r="F101" s="70">
        <v>88</v>
      </c>
      <c r="G101" s="72">
        <v>5974.37</v>
      </c>
      <c r="H101" s="69">
        <v>6367</v>
      </c>
      <c r="I101" s="72">
        <v>6337</v>
      </c>
      <c r="J101" s="69">
        <v>6588</v>
      </c>
      <c r="K101" s="69">
        <v>1625</v>
      </c>
      <c r="L101" s="69">
        <v>3229</v>
      </c>
      <c r="M101" s="69">
        <v>4934</v>
      </c>
      <c r="N101" s="69">
        <v>6588</v>
      </c>
      <c r="O101" s="86">
        <f t="shared" si="29"/>
        <v>103.96086476250592</v>
      </c>
      <c r="P101" s="86">
        <f t="shared" si="30"/>
        <v>106.06976133048337</v>
      </c>
      <c r="Q101" s="58">
        <f t="shared" si="26"/>
        <v>251</v>
      </c>
      <c r="R101" s="73">
        <f t="shared" si="27"/>
        <v>251</v>
      </c>
      <c r="S101" s="53"/>
    </row>
    <row r="102" spans="1:19" ht="26.25" customHeight="1">
      <c r="A102" s="130"/>
      <c r="B102" s="58"/>
      <c r="C102" s="58"/>
      <c r="D102" s="126" t="s">
        <v>199</v>
      </c>
      <c r="E102" s="126"/>
      <c r="F102" s="70">
        <v>89</v>
      </c>
      <c r="G102" s="72">
        <v>2727.83</v>
      </c>
      <c r="H102" s="69">
        <v>3186</v>
      </c>
      <c r="I102" s="72">
        <v>3187</v>
      </c>
      <c r="J102" s="69">
        <v>3766</v>
      </c>
      <c r="K102" s="69">
        <v>940</v>
      </c>
      <c r="L102" s="69">
        <v>1853</v>
      </c>
      <c r="M102" s="69">
        <v>2823</v>
      </c>
      <c r="N102" s="69">
        <v>3766</v>
      </c>
      <c r="O102" s="86">
        <f t="shared" si="29"/>
        <v>118.16755569501099</v>
      </c>
      <c r="P102" s="86">
        <f t="shared" si="30"/>
        <v>116.83279383246024</v>
      </c>
      <c r="Q102" s="58">
        <f t="shared" si="26"/>
        <v>579</v>
      </c>
      <c r="R102" s="73">
        <f t="shared" si="27"/>
        <v>579</v>
      </c>
      <c r="S102" s="53"/>
    </row>
    <row r="103" spans="1:19" ht="12.75" customHeight="1">
      <c r="A103" s="130"/>
      <c r="B103" s="58"/>
      <c r="C103" s="58"/>
      <c r="D103" s="126" t="s">
        <v>200</v>
      </c>
      <c r="E103" s="126"/>
      <c r="F103" s="70">
        <v>90</v>
      </c>
      <c r="G103" s="72">
        <v>29.51</v>
      </c>
      <c r="H103" s="69">
        <v>18</v>
      </c>
      <c r="I103" s="72">
        <v>15</v>
      </c>
      <c r="J103" s="69">
        <v>15</v>
      </c>
      <c r="K103" s="69">
        <v>4</v>
      </c>
      <c r="L103" s="69">
        <v>10</v>
      </c>
      <c r="M103" s="69">
        <v>15</v>
      </c>
      <c r="N103" s="69">
        <v>15</v>
      </c>
      <c r="O103" s="86">
        <f t="shared" si="29"/>
        <v>100</v>
      </c>
      <c r="P103" s="86">
        <f t="shared" si="30"/>
        <v>50.830227041680786</v>
      </c>
      <c r="Q103" s="58">
        <f t="shared" si="26"/>
        <v>0</v>
      </c>
      <c r="R103" s="73">
        <f t="shared" si="27"/>
        <v>0</v>
      </c>
      <c r="S103" s="53"/>
    </row>
    <row r="104" spans="1:19" ht="25.5" customHeight="1">
      <c r="A104" s="130"/>
      <c r="B104" s="58"/>
      <c r="C104" s="70" t="s">
        <v>29</v>
      </c>
      <c r="D104" s="126" t="s">
        <v>339</v>
      </c>
      <c r="E104" s="126"/>
      <c r="F104" s="70">
        <v>91</v>
      </c>
      <c r="G104" s="72">
        <f>G105++G108+G109+G110+G111</f>
        <v>785.3030000000001</v>
      </c>
      <c r="H104" s="69">
        <f aca="true" t="shared" si="34" ref="H104:N104">H105++H108+H109+H110+H111</f>
        <v>1138</v>
      </c>
      <c r="I104" s="72">
        <f t="shared" si="34"/>
        <v>1027</v>
      </c>
      <c r="J104" s="69">
        <f>J105++J108+J109+J110+J111</f>
        <v>1210</v>
      </c>
      <c r="K104" s="69">
        <f t="shared" si="34"/>
        <v>240</v>
      </c>
      <c r="L104" s="69">
        <f t="shared" si="34"/>
        <v>520</v>
      </c>
      <c r="M104" s="69">
        <f t="shared" si="34"/>
        <v>863</v>
      </c>
      <c r="N104" s="69">
        <f t="shared" si="34"/>
        <v>1210</v>
      </c>
      <c r="O104" s="86">
        <f t="shared" si="29"/>
        <v>117.8188899707887</v>
      </c>
      <c r="P104" s="86">
        <f t="shared" si="30"/>
        <v>130.77754701051694</v>
      </c>
      <c r="Q104" s="58">
        <f t="shared" si="26"/>
        <v>183</v>
      </c>
      <c r="R104" s="73">
        <f t="shared" si="27"/>
        <v>183</v>
      </c>
      <c r="S104" s="53"/>
    </row>
    <row r="105" spans="1:19" ht="45.75" customHeight="1">
      <c r="A105" s="130"/>
      <c r="B105" s="58"/>
      <c r="C105" s="69"/>
      <c r="D105" s="126" t="s">
        <v>201</v>
      </c>
      <c r="E105" s="126"/>
      <c r="F105" s="70">
        <v>92</v>
      </c>
      <c r="G105" s="72">
        <v>249.358</v>
      </c>
      <c r="H105" s="69">
        <v>460</v>
      </c>
      <c r="I105" s="72">
        <v>336</v>
      </c>
      <c r="J105" s="69">
        <v>490</v>
      </c>
      <c r="K105" s="69">
        <v>60</v>
      </c>
      <c r="L105" s="69">
        <v>160</v>
      </c>
      <c r="M105" s="69">
        <v>320</v>
      </c>
      <c r="N105" s="69">
        <v>490</v>
      </c>
      <c r="O105" s="86">
        <f t="shared" si="29"/>
        <v>145.83333333333331</v>
      </c>
      <c r="P105" s="86">
        <f t="shared" si="30"/>
        <v>134.74602779938883</v>
      </c>
      <c r="Q105" s="58">
        <f t="shared" si="26"/>
        <v>154</v>
      </c>
      <c r="R105" s="73">
        <f t="shared" si="27"/>
        <v>154</v>
      </c>
      <c r="S105" s="53"/>
    </row>
    <row r="106" spans="1:19" ht="25.5">
      <c r="A106" s="130"/>
      <c r="B106" s="58"/>
      <c r="C106" s="69"/>
      <c r="D106" s="69"/>
      <c r="E106" s="71" t="s">
        <v>202</v>
      </c>
      <c r="F106" s="70">
        <v>93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86"/>
      <c r="P106" s="86"/>
      <c r="Q106" s="58">
        <f t="shared" si="26"/>
        <v>0</v>
      </c>
      <c r="R106" s="73">
        <f t="shared" si="27"/>
        <v>0</v>
      </c>
      <c r="S106" s="53"/>
    </row>
    <row r="107" spans="1:19" ht="32.25" customHeight="1">
      <c r="A107" s="130"/>
      <c r="B107" s="58"/>
      <c r="C107" s="69"/>
      <c r="D107" s="69"/>
      <c r="E107" s="71" t="s">
        <v>203</v>
      </c>
      <c r="F107" s="70">
        <v>94</v>
      </c>
      <c r="G107" s="72">
        <v>131.05</v>
      </c>
      <c r="H107" s="69">
        <v>126</v>
      </c>
      <c r="I107" s="72">
        <v>126</v>
      </c>
      <c r="J107" s="69">
        <v>170</v>
      </c>
      <c r="K107" s="69">
        <v>5</v>
      </c>
      <c r="L107" s="69">
        <v>90</v>
      </c>
      <c r="M107" s="69">
        <v>90</v>
      </c>
      <c r="N107" s="69">
        <v>170</v>
      </c>
      <c r="O107" s="86">
        <f t="shared" si="29"/>
        <v>134.92063492063494</v>
      </c>
      <c r="P107" s="86">
        <f>I107/G107*100</f>
        <v>96.14650896604348</v>
      </c>
      <c r="Q107" s="58">
        <f t="shared" si="26"/>
        <v>44</v>
      </c>
      <c r="R107" s="73">
        <f t="shared" si="27"/>
        <v>44</v>
      </c>
      <c r="S107" s="53"/>
    </row>
    <row r="108" spans="1:19" ht="12.75" customHeight="1">
      <c r="A108" s="130"/>
      <c r="B108" s="58"/>
      <c r="C108" s="69"/>
      <c r="D108" s="126" t="s">
        <v>204</v>
      </c>
      <c r="E108" s="126"/>
      <c r="F108" s="70">
        <v>95</v>
      </c>
      <c r="G108" s="72">
        <v>535.945</v>
      </c>
      <c r="H108" s="69">
        <v>678</v>
      </c>
      <c r="I108" s="72">
        <v>691</v>
      </c>
      <c r="J108" s="69">
        <v>720</v>
      </c>
      <c r="K108" s="69">
        <v>180</v>
      </c>
      <c r="L108" s="69">
        <v>360</v>
      </c>
      <c r="M108" s="69">
        <v>543</v>
      </c>
      <c r="N108" s="69">
        <v>720</v>
      </c>
      <c r="O108" s="86">
        <f t="shared" si="29"/>
        <v>104.19681620839363</v>
      </c>
      <c r="P108" s="86">
        <f>I108/G108*100</f>
        <v>128.93114032223454</v>
      </c>
      <c r="Q108" s="58">
        <f t="shared" si="26"/>
        <v>29</v>
      </c>
      <c r="R108" s="73">
        <f t="shared" si="27"/>
        <v>29</v>
      </c>
      <c r="S108" s="53"/>
    </row>
    <row r="109" spans="1:19" ht="12.75" customHeight="1">
      <c r="A109" s="130"/>
      <c r="B109" s="58"/>
      <c r="C109" s="69"/>
      <c r="D109" s="126" t="s">
        <v>205</v>
      </c>
      <c r="E109" s="126"/>
      <c r="F109" s="70">
        <v>96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86"/>
      <c r="P109" s="86"/>
      <c r="Q109" s="58">
        <f t="shared" si="26"/>
        <v>0</v>
      </c>
      <c r="R109" s="73">
        <f t="shared" si="27"/>
        <v>0</v>
      </c>
      <c r="S109" s="53"/>
    </row>
    <row r="110" spans="1:19" ht="27.75" customHeight="1">
      <c r="A110" s="130"/>
      <c r="B110" s="58"/>
      <c r="C110" s="69"/>
      <c r="D110" s="126" t="s">
        <v>206</v>
      </c>
      <c r="E110" s="126"/>
      <c r="F110" s="70">
        <v>97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86"/>
      <c r="P110" s="86"/>
      <c r="Q110" s="58">
        <f t="shared" si="26"/>
        <v>0</v>
      </c>
      <c r="R110" s="73">
        <f t="shared" si="27"/>
        <v>0</v>
      </c>
      <c r="S110" s="53"/>
    </row>
    <row r="111" spans="1:19" ht="12.75" customHeight="1">
      <c r="A111" s="130"/>
      <c r="B111" s="58"/>
      <c r="C111" s="69"/>
      <c r="D111" s="126" t="s">
        <v>207</v>
      </c>
      <c r="E111" s="126"/>
      <c r="F111" s="70">
        <v>98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86"/>
      <c r="P111" s="86"/>
      <c r="Q111" s="58">
        <f t="shared" si="26"/>
        <v>0</v>
      </c>
      <c r="R111" s="73">
        <f t="shared" si="27"/>
        <v>0</v>
      </c>
      <c r="S111" s="53"/>
    </row>
    <row r="112" spans="1:19" ht="27.75" customHeight="1">
      <c r="A112" s="130"/>
      <c r="B112" s="58"/>
      <c r="C112" s="70" t="s">
        <v>31</v>
      </c>
      <c r="D112" s="126" t="s">
        <v>340</v>
      </c>
      <c r="E112" s="126"/>
      <c r="F112" s="70">
        <v>99</v>
      </c>
      <c r="G112" s="69">
        <f>G113+G114+G115</f>
        <v>0</v>
      </c>
      <c r="H112" s="69">
        <f aca="true" t="shared" si="35" ref="H112:N112">H113+H114+H115</f>
        <v>0</v>
      </c>
      <c r="I112" s="69">
        <f t="shared" si="35"/>
        <v>0</v>
      </c>
      <c r="J112" s="69">
        <f>J113+J114+J115</f>
        <v>0</v>
      </c>
      <c r="K112" s="69">
        <f t="shared" si="35"/>
        <v>0</v>
      </c>
      <c r="L112" s="69">
        <f t="shared" si="35"/>
        <v>0</v>
      </c>
      <c r="M112" s="69">
        <f t="shared" si="35"/>
        <v>0</v>
      </c>
      <c r="N112" s="69">
        <f t="shared" si="35"/>
        <v>0</v>
      </c>
      <c r="O112" s="86"/>
      <c r="P112" s="86"/>
      <c r="Q112" s="58">
        <f t="shared" si="26"/>
        <v>0</v>
      </c>
      <c r="R112" s="73">
        <f t="shared" si="27"/>
        <v>0</v>
      </c>
      <c r="S112" s="53"/>
    </row>
    <row r="113" spans="1:19" ht="26.25" customHeight="1">
      <c r="A113" s="130"/>
      <c r="B113" s="58"/>
      <c r="C113" s="69"/>
      <c r="D113" s="126" t="s">
        <v>208</v>
      </c>
      <c r="E113" s="126"/>
      <c r="F113" s="70">
        <v>100</v>
      </c>
      <c r="G113" s="69">
        <v>0</v>
      </c>
      <c r="H113" s="69"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86"/>
      <c r="P113" s="86"/>
      <c r="Q113" s="58">
        <f t="shared" si="26"/>
        <v>0</v>
      </c>
      <c r="R113" s="73">
        <f t="shared" si="27"/>
        <v>0</v>
      </c>
      <c r="S113" s="53"/>
    </row>
    <row r="114" spans="1:19" ht="27.75" customHeight="1">
      <c r="A114" s="130"/>
      <c r="B114" s="58"/>
      <c r="C114" s="69"/>
      <c r="D114" s="126" t="s">
        <v>209</v>
      </c>
      <c r="E114" s="126"/>
      <c r="F114" s="70">
        <v>101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86"/>
      <c r="P114" s="86"/>
      <c r="Q114" s="58">
        <f t="shared" si="26"/>
        <v>0</v>
      </c>
      <c r="R114" s="73">
        <f t="shared" si="27"/>
        <v>0</v>
      </c>
      <c r="S114" s="53"/>
    </row>
    <row r="115" spans="1:19" ht="44.25" customHeight="1">
      <c r="A115" s="130"/>
      <c r="B115" s="58"/>
      <c r="C115" s="69"/>
      <c r="D115" s="126" t="s">
        <v>210</v>
      </c>
      <c r="E115" s="126"/>
      <c r="F115" s="70">
        <v>102</v>
      </c>
      <c r="G115" s="69">
        <v>0</v>
      </c>
      <c r="H115" s="69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86"/>
      <c r="P115" s="86"/>
      <c r="Q115" s="58">
        <f t="shared" si="26"/>
        <v>0</v>
      </c>
      <c r="R115" s="73">
        <f t="shared" si="27"/>
        <v>0</v>
      </c>
      <c r="S115" s="53"/>
    </row>
    <row r="116" spans="1:19" ht="44.25" customHeight="1">
      <c r="A116" s="130"/>
      <c r="B116" s="58"/>
      <c r="C116" s="70" t="s">
        <v>34</v>
      </c>
      <c r="D116" s="126" t="s">
        <v>341</v>
      </c>
      <c r="E116" s="126"/>
      <c r="F116" s="70">
        <v>103</v>
      </c>
      <c r="G116" s="72">
        <f>G117+G120+G123+G124</f>
        <v>533.307</v>
      </c>
      <c r="H116" s="69">
        <f aca="true" t="shared" si="36" ref="H116:N116">H117+H120+H123+H124</f>
        <v>553</v>
      </c>
      <c r="I116" s="72">
        <f t="shared" si="36"/>
        <v>546.3</v>
      </c>
      <c r="J116" s="69">
        <f>J117+J120+J123+J124</f>
        <v>726</v>
      </c>
      <c r="K116" s="72">
        <f t="shared" si="36"/>
        <v>159.25</v>
      </c>
      <c r="L116" s="72">
        <f t="shared" si="36"/>
        <v>397.5</v>
      </c>
      <c r="M116" s="72">
        <f t="shared" si="36"/>
        <v>561.75</v>
      </c>
      <c r="N116" s="69">
        <f t="shared" si="36"/>
        <v>726</v>
      </c>
      <c r="O116" s="86">
        <f>J116/I116*100</f>
        <v>132.8940142778693</v>
      </c>
      <c r="P116" s="86">
        <f>I116/G116*100</f>
        <v>102.43630779269725</v>
      </c>
      <c r="Q116" s="58">
        <f t="shared" si="26"/>
        <v>179.70000000000005</v>
      </c>
      <c r="R116" s="73">
        <f t="shared" si="27"/>
        <v>179.70000000000005</v>
      </c>
      <c r="S116" s="53"/>
    </row>
    <row r="117" spans="1:19" ht="12.75">
      <c r="A117" s="130"/>
      <c r="B117" s="58"/>
      <c r="C117" s="69"/>
      <c r="D117" s="126" t="s">
        <v>211</v>
      </c>
      <c r="E117" s="126"/>
      <c r="F117" s="70">
        <v>104</v>
      </c>
      <c r="G117" s="72">
        <f>G118+G119</f>
        <v>410.307</v>
      </c>
      <c r="H117" s="69">
        <f aca="true" t="shared" si="37" ref="H117:N117">H118+H119</f>
        <v>404</v>
      </c>
      <c r="I117" s="72">
        <f t="shared" si="37"/>
        <v>397.3</v>
      </c>
      <c r="J117" s="69">
        <f>J118+J119</f>
        <v>541</v>
      </c>
      <c r="K117" s="69">
        <f t="shared" si="37"/>
        <v>113</v>
      </c>
      <c r="L117" s="69">
        <f t="shared" si="37"/>
        <v>305</v>
      </c>
      <c r="M117" s="69">
        <f t="shared" si="37"/>
        <v>423</v>
      </c>
      <c r="N117" s="69">
        <f t="shared" si="37"/>
        <v>541</v>
      </c>
      <c r="O117" s="86">
        <f>J117/I117*100</f>
        <v>136.16914170651899</v>
      </c>
      <c r="P117" s="86">
        <f>I117/G117*100</f>
        <v>96.8299346586824</v>
      </c>
      <c r="Q117" s="58">
        <f t="shared" si="26"/>
        <v>143.7</v>
      </c>
      <c r="R117" s="73">
        <f t="shared" si="27"/>
        <v>143.7</v>
      </c>
      <c r="S117" s="53"/>
    </row>
    <row r="118" spans="1:19" ht="12.75">
      <c r="A118" s="130"/>
      <c r="B118" s="58"/>
      <c r="C118" s="58"/>
      <c r="D118" s="69"/>
      <c r="E118" s="71" t="s">
        <v>212</v>
      </c>
      <c r="F118" s="70">
        <v>105</v>
      </c>
      <c r="G118" s="72">
        <v>378.507</v>
      </c>
      <c r="H118" s="69">
        <v>372</v>
      </c>
      <c r="I118" s="72">
        <v>365.5</v>
      </c>
      <c r="J118" s="69">
        <v>467</v>
      </c>
      <c r="K118" s="69">
        <v>113</v>
      </c>
      <c r="L118" s="69">
        <v>231</v>
      </c>
      <c r="M118" s="69">
        <v>349</v>
      </c>
      <c r="N118" s="69">
        <v>467</v>
      </c>
      <c r="O118" s="86">
        <f>J118/I118*100</f>
        <v>127.7701778385773</v>
      </c>
      <c r="P118" s="86">
        <f>I118/G118*100</f>
        <v>96.56360384352205</v>
      </c>
      <c r="Q118" s="58">
        <f t="shared" si="26"/>
        <v>101.5</v>
      </c>
      <c r="R118" s="73">
        <f t="shared" si="27"/>
        <v>101.5</v>
      </c>
      <c r="S118" s="53"/>
    </row>
    <row r="119" spans="1:19" ht="12.75">
      <c r="A119" s="130"/>
      <c r="B119" s="58"/>
      <c r="C119" s="58"/>
      <c r="D119" s="69"/>
      <c r="E119" s="71" t="s">
        <v>213</v>
      </c>
      <c r="F119" s="70">
        <v>106</v>
      </c>
      <c r="G119" s="72">
        <v>31.8</v>
      </c>
      <c r="H119" s="69">
        <v>32</v>
      </c>
      <c r="I119" s="72">
        <v>31.8</v>
      </c>
      <c r="J119" s="69">
        <v>74</v>
      </c>
      <c r="K119" s="69">
        <v>0</v>
      </c>
      <c r="L119" s="69">
        <v>74</v>
      </c>
      <c r="M119" s="69">
        <v>74</v>
      </c>
      <c r="N119" s="69">
        <v>74</v>
      </c>
      <c r="O119" s="86"/>
      <c r="P119" s="86"/>
      <c r="Q119" s="58">
        <f t="shared" si="26"/>
        <v>42.2</v>
      </c>
      <c r="R119" s="73">
        <f t="shared" si="27"/>
        <v>42.2</v>
      </c>
      <c r="S119" s="53"/>
    </row>
    <row r="120" spans="1:19" ht="30" customHeight="1">
      <c r="A120" s="130"/>
      <c r="B120" s="58"/>
      <c r="C120" s="58"/>
      <c r="D120" s="126" t="s">
        <v>214</v>
      </c>
      <c r="E120" s="126"/>
      <c r="F120" s="70">
        <v>107</v>
      </c>
      <c r="G120" s="69">
        <f>G121+G122</f>
        <v>123</v>
      </c>
      <c r="H120" s="69">
        <f aca="true" t="shared" si="38" ref="H120:N120">H121+H122</f>
        <v>149</v>
      </c>
      <c r="I120" s="69">
        <f t="shared" si="38"/>
        <v>149</v>
      </c>
      <c r="J120" s="69">
        <f>J121+J122</f>
        <v>185</v>
      </c>
      <c r="K120" s="72">
        <f t="shared" si="38"/>
        <v>46.25</v>
      </c>
      <c r="L120" s="72">
        <f t="shared" si="38"/>
        <v>92.5</v>
      </c>
      <c r="M120" s="72">
        <f t="shared" si="38"/>
        <v>138.75</v>
      </c>
      <c r="N120" s="69">
        <f t="shared" si="38"/>
        <v>185</v>
      </c>
      <c r="O120" s="86">
        <f>J120/I120*100</f>
        <v>124.16107382550337</v>
      </c>
      <c r="P120" s="86">
        <f>I120/G120*100</f>
        <v>121.13821138211382</v>
      </c>
      <c r="Q120" s="58">
        <f t="shared" si="26"/>
        <v>36</v>
      </c>
      <c r="R120" s="73">
        <f t="shared" si="27"/>
        <v>36</v>
      </c>
      <c r="S120" s="53"/>
    </row>
    <row r="121" spans="1:19" ht="12.75">
      <c r="A121" s="130"/>
      <c r="B121" s="58"/>
      <c r="C121" s="58"/>
      <c r="D121" s="69"/>
      <c r="E121" s="71" t="s">
        <v>212</v>
      </c>
      <c r="F121" s="70">
        <v>108</v>
      </c>
      <c r="G121" s="69">
        <v>123</v>
      </c>
      <c r="H121" s="69">
        <v>149</v>
      </c>
      <c r="I121" s="69">
        <v>149</v>
      </c>
      <c r="J121" s="69">
        <v>185</v>
      </c>
      <c r="K121" s="72">
        <v>46.25</v>
      </c>
      <c r="L121" s="72">
        <v>92.5</v>
      </c>
      <c r="M121" s="72">
        <v>138.75</v>
      </c>
      <c r="N121" s="69">
        <v>185</v>
      </c>
      <c r="O121" s="86">
        <f>J121/I121*100</f>
        <v>124.16107382550337</v>
      </c>
      <c r="P121" s="86">
        <f>I121/G121*100</f>
        <v>121.13821138211382</v>
      </c>
      <c r="Q121" s="58">
        <f t="shared" si="26"/>
        <v>36</v>
      </c>
      <c r="R121" s="73">
        <f t="shared" si="27"/>
        <v>36</v>
      </c>
      <c r="S121" s="53"/>
    </row>
    <row r="122" spans="1:19" ht="12.75">
      <c r="A122" s="130"/>
      <c r="B122" s="58"/>
      <c r="C122" s="58"/>
      <c r="D122" s="69"/>
      <c r="E122" s="71" t="s">
        <v>213</v>
      </c>
      <c r="F122" s="70">
        <v>109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86"/>
      <c r="P122" s="86"/>
      <c r="Q122" s="58">
        <f t="shared" si="26"/>
        <v>0</v>
      </c>
      <c r="R122" s="73">
        <f t="shared" si="27"/>
        <v>0</v>
      </c>
      <c r="S122" s="53"/>
    </row>
    <row r="123" spans="1:19" ht="12.75" customHeight="1">
      <c r="A123" s="130"/>
      <c r="B123" s="58"/>
      <c r="C123" s="58"/>
      <c r="D123" s="126" t="s">
        <v>215</v>
      </c>
      <c r="E123" s="126"/>
      <c r="F123" s="70">
        <v>110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86"/>
      <c r="P123" s="86"/>
      <c r="Q123" s="58">
        <f t="shared" si="26"/>
        <v>0</v>
      </c>
      <c r="R123" s="73">
        <f t="shared" si="27"/>
        <v>0</v>
      </c>
      <c r="S123" s="53"/>
    </row>
    <row r="124" spans="1:19" ht="28.5" customHeight="1">
      <c r="A124" s="130"/>
      <c r="B124" s="58"/>
      <c r="C124" s="69"/>
      <c r="D124" s="126" t="s">
        <v>216</v>
      </c>
      <c r="E124" s="126"/>
      <c r="F124" s="70">
        <v>111</v>
      </c>
      <c r="G124" s="69">
        <v>0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69">
        <v>0</v>
      </c>
      <c r="N124" s="69">
        <v>0</v>
      </c>
      <c r="O124" s="86"/>
      <c r="P124" s="86"/>
      <c r="Q124" s="58">
        <f t="shared" si="26"/>
        <v>0</v>
      </c>
      <c r="R124" s="73">
        <f t="shared" si="27"/>
        <v>0</v>
      </c>
      <c r="S124" s="53"/>
    </row>
    <row r="125" spans="1:19" ht="22.5" customHeight="1">
      <c r="A125" s="130"/>
      <c r="B125" s="58"/>
      <c r="C125" s="70" t="s">
        <v>36</v>
      </c>
      <c r="D125" s="126" t="s">
        <v>305</v>
      </c>
      <c r="E125" s="126"/>
      <c r="F125" s="70">
        <v>112</v>
      </c>
      <c r="G125" s="72">
        <v>315.91</v>
      </c>
      <c r="H125" s="69">
        <v>250</v>
      </c>
      <c r="I125" s="72">
        <v>227</v>
      </c>
      <c r="J125" s="69">
        <v>250</v>
      </c>
      <c r="K125" s="69">
        <v>70</v>
      </c>
      <c r="L125" s="69">
        <v>130</v>
      </c>
      <c r="M125" s="69">
        <v>190</v>
      </c>
      <c r="N125" s="69">
        <v>250</v>
      </c>
      <c r="O125" s="86">
        <f>J125/I125*100</f>
        <v>110.13215859030836</v>
      </c>
      <c r="P125" s="86">
        <f>I125/G125*100</f>
        <v>71.85590832832135</v>
      </c>
      <c r="Q125" s="58">
        <f t="shared" si="26"/>
        <v>23</v>
      </c>
      <c r="R125" s="73">
        <f t="shared" si="27"/>
        <v>23</v>
      </c>
      <c r="S125" s="53"/>
    </row>
    <row r="126" spans="1:19" s="36" customFormat="1" ht="27" customHeight="1">
      <c r="A126" s="130"/>
      <c r="B126" s="67"/>
      <c r="C126" s="124" t="s">
        <v>342</v>
      </c>
      <c r="D126" s="124"/>
      <c r="E126" s="124"/>
      <c r="F126" s="70">
        <v>113</v>
      </c>
      <c r="G126" s="66">
        <f>G127+G130+G131+G132+G133+G134</f>
        <v>445.53</v>
      </c>
      <c r="H126" s="65">
        <f aca="true" t="shared" si="39" ref="H126:N126">H127+H130+H131+H132+H133+H134</f>
        <v>423</v>
      </c>
      <c r="I126" s="66">
        <f>I127+I130+I131+I132+I133+I134</f>
        <v>455.5</v>
      </c>
      <c r="J126" s="65">
        <f>J127+J130+J131+J132+J133+J134</f>
        <v>511</v>
      </c>
      <c r="K126" s="65">
        <f t="shared" si="39"/>
        <v>120</v>
      </c>
      <c r="L126" s="65">
        <f t="shared" si="39"/>
        <v>270</v>
      </c>
      <c r="M126" s="65">
        <f t="shared" si="39"/>
        <v>400</v>
      </c>
      <c r="N126" s="65">
        <f t="shared" si="39"/>
        <v>511</v>
      </c>
      <c r="O126" s="85">
        <f>J126/I126*100</f>
        <v>112.18441273326016</v>
      </c>
      <c r="P126" s="85">
        <f>I126/G126*100</f>
        <v>102.23778421206204</v>
      </c>
      <c r="Q126" s="67">
        <f t="shared" si="26"/>
        <v>55.5</v>
      </c>
      <c r="R126" s="68">
        <f t="shared" si="27"/>
        <v>55.5</v>
      </c>
      <c r="S126" s="54"/>
    </row>
    <row r="127" spans="1:19" ht="27" customHeight="1">
      <c r="A127" s="130"/>
      <c r="B127" s="58"/>
      <c r="C127" s="70" t="s">
        <v>12</v>
      </c>
      <c r="D127" s="126" t="s">
        <v>343</v>
      </c>
      <c r="E127" s="126"/>
      <c r="F127" s="70">
        <v>114</v>
      </c>
      <c r="G127" s="72">
        <v>0</v>
      </c>
      <c r="H127" s="69">
        <f aca="true" t="shared" si="40" ref="H127:N127">H128+H129</f>
        <v>0</v>
      </c>
      <c r="I127" s="72">
        <v>0</v>
      </c>
      <c r="J127" s="69">
        <f>J128+J129</f>
        <v>0</v>
      </c>
      <c r="K127" s="69">
        <f t="shared" si="40"/>
        <v>0</v>
      </c>
      <c r="L127" s="69">
        <f t="shared" si="40"/>
        <v>0</v>
      </c>
      <c r="M127" s="69">
        <f t="shared" si="40"/>
        <v>0</v>
      </c>
      <c r="N127" s="69">
        <f t="shared" si="40"/>
        <v>0</v>
      </c>
      <c r="O127" s="86" t="s">
        <v>291</v>
      </c>
      <c r="P127" s="86" t="s">
        <v>240</v>
      </c>
      <c r="Q127" s="58">
        <f t="shared" si="26"/>
        <v>0</v>
      </c>
      <c r="R127" s="73">
        <f t="shared" si="27"/>
        <v>0</v>
      </c>
      <c r="S127" s="53"/>
    </row>
    <row r="128" spans="1:19" ht="12.75" customHeight="1">
      <c r="A128" s="130"/>
      <c r="B128" s="58"/>
      <c r="C128" s="69"/>
      <c r="D128" s="126" t="s">
        <v>217</v>
      </c>
      <c r="E128" s="126"/>
      <c r="F128" s="70">
        <v>115</v>
      </c>
      <c r="G128" s="72">
        <v>0</v>
      </c>
      <c r="H128" s="69">
        <v>0</v>
      </c>
      <c r="I128" s="72">
        <v>0</v>
      </c>
      <c r="J128" s="69">
        <v>0</v>
      </c>
      <c r="K128" s="69">
        <v>0</v>
      </c>
      <c r="L128" s="69">
        <v>0</v>
      </c>
      <c r="M128" s="69">
        <v>0</v>
      </c>
      <c r="N128" s="69">
        <v>0</v>
      </c>
      <c r="O128" s="86"/>
      <c r="P128" s="86"/>
      <c r="Q128" s="58">
        <f t="shared" si="26"/>
        <v>0</v>
      </c>
      <c r="R128" s="73">
        <f t="shared" si="27"/>
        <v>0</v>
      </c>
      <c r="S128" s="53"/>
    </row>
    <row r="129" spans="1:19" ht="12.75" customHeight="1">
      <c r="A129" s="130"/>
      <c r="B129" s="58"/>
      <c r="C129" s="69"/>
      <c r="D129" s="126" t="s">
        <v>218</v>
      </c>
      <c r="E129" s="126"/>
      <c r="F129" s="70">
        <v>116</v>
      </c>
      <c r="G129" s="72"/>
      <c r="H129" s="69"/>
      <c r="I129" s="72"/>
      <c r="J129" s="69"/>
      <c r="K129" s="69">
        <v>0</v>
      </c>
      <c r="L129" s="69">
        <v>0</v>
      </c>
      <c r="M129" s="69">
        <v>0</v>
      </c>
      <c r="N129" s="69">
        <v>0</v>
      </c>
      <c r="O129" s="86" t="s">
        <v>291</v>
      </c>
      <c r="P129" s="86"/>
      <c r="Q129" s="58">
        <f t="shared" si="26"/>
        <v>0</v>
      </c>
      <c r="R129" s="73">
        <f t="shared" si="27"/>
        <v>0</v>
      </c>
      <c r="S129" s="53"/>
    </row>
    <row r="130" spans="1:19" ht="12.75" customHeight="1">
      <c r="A130" s="130"/>
      <c r="B130" s="58"/>
      <c r="C130" s="70" t="s">
        <v>13</v>
      </c>
      <c r="D130" s="126" t="s">
        <v>219</v>
      </c>
      <c r="E130" s="126"/>
      <c r="F130" s="70">
        <v>117</v>
      </c>
      <c r="G130" s="72"/>
      <c r="H130" s="69"/>
      <c r="I130" s="72"/>
      <c r="J130" s="69"/>
      <c r="K130" s="69">
        <v>0</v>
      </c>
      <c r="L130" s="69">
        <v>0</v>
      </c>
      <c r="M130" s="69">
        <v>0</v>
      </c>
      <c r="N130" s="69">
        <v>0</v>
      </c>
      <c r="O130" s="86"/>
      <c r="P130" s="86"/>
      <c r="Q130" s="58">
        <f t="shared" si="26"/>
        <v>0</v>
      </c>
      <c r="R130" s="73">
        <f t="shared" si="27"/>
        <v>0</v>
      </c>
      <c r="S130" s="53"/>
    </row>
    <row r="131" spans="1:19" ht="30.75" customHeight="1">
      <c r="A131" s="130"/>
      <c r="B131" s="58"/>
      <c r="C131" s="70" t="s">
        <v>57</v>
      </c>
      <c r="D131" s="126" t="s">
        <v>220</v>
      </c>
      <c r="E131" s="126"/>
      <c r="F131" s="70">
        <v>118</v>
      </c>
      <c r="G131" s="72"/>
      <c r="H131" s="69"/>
      <c r="I131" s="72"/>
      <c r="J131" s="69"/>
      <c r="K131" s="69">
        <v>0</v>
      </c>
      <c r="L131" s="69">
        <v>0</v>
      </c>
      <c r="M131" s="69">
        <v>0</v>
      </c>
      <c r="N131" s="69">
        <v>0</v>
      </c>
      <c r="O131" s="86"/>
      <c r="P131" s="86"/>
      <c r="Q131" s="58">
        <f aca="true" t="shared" si="41" ref="Q131:Q153">J131-I131</f>
        <v>0</v>
      </c>
      <c r="R131" s="73">
        <f t="shared" si="27"/>
        <v>0</v>
      </c>
      <c r="S131" s="53"/>
    </row>
    <row r="132" spans="1:19" ht="12.75" customHeight="1">
      <c r="A132" s="130"/>
      <c r="B132" s="58"/>
      <c r="C132" s="70" t="s">
        <v>67</v>
      </c>
      <c r="D132" s="126" t="s">
        <v>70</v>
      </c>
      <c r="E132" s="126"/>
      <c r="F132" s="70">
        <v>119</v>
      </c>
      <c r="G132" s="72">
        <v>23</v>
      </c>
      <c r="H132" s="69">
        <v>23</v>
      </c>
      <c r="I132" s="72">
        <v>25.3</v>
      </c>
      <c r="J132" s="69">
        <v>23</v>
      </c>
      <c r="K132" s="69">
        <v>0</v>
      </c>
      <c r="L132" s="69">
        <v>10</v>
      </c>
      <c r="M132" s="69">
        <v>20</v>
      </c>
      <c r="N132" s="69">
        <v>23</v>
      </c>
      <c r="O132" s="86" t="s">
        <v>240</v>
      </c>
      <c r="P132" s="86">
        <f>I132/G132*100</f>
        <v>110.00000000000001</v>
      </c>
      <c r="Q132" s="58">
        <f t="shared" si="41"/>
        <v>-2.3000000000000007</v>
      </c>
      <c r="R132" s="73">
        <f t="shared" si="27"/>
        <v>-2.3000000000000007</v>
      </c>
      <c r="S132" s="53"/>
    </row>
    <row r="133" spans="1:19" ht="26.25" customHeight="1">
      <c r="A133" s="130"/>
      <c r="B133" s="58"/>
      <c r="C133" s="70" t="s">
        <v>69</v>
      </c>
      <c r="D133" s="126" t="s">
        <v>221</v>
      </c>
      <c r="E133" s="126"/>
      <c r="F133" s="70">
        <v>120</v>
      </c>
      <c r="G133" s="72">
        <v>420.53</v>
      </c>
      <c r="H133" s="69">
        <v>434</v>
      </c>
      <c r="I133" s="72">
        <v>436.4</v>
      </c>
      <c r="J133" s="69">
        <v>468</v>
      </c>
      <c r="K133" s="69">
        <v>120</v>
      </c>
      <c r="L133" s="69">
        <v>240</v>
      </c>
      <c r="M133" s="69">
        <v>360</v>
      </c>
      <c r="N133" s="69">
        <v>468</v>
      </c>
      <c r="O133" s="86">
        <f>J133/I133*100</f>
        <v>107.24106324472962</v>
      </c>
      <c r="P133" s="86">
        <f>I133/G133*100</f>
        <v>103.77380924072004</v>
      </c>
      <c r="Q133" s="58">
        <f t="shared" si="41"/>
        <v>31.600000000000023</v>
      </c>
      <c r="R133" s="73">
        <f t="shared" si="27"/>
        <v>31.600000000000023</v>
      </c>
      <c r="S133" s="53"/>
    </row>
    <row r="134" spans="1:19" ht="24.75" customHeight="1">
      <c r="A134" s="130"/>
      <c r="B134" s="58"/>
      <c r="C134" s="70" t="s">
        <v>114</v>
      </c>
      <c r="D134" s="126" t="s">
        <v>344</v>
      </c>
      <c r="E134" s="126"/>
      <c r="F134" s="70">
        <v>121</v>
      </c>
      <c r="G134" s="72">
        <v>2</v>
      </c>
      <c r="H134" s="69">
        <v>-34</v>
      </c>
      <c r="I134" s="72">
        <v>-6.2</v>
      </c>
      <c r="J134" s="69">
        <v>20</v>
      </c>
      <c r="K134" s="69">
        <f>K135-K138</f>
        <v>0</v>
      </c>
      <c r="L134" s="69">
        <v>20</v>
      </c>
      <c r="M134" s="69">
        <v>20</v>
      </c>
      <c r="N134" s="69">
        <v>20</v>
      </c>
      <c r="O134" s="86">
        <f>J134/I134*100</f>
        <v>-322.5806451612903</v>
      </c>
      <c r="P134" s="86">
        <f>I134/G134*100</f>
        <v>-310</v>
      </c>
      <c r="Q134" s="58">
        <f t="shared" si="41"/>
        <v>26.2</v>
      </c>
      <c r="R134" s="73">
        <f t="shared" si="27"/>
        <v>26.2</v>
      </c>
      <c r="S134" s="53"/>
    </row>
    <row r="135" spans="1:19" ht="24" customHeight="1">
      <c r="A135" s="130"/>
      <c r="B135" s="58"/>
      <c r="C135" s="69"/>
      <c r="D135" s="70" t="s">
        <v>116</v>
      </c>
      <c r="E135" s="71" t="s">
        <v>222</v>
      </c>
      <c r="F135" s="70">
        <v>122</v>
      </c>
      <c r="G135" s="72">
        <v>23.29</v>
      </c>
      <c r="H135" s="69">
        <v>2</v>
      </c>
      <c r="I135" s="72">
        <v>53</v>
      </c>
      <c r="J135" s="69">
        <v>20</v>
      </c>
      <c r="K135" s="69">
        <v>0</v>
      </c>
      <c r="L135" s="69">
        <v>20</v>
      </c>
      <c r="M135" s="69">
        <v>20</v>
      </c>
      <c r="N135" s="69">
        <v>20</v>
      </c>
      <c r="O135" s="86">
        <f>J135/I135*100</f>
        <v>37.735849056603776</v>
      </c>
      <c r="P135" s="86">
        <f>I135/G135*100</f>
        <v>227.56547874624303</v>
      </c>
      <c r="Q135" s="58">
        <f t="shared" si="41"/>
        <v>-33</v>
      </c>
      <c r="R135" s="73">
        <f t="shared" si="27"/>
        <v>-33</v>
      </c>
      <c r="S135" s="53"/>
    </row>
    <row r="136" spans="1:19" ht="27" customHeight="1">
      <c r="A136" s="130"/>
      <c r="B136" s="58"/>
      <c r="C136" s="69"/>
      <c r="D136" s="70" t="s">
        <v>223</v>
      </c>
      <c r="E136" s="71" t="s">
        <v>224</v>
      </c>
      <c r="F136" s="70">
        <v>123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86"/>
      <c r="P136" s="86"/>
      <c r="Q136" s="58">
        <f t="shared" si="41"/>
        <v>0</v>
      </c>
      <c r="R136" s="73">
        <f t="shared" si="27"/>
        <v>0</v>
      </c>
      <c r="S136" s="53"/>
    </row>
    <row r="137" spans="1:19" ht="28.5" customHeight="1">
      <c r="A137" s="130"/>
      <c r="B137" s="58"/>
      <c r="C137" s="58"/>
      <c r="D137" s="70" t="s">
        <v>225</v>
      </c>
      <c r="E137" s="71" t="s">
        <v>226</v>
      </c>
      <c r="F137" s="70">
        <v>124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</v>
      </c>
      <c r="M137" s="69">
        <v>0</v>
      </c>
      <c r="N137" s="69">
        <v>0</v>
      </c>
      <c r="O137" s="86"/>
      <c r="P137" s="86"/>
      <c r="Q137" s="58">
        <f t="shared" si="41"/>
        <v>0</v>
      </c>
      <c r="R137" s="73">
        <f t="shared" si="27"/>
        <v>0</v>
      </c>
      <c r="S137" s="53"/>
    </row>
    <row r="138" spans="1:19" ht="30.75" customHeight="1">
      <c r="A138" s="130"/>
      <c r="B138" s="58"/>
      <c r="C138" s="58"/>
      <c r="D138" s="70" t="s">
        <v>118</v>
      </c>
      <c r="E138" s="71" t="s">
        <v>227</v>
      </c>
      <c r="F138" s="70">
        <v>125</v>
      </c>
      <c r="G138" s="72">
        <v>21.327</v>
      </c>
      <c r="H138" s="69">
        <v>-36</v>
      </c>
      <c r="I138" s="72">
        <v>60</v>
      </c>
      <c r="J138" s="69">
        <v>0</v>
      </c>
      <c r="K138" s="69">
        <v>0</v>
      </c>
      <c r="L138" s="69">
        <v>0</v>
      </c>
      <c r="M138" s="69">
        <v>0</v>
      </c>
      <c r="N138" s="69">
        <v>0</v>
      </c>
      <c r="O138" s="86"/>
      <c r="P138" s="86"/>
      <c r="Q138" s="58">
        <f t="shared" si="41"/>
        <v>-60</v>
      </c>
      <c r="R138" s="73">
        <f aca="true" t="shared" si="42" ref="R138:R151">J138-I138</f>
        <v>-60</v>
      </c>
      <c r="S138" s="53"/>
    </row>
    <row r="139" spans="1:19" ht="25.5">
      <c r="A139" s="130"/>
      <c r="B139" s="58"/>
      <c r="C139" s="69"/>
      <c r="D139" s="70" t="s">
        <v>228</v>
      </c>
      <c r="E139" s="71" t="s">
        <v>345</v>
      </c>
      <c r="F139" s="70">
        <v>126</v>
      </c>
      <c r="G139" s="69">
        <v>0</v>
      </c>
      <c r="H139" s="69">
        <v>0</v>
      </c>
      <c r="I139" s="69">
        <v>0</v>
      </c>
      <c r="J139" s="69">
        <v>0</v>
      </c>
      <c r="K139" s="69">
        <v>0</v>
      </c>
      <c r="L139" s="69">
        <v>0</v>
      </c>
      <c r="M139" s="69">
        <v>0</v>
      </c>
      <c r="N139" s="69">
        <v>0</v>
      </c>
      <c r="O139" s="86"/>
      <c r="P139" s="86"/>
      <c r="Q139" s="58">
        <f t="shared" si="41"/>
        <v>0</v>
      </c>
      <c r="R139" s="73">
        <f t="shared" si="42"/>
        <v>0</v>
      </c>
      <c r="S139" s="53"/>
    </row>
    <row r="140" spans="1:19" ht="12.75">
      <c r="A140" s="130"/>
      <c r="B140" s="58"/>
      <c r="C140" s="69"/>
      <c r="D140" s="69"/>
      <c r="E140" s="71" t="s">
        <v>229</v>
      </c>
      <c r="F140" s="70">
        <v>127</v>
      </c>
      <c r="G140" s="69">
        <v>0</v>
      </c>
      <c r="H140" s="69">
        <v>0</v>
      </c>
      <c r="I140" s="69">
        <v>0</v>
      </c>
      <c r="J140" s="69">
        <v>0</v>
      </c>
      <c r="K140" s="69">
        <v>0</v>
      </c>
      <c r="L140" s="69">
        <v>0</v>
      </c>
      <c r="M140" s="69">
        <v>0</v>
      </c>
      <c r="N140" s="69">
        <v>0</v>
      </c>
      <c r="O140" s="86"/>
      <c r="P140" s="86"/>
      <c r="Q140" s="58">
        <f t="shared" si="41"/>
        <v>0</v>
      </c>
      <c r="R140" s="73">
        <f t="shared" si="42"/>
        <v>0</v>
      </c>
      <c r="S140" s="53"/>
    </row>
    <row r="141" spans="1:19" ht="25.5">
      <c r="A141" s="130"/>
      <c r="B141" s="58"/>
      <c r="C141" s="69"/>
      <c r="D141" s="69"/>
      <c r="E141" s="71" t="s">
        <v>230</v>
      </c>
      <c r="F141" s="70">
        <v>128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  <c r="O141" s="86"/>
      <c r="P141" s="86"/>
      <c r="Q141" s="58">
        <f t="shared" si="41"/>
        <v>0</v>
      </c>
      <c r="R141" s="73">
        <f t="shared" si="42"/>
        <v>0</v>
      </c>
      <c r="S141" s="53"/>
    </row>
    <row r="142" spans="1:19" ht="12.75">
      <c r="A142" s="130"/>
      <c r="B142" s="58"/>
      <c r="C142" s="69"/>
      <c r="D142" s="69"/>
      <c r="E142" s="71" t="s">
        <v>231</v>
      </c>
      <c r="F142" s="70">
        <v>129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</v>
      </c>
      <c r="M142" s="69">
        <v>0</v>
      </c>
      <c r="N142" s="69">
        <v>0</v>
      </c>
      <c r="O142" s="86"/>
      <c r="P142" s="86"/>
      <c r="Q142" s="58">
        <f t="shared" si="41"/>
        <v>0</v>
      </c>
      <c r="R142" s="73">
        <f t="shared" si="42"/>
        <v>0</v>
      </c>
      <c r="S142" s="53"/>
    </row>
    <row r="143" spans="1:19" ht="28.5" customHeight="1">
      <c r="A143" s="130"/>
      <c r="B143" s="70">
        <v>2</v>
      </c>
      <c r="C143" s="69"/>
      <c r="D143" s="126" t="s">
        <v>346</v>
      </c>
      <c r="E143" s="126"/>
      <c r="F143" s="70">
        <v>130</v>
      </c>
      <c r="G143" s="72">
        <f>G144+G147+G150</f>
        <v>5.843</v>
      </c>
      <c r="H143" s="69">
        <v>6</v>
      </c>
      <c r="I143" s="72">
        <f aca="true" t="shared" si="43" ref="I143:N143">I144+I147+I150</f>
        <v>0.06</v>
      </c>
      <c r="J143" s="69">
        <f>J144+J147+J150</f>
        <v>2</v>
      </c>
      <c r="K143" s="69">
        <f t="shared" si="43"/>
        <v>1</v>
      </c>
      <c r="L143" s="69">
        <f t="shared" si="43"/>
        <v>2</v>
      </c>
      <c r="M143" s="69">
        <f t="shared" si="43"/>
        <v>2</v>
      </c>
      <c r="N143" s="69">
        <f t="shared" si="43"/>
        <v>2</v>
      </c>
      <c r="O143" s="86" t="s">
        <v>240</v>
      </c>
      <c r="P143" s="86" t="s">
        <v>240</v>
      </c>
      <c r="Q143" s="58">
        <f t="shared" si="41"/>
        <v>1.94</v>
      </c>
      <c r="R143" s="73">
        <f t="shared" si="42"/>
        <v>1.94</v>
      </c>
      <c r="S143" s="53"/>
    </row>
    <row r="144" spans="1:19" ht="12.75" customHeight="1">
      <c r="A144" s="130"/>
      <c r="B144" s="69"/>
      <c r="C144" s="70" t="s">
        <v>12</v>
      </c>
      <c r="D144" s="126" t="s">
        <v>232</v>
      </c>
      <c r="E144" s="126"/>
      <c r="F144" s="70">
        <v>131</v>
      </c>
      <c r="G144" s="72">
        <f>G145+G146</f>
        <v>0</v>
      </c>
      <c r="H144" s="69">
        <f aca="true" t="shared" si="44" ref="H144:N144">H145+H146</f>
        <v>0</v>
      </c>
      <c r="I144" s="72">
        <f t="shared" si="44"/>
        <v>0</v>
      </c>
      <c r="J144" s="69">
        <f>J145+J146</f>
        <v>0</v>
      </c>
      <c r="K144" s="69">
        <f t="shared" si="44"/>
        <v>0</v>
      </c>
      <c r="L144" s="69">
        <f t="shared" si="44"/>
        <v>0</v>
      </c>
      <c r="M144" s="69">
        <f t="shared" si="44"/>
        <v>0</v>
      </c>
      <c r="N144" s="69">
        <f t="shared" si="44"/>
        <v>0</v>
      </c>
      <c r="O144" s="86"/>
      <c r="P144" s="86"/>
      <c r="Q144" s="58">
        <f t="shared" si="41"/>
        <v>0</v>
      </c>
      <c r="R144" s="73">
        <f t="shared" si="42"/>
        <v>0</v>
      </c>
      <c r="S144" s="53"/>
    </row>
    <row r="145" spans="1:19" ht="12.75">
      <c r="A145" s="130"/>
      <c r="B145" s="58"/>
      <c r="C145" s="69"/>
      <c r="D145" s="70" t="s">
        <v>101</v>
      </c>
      <c r="E145" s="71" t="s">
        <v>233</v>
      </c>
      <c r="F145" s="70">
        <v>132</v>
      </c>
      <c r="G145" s="72">
        <v>0</v>
      </c>
      <c r="H145" s="69">
        <v>0</v>
      </c>
      <c r="I145" s="72">
        <v>0</v>
      </c>
      <c r="J145" s="69">
        <v>0</v>
      </c>
      <c r="K145" s="69">
        <v>0</v>
      </c>
      <c r="L145" s="69">
        <v>0</v>
      </c>
      <c r="M145" s="69">
        <v>0</v>
      </c>
      <c r="N145" s="69">
        <v>0</v>
      </c>
      <c r="O145" s="86"/>
      <c r="P145" s="86"/>
      <c r="Q145" s="58">
        <f t="shared" si="41"/>
        <v>0</v>
      </c>
      <c r="R145" s="73">
        <f t="shared" si="42"/>
        <v>0</v>
      </c>
      <c r="S145" s="53"/>
    </row>
    <row r="146" spans="1:19" ht="25.5" customHeight="1">
      <c r="A146" s="130"/>
      <c r="B146" s="58"/>
      <c r="C146" s="69"/>
      <c r="D146" s="70" t="s">
        <v>103</v>
      </c>
      <c r="E146" s="71" t="s">
        <v>234</v>
      </c>
      <c r="F146" s="70">
        <v>133</v>
      </c>
      <c r="G146" s="72">
        <v>0</v>
      </c>
      <c r="H146" s="69">
        <v>0</v>
      </c>
      <c r="I146" s="72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  <c r="O146" s="86"/>
      <c r="P146" s="86"/>
      <c r="Q146" s="58">
        <f t="shared" si="41"/>
        <v>0</v>
      </c>
      <c r="R146" s="73">
        <f t="shared" si="42"/>
        <v>0</v>
      </c>
      <c r="S146" s="53"/>
    </row>
    <row r="147" spans="1:19" ht="12.75" customHeight="1">
      <c r="A147" s="130"/>
      <c r="B147" s="58"/>
      <c r="C147" s="70" t="s">
        <v>13</v>
      </c>
      <c r="D147" s="126" t="s">
        <v>235</v>
      </c>
      <c r="E147" s="126"/>
      <c r="F147" s="70">
        <v>134</v>
      </c>
      <c r="G147" s="72">
        <v>0.06</v>
      </c>
      <c r="H147" s="69">
        <v>1</v>
      </c>
      <c r="I147" s="72">
        <v>0.06</v>
      </c>
      <c r="J147" s="69">
        <v>1</v>
      </c>
      <c r="K147" s="69">
        <v>0</v>
      </c>
      <c r="L147" s="69">
        <v>1</v>
      </c>
      <c r="M147" s="69">
        <v>1</v>
      </c>
      <c r="N147" s="69">
        <v>1</v>
      </c>
      <c r="O147" s="86"/>
      <c r="P147" s="86"/>
      <c r="Q147" s="58">
        <f t="shared" si="41"/>
        <v>0.94</v>
      </c>
      <c r="R147" s="73">
        <f t="shared" si="42"/>
        <v>0.94</v>
      </c>
      <c r="S147" s="53"/>
    </row>
    <row r="148" spans="1:19" ht="12.75">
      <c r="A148" s="130"/>
      <c r="B148" s="58"/>
      <c r="C148" s="69"/>
      <c r="D148" s="70" t="s">
        <v>135</v>
      </c>
      <c r="E148" s="71" t="s">
        <v>233</v>
      </c>
      <c r="F148" s="70">
        <v>135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>
        <v>0</v>
      </c>
      <c r="O148" s="86"/>
      <c r="P148" s="86"/>
      <c r="Q148" s="58">
        <f t="shared" si="41"/>
        <v>0</v>
      </c>
      <c r="R148" s="73">
        <f t="shared" si="42"/>
        <v>0</v>
      </c>
      <c r="S148" s="53"/>
    </row>
    <row r="149" spans="1:19" ht="12.75">
      <c r="A149" s="130"/>
      <c r="B149" s="58"/>
      <c r="C149" s="69"/>
      <c r="D149" s="70" t="s">
        <v>136</v>
      </c>
      <c r="E149" s="71" t="s">
        <v>234</v>
      </c>
      <c r="F149" s="70">
        <v>136</v>
      </c>
      <c r="G149" s="69">
        <v>0</v>
      </c>
      <c r="H149" s="69">
        <v>0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69">
        <v>0</v>
      </c>
      <c r="O149" s="86"/>
      <c r="P149" s="86"/>
      <c r="Q149" s="58">
        <f t="shared" si="41"/>
        <v>0</v>
      </c>
      <c r="R149" s="73">
        <f t="shared" si="42"/>
        <v>0</v>
      </c>
      <c r="S149" s="53"/>
    </row>
    <row r="150" spans="1:19" ht="12.75" customHeight="1">
      <c r="A150" s="130"/>
      <c r="B150" s="58"/>
      <c r="C150" s="70" t="s">
        <v>57</v>
      </c>
      <c r="D150" s="126" t="s">
        <v>236</v>
      </c>
      <c r="E150" s="126"/>
      <c r="F150" s="70">
        <v>137</v>
      </c>
      <c r="G150" s="72">
        <v>5.783</v>
      </c>
      <c r="H150" s="69">
        <v>5</v>
      </c>
      <c r="I150" s="72">
        <v>0</v>
      </c>
      <c r="J150" s="69">
        <v>1</v>
      </c>
      <c r="K150" s="69">
        <v>1</v>
      </c>
      <c r="L150" s="69">
        <v>1</v>
      </c>
      <c r="M150" s="69">
        <v>1</v>
      </c>
      <c r="N150" s="69">
        <v>1</v>
      </c>
      <c r="O150" s="86" t="s">
        <v>240</v>
      </c>
      <c r="P150" s="86"/>
      <c r="Q150" s="58">
        <f t="shared" si="41"/>
        <v>1</v>
      </c>
      <c r="R150" s="73">
        <f t="shared" si="42"/>
        <v>1</v>
      </c>
      <c r="S150" s="53"/>
    </row>
    <row r="151" spans="1:19" s="36" customFormat="1" ht="23.25" customHeight="1">
      <c r="A151" s="74" t="s">
        <v>40</v>
      </c>
      <c r="B151" s="65"/>
      <c r="C151" s="65"/>
      <c r="D151" s="124" t="s">
        <v>347</v>
      </c>
      <c r="E151" s="124"/>
      <c r="F151" s="70">
        <v>138</v>
      </c>
      <c r="G151" s="66">
        <f>G14-G41</f>
        <v>486.5430000000015</v>
      </c>
      <c r="H151" s="65">
        <f aca="true" t="shared" si="45" ref="H151:N151">H14-H41</f>
        <v>506</v>
      </c>
      <c r="I151" s="66">
        <f t="shared" si="45"/>
        <v>428.78399999999965</v>
      </c>
      <c r="J151" s="65">
        <f t="shared" si="45"/>
        <v>140</v>
      </c>
      <c r="K151" s="65">
        <f t="shared" si="45"/>
        <v>14.75</v>
      </c>
      <c r="L151" s="65">
        <f t="shared" si="45"/>
        <v>-9.5</v>
      </c>
      <c r="M151" s="65">
        <f t="shared" si="45"/>
        <v>915.25</v>
      </c>
      <c r="N151" s="65">
        <f t="shared" si="45"/>
        <v>140</v>
      </c>
      <c r="O151" s="85">
        <f>J151/I151*100</f>
        <v>32.65047203253855</v>
      </c>
      <c r="P151" s="85">
        <f>I151/G151*100</f>
        <v>88.12869571651393</v>
      </c>
      <c r="Q151" s="67">
        <f t="shared" si="41"/>
        <v>-288.78399999999965</v>
      </c>
      <c r="R151" s="68">
        <f t="shared" si="42"/>
        <v>-288.78399999999965</v>
      </c>
      <c r="S151" s="54"/>
    </row>
    <row r="152" spans="1:19" ht="12.75">
      <c r="A152" s="75"/>
      <c r="B152" s="69"/>
      <c r="C152" s="69"/>
      <c r="D152" s="69"/>
      <c r="E152" s="71" t="s">
        <v>237</v>
      </c>
      <c r="F152" s="70">
        <v>139</v>
      </c>
      <c r="G152" s="69"/>
      <c r="H152" s="69"/>
      <c r="I152" s="69"/>
      <c r="J152" s="69"/>
      <c r="K152" s="69"/>
      <c r="L152" s="69"/>
      <c r="M152" s="69"/>
      <c r="N152" s="69">
        <f aca="true" t="shared" si="46" ref="N152:N188">J152</f>
        <v>0</v>
      </c>
      <c r="O152" s="86"/>
      <c r="P152" s="86"/>
      <c r="Q152" s="58">
        <f t="shared" si="41"/>
        <v>0</v>
      </c>
      <c r="R152" s="76"/>
      <c r="S152" s="53"/>
    </row>
    <row r="153" spans="1:19" ht="12.75">
      <c r="A153" s="75"/>
      <c r="B153" s="69"/>
      <c r="C153" s="69"/>
      <c r="D153" s="69"/>
      <c r="E153" s="71" t="s">
        <v>238</v>
      </c>
      <c r="F153" s="70">
        <v>140</v>
      </c>
      <c r="G153" s="72">
        <v>1.607</v>
      </c>
      <c r="H153" s="69"/>
      <c r="I153" s="72">
        <v>0</v>
      </c>
      <c r="J153" s="69"/>
      <c r="K153" s="69"/>
      <c r="L153" s="69"/>
      <c r="M153" s="69"/>
      <c r="N153" s="69">
        <f t="shared" si="46"/>
        <v>0</v>
      </c>
      <c r="O153" s="86"/>
      <c r="P153" s="86"/>
      <c r="Q153" s="58">
        <f t="shared" si="41"/>
        <v>0</v>
      </c>
      <c r="R153" s="76"/>
      <c r="S153" s="53"/>
    </row>
    <row r="154" spans="1:19" ht="12.75" customHeight="1">
      <c r="A154" s="70" t="s">
        <v>42</v>
      </c>
      <c r="B154" s="69"/>
      <c r="C154" s="69"/>
      <c r="D154" s="126" t="s">
        <v>43</v>
      </c>
      <c r="E154" s="126"/>
      <c r="F154" s="70">
        <v>141</v>
      </c>
      <c r="G154" s="72">
        <v>67.336</v>
      </c>
      <c r="H154" s="69">
        <v>7</v>
      </c>
      <c r="I154" s="72">
        <v>90</v>
      </c>
      <c r="J154" s="69">
        <v>16</v>
      </c>
      <c r="K154" s="69">
        <v>0</v>
      </c>
      <c r="L154" s="69">
        <v>0</v>
      </c>
      <c r="M154" s="69">
        <v>0</v>
      </c>
      <c r="N154" s="69">
        <v>16</v>
      </c>
      <c r="O154" s="86"/>
      <c r="P154" s="86"/>
      <c r="Q154" s="58"/>
      <c r="R154" s="76"/>
      <c r="S154" s="53"/>
    </row>
    <row r="155" spans="1:19" ht="12.75" customHeight="1">
      <c r="A155" s="70" t="s">
        <v>44</v>
      </c>
      <c r="B155" s="69"/>
      <c r="C155" s="69"/>
      <c r="D155" s="126" t="s">
        <v>78</v>
      </c>
      <c r="E155" s="126"/>
      <c r="F155" s="70"/>
      <c r="G155" s="69"/>
      <c r="H155" s="69"/>
      <c r="I155" s="69"/>
      <c r="J155" s="69"/>
      <c r="K155" s="69"/>
      <c r="L155" s="69"/>
      <c r="M155" s="69"/>
      <c r="N155" s="69" t="s">
        <v>291</v>
      </c>
      <c r="O155" s="86"/>
      <c r="P155" s="86"/>
      <c r="Q155" s="58"/>
      <c r="R155" s="76"/>
      <c r="S155" s="53"/>
    </row>
    <row r="156" spans="1:19" ht="12.75" customHeight="1">
      <c r="A156" s="130"/>
      <c r="B156" s="69">
        <v>1</v>
      </c>
      <c r="C156" s="69"/>
      <c r="D156" s="126" t="s">
        <v>306</v>
      </c>
      <c r="E156" s="126"/>
      <c r="F156" s="70">
        <v>142</v>
      </c>
      <c r="G156" s="72">
        <f>G15</f>
        <v>17432</v>
      </c>
      <c r="H156" s="72">
        <f aca="true" t="shared" si="47" ref="H156:P156">H15</f>
        <v>21821</v>
      </c>
      <c r="I156" s="72">
        <f t="shared" si="47"/>
        <v>21642</v>
      </c>
      <c r="J156" s="72">
        <f t="shared" si="47"/>
        <v>21945</v>
      </c>
      <c r="K156" s="72">
        <f t="shared" si="47"/>
        <v>5878</v>
      </c>
      <c r="L156" s="72">
        <f t="shared" si="47"/>
        <v>11813</v>
      </c>
      <c r="M156" s="72">
        <f t="shared" si="47"/>
        <v>17613</v>
      </c>
      <c r="N156" s="72">
        <f t="shared" si="47"/>
        <v>21945</v>
      </c>
      <c r="O156" s="72">
        <f t="shared" si="47"/>
        <v>101.40005544774051</v>
      </c>
      <c r="P156" s="72">
        <f t="shared" si="47"/>
        <v>124.15098669114273</v>
      </c>
      <c r="Q156" s="58"/>
      <c r="R156" s="76"/>
      <c r="S156" s="53"/>
    </row>
    <row r="157" spans="1:19" ht="12.75" customHeight="1">
      <c r="A157" s="130"/>
      <c r="B157" s="69"/>
      <c r="C157" s="69" t="s">
        <v>12</v>
      </c>
      <c r="D157" s="134" t="s">
        <v>307</v>
      </c>
      <c r="E157" s="126"/>
      <c r="F157" s="70">
        <v>143</v>
      </c>
      <c r="G157" s="69"/>
      <c r="H157" s="69"/>
      <c r="I157" s="69"/>
      <c r="J157" s="69"/>
      <c r="K157" s="69"/>
      <c r="L157" s="69"/>
      <c r="M157" s="69"/>
      <c r="N157" s="69"/>
      <c r="O157" s="86"/>
      <c r="P157" s="86"/>
      <c r="Q157" s="58"/>
      <c r="R157" s="76"/>
      <c r="S157" s="53"/>
    </row>
    <row r="158" spans="1:19" ht="39" customHeight="1">
      <c r="A158" s="130"/>
      <c r="B158" s="69"/>
      <c r="C158" s="69" t="s">
        <v>13</v>
      </c>
      <c r="D158" s="134" t="s">
        <v>308</v>
      </c>
      <c r="E158" s="126"/>
      <c r="F158" s="70">
        <v>144</v>
      </c>
      <c r="G158" s="69"/>
      <c r="H158" s="69"/>
      <c r="I158" s="69"/>
      <c r="J158" s="69"/>
      <c r="K158" s="69"/>
      <c r="L158" s="69"/>
      <c r="M158" s="69"/>
      <c r="N158" s="69"/>
      <c r="O158" s="86"/>
      <c r="P158" s="86"/>
      <c r="Q158" s="58"/>
      <c r="R158" s="76"/>
      <c r="S158" s="53"/>
    </row>
    <row r="159" spans="1:19" ht="39" customHeight="1">
      <c r="A159" s="130"/>
      <c r="B159" s="69">
        <v>2</v>
      </c>
      <c r="C159" s="69"/>
      <c r="D159" s="127" t="s">
        <v>375</v>
      </c>
      <c r="E159" s="128"/>
      <c r="F159" s="70">
        <v>145</v>
      </c>
      <c r="G159" s="72">
        <f>G42</f>
        <v>16986.514</v>
      </c>
      <c r="H159" s="72">
        <f aca="true" t="shared" si="48" ref="H159:R159">H42</f>
        <v>21324</v>
      </c>
      <c r="I159" s="72">
        <f t="shared" si="48"/>
        <v>21229.156</v>
      </c>
      <c r="J159" s="72">
        <f t="shared" si="48"/>
        <v>21853</v>
      </c>
      <c r="K159" s="72">
        <f t="shared" si="48"/>
        <v>5863.25</v>
      </c>
      <c r="L159" s="72">
        <f t="shared" si="48"/>
        <v>11850.5</v>
      </c>
      <c r="M159" s="72">
        <f t="shared" si="48"/>
        <v>16741.75</v>
      </c>
      <c r="N159" s="72">
        <f t="shared" si="48"/>
        <v>21853</v>
      </c>
      <c r="O159" s="72">
        <f t="shared" si="48"/>
        <v>102.93861894462503</v>
      </c>
      <c r="P159" s="72">
        <f t="shared" si="48"/>
        <v>124.97653138248377</v>
      </c>
      <c r="Q159" s="72">
        <f t="shared" si="48"/>
        <v>623.844000000001</v>
      </c>
      <c r="R159" s="72">
        <f t="shared" si="48"/>
        <v>623.844000000001</v>
      </c>
      <c r="S159" s="53"/>
    </row>
    <row r="160" spans="1:19" ht="39" customHeight="1">
      <c r="A160" s="130"/>
      <c r="B160" s="69"/>
      <c r="C160" s="69" t="s">
        <v>12</v>
      </c>
      <c r="D160" s="135" t="s">
        <v>348</v>
      </c>
      <c r="E160" s="136"/>
      <c r="F160" s="70">
        <v>146</v>
      </c>
      <c r="G160" s="69"/>
      <c r="H160" s="69"/>
      <c r="I160" s="69"/>
      <c r="J160" s="69"/>
      <c r="K160" s="69"/>
      <c r="L160" s="69"/>
      <c r="M160" s="69"/>
      <c r="N160" s="69"/>
      <c r="O160" s="86"/>
      <c r="P160" s="86"/>
      <c r="Q160" s="58"/>
      <c r="R160" s="76"/>
      <c r="S160" s="53"/>
    </row>
    <row r="161" spans="1:19" ht="12.75" customHeight="1">
      <c r="A161" s="130"/>
      <c r="B161" s="70">
        <v>3</v>
      </c>
      <c r="C161" s="69"/>
      <c r="D161" s="126" t="s">
        <v>349</v>
      </c>
      <c r="E161" s="126"/>
      <c r="F161" s="70">
        <v>147</v>
      </c>
      <c r="G161" s="72">
        <f>G99</f>
        <v>9517.013</v>
      </c>
      <c r="H161" s="69">
        <f aca="true" t="shared" si="49" ref="H161:M161">H99</f>
        <v>10709</v>
      </c>
      <c r="I161" s="72">
        <f t="shared" si="49"/>
        <v>10566</v>
      </c>
      <c r="J161" s="69">
        <f t="shared" si="49"/>
        <v>11579</v>
      </c>
      <c r="K161" s="69">
        <f t="shared" si="49"/>
        <v>2809</v>
      </c>
      <c r="L161" s="69">
        <f t="shared" si="49"/>
        <v>5612</v>
      </c>
      <c r="M161" s="69">
        <f t="shared" si="49"/>
        <v>8635</v>
      </c>
      <c r="N161" s="69">
        <f t="shared" si="46"/>
        <v>11579</v>
      </c>
      <c r="O161" s="86">
        <f aca="true" t="shared" si="50" ref="O161:O172">J161/I161*100</f>
        <v>109.58735566912739</v>
      </c>
      <c r="P161" s="86">
        <f aca="true" t="shared" si="51" ref="P161:P173">I161/G161*100</f>
        <v>111.0222293486412</v>
      </c>
      <c r="Q161" s="58"/>
      <c r="R161" s="76"/>
      <c r="S161" s="53"/>
    </row>
    <row r="162" spans="1:19" ht="18" customHeight="1">
      <c r="A162" s="130"/>
      <c r="B162" s="58"/>
      <c r="C162" s="69"/>
      <c r="D162" s="131" t="s">
        <v>310</v>
      </c>
      <c r="E162" s="132"/>
      <c r="F162" s="70" t="s">
        <v>369</v>
      </c>
      <c r="G162" s="69">
        <v>4</v>
      </c>
      <c r="H162" s="69">
        <v>0</v>
      </c>
      <c r="I162" s="69">
        <v>0</v>
      </c>
      <c r="J162" s="72">
        <v>1.8</v>
      </c>
      <c r="K162" s="69">
        <v>2</v>
      </c>
      <c r="L162" s="69">
        <v>2</v>
      </c>
      <c r="M162" s="69">
        <v>2</v>
      </c>
      <c r="N162" s="69">
        <v>2</v>
      </c>
      <c r="O162" s="86" t="s">
        <v>240</v>
      </c>
      <c r="P162" s="86" t="s">
        <v>240</v>
      </c>
      <c r="Q162" s="58">
        <f>J162-I162</f>
        <v>1.8</v>
      </c>
      <c r="R162" s="73">
        <f>J162-I162</f>
        <v>1.8</v>
      </c>
      <c r="S162" s="53"/>
    </row>
    <row r="163" spans="1:19" ht="25.5" customHeight="1">
      <c r="A163" s="130"/>
      <c r="B163" s="58"/>
      <c r="C163" s="69"/>
      <c r="D163" s="131" t="s">
        <v>319</v>
      </c>
      <c r="E163" s="131"/>
      <c r="F163" s="70" t="s">
        <v>370</v>
      </c>
      <c r="G163" s="69">
        <v>0</v>
      </c>
      <c r="H163" s="69">
        <v>0</v>
      </c>
      <c r="I163" s="69">
        <v>0</v>
      </c>
      <c r="J163" s="69">
        <v>0</v>
      </c>
      <c r="K163" s="69">
        <v>0</v>
      </c>
      <c r="L163" s="69">
        <v>0</v>
      </c>
      <c r="M163" s="69">
        <v>0</v>
      </c>
      <c r="N163" s="69">
        <v>0</v>
      </c>
      <c r="O163" s="86"/>
      <c r="P163" s="86"/>
      <c r="Q163" s="58"/>
      <c r="R163" s="73">
        <f>J163-I163</f>
        <v>0</v>
      </c>
      <c r="S163" s="53"/>
    </row>
    <row r="164" spans="1:19" ht="31.5" customHeight="1">
      <c r="A164" s="130"/>
      <c r="B164" s="58"/>
      <c r="C164" s="69"/>
      <c r="D164" s="131" t="s">
        <v>309</v>
      </c>
      <c r="E164" s="132"/>
      <c r="F164" s="70" t="s">
        <v>371</v>
      </c>
      <c r="G164" s="69">
        <v>400</v>
      </c>
      <c r="H164" s="72">
        <v>39.6</v>
      </c>
      <c r="I164" s="69">
        <v>40</v>
      </c>
      <c r="J164" s="69">
        <v>53</v>
      </c>
      <c r="K164" s="69">
        <v>27</v>
      </c>
      <c r="L164" s="69">
        <v>53</v>
      </c>
      <c r="M164" s="69">
        <v>53</v>
      </c>
      <c r="N164" s="69">
        <v>53</v>
      </c>
      <c r="O164" s="86" t="s">
        <v>77</v>
      </c>
      <c r="P164" s="86" t="s">
        <v>77</v>
      </c>
      <c r="Q164" s="58">
        <f>J164-I164</f>
        <v>13</v>
      </c>
      <c r="R164" s="73">
        <f>J164-I164</f>
        <v>13</v>
      </c>
      <c r="S164" s="53"/>
    </row>
    <row r="165" spans="1:19" ht="65.25" customHeight="1">
      <c r="A165" s="130"/>
      <c r="B165" s="58"/>
      <c r="C165" s="58"/>
      <c r="D165" s="131" t="s">
        <v>311</v>
      </c>
      <c r="E165" s="132"/>
      <c r="F165" s="70" t="s">
        <v>372</v>
      </c>
      <c r="G165" s="69">
        <v>200</v>
      </c>
      <c r="H165" s="72">
        <v>19.5</v>
      </c>
      <c r="I165" s="69">
        <v>20</v>
      </c>
      <c r="J165" s="69">
        <v>493</v>
      </c>
      <c r="K165" s="69">
        <v>247</v>
      </c>
      <c r="L165" s="69">
        <v>493</v>
      </c>
      <c r="M165" s="69">
        <v>493</v>
      </c>
      <c r="N165" s="69">
        <v>493</v>
      </c>
      <c r="O165" s="86" t="s">
        <v>240</v>
      </c>
      <c r="P165" s="86" t="s">
        <v>240</v>
      </c>
      <c r="Q165" s="58">
        <f>J165-I165</f>
        <v>473</v>
      </c>
      <c r="R165" s="73">
        <f>J165-I165</f>
        <v>473</v>
      </c>
      <c r="S165" s="53"/>
    </row>
    <row r="166" spans="1:19" ht="12.75" customHeight="1">
      <c r="A166" s="130"/>
      <c r="B166" s="70"/>
      <c r="C166" s="69"/>
      <c r="D166" s="127" t="s">
        <v>350</v>
      </c>
      <c r="E166" s="128"/>
      <c r="F166" s="70"/>
      <c r="G166" s="72">
        <f>G100</f>
        <v>8731.710000000001</v>
      </c>
      <c r="H166" s="69">
        <f aca="true" t="shared" si="52" ref="H166:M166">H100</f>
        <v>9571</v>
      </c>
      <c r="I166" s="72">
        <f t="shared" si="52"/>
        <v>9539</v>
      </c>
      <c r="J166" s="69">
        <f t="shared" si="52"/>
        <v>10369</v>
      </c>
      <c r="K166" s="69">
        <f t="shared" si="52"/>
        <v>2569</v>
      </c>
      <c r="L166" s="69">
        <f t="shared" si="52"/>
        <v>5092</v>
      </c>
      <c r="M166" s="69">
        <f t="shared" si="52"/>
        <v>7772</v>
      </c>
      <c r="N166" s="69">
        <f t="shared" si="46"/>
        <v>10369</v>
      </c>
      <c r="O166" s="86">
        <f t="shared" si="50"/>
        <v>108.70112171087116</v>
      </c>
      <c r="P166" s="86">
        <f t="shared" si="51"/>
        <v>109.24549715920477</v>
      </c>
      <c r="Q166" s="58"/>
      <c r="R166" s="76"/>
      <c r="S166" s="53"/>
    </row>
    <row r="167" spans="1:19" ht="12.75" customHeight="1">
      <c r="A167" s="130"/>
      <c r="B167" s="70">
        <v>4</v>
      </c>
      <c r="C167" s="69"/>
      <c r="D167" s="126" t="s">
        <v>79</v>
      </c>
      <c r="E167" s="126"/>
      <c r="F167" s="70">
        <v>148</v>
      </c>
      <c r="G167" s="69">
        <v>160</v>
      </c>
      <c r="H167" s="69">
        <v>160</v>
      </c>
      <c r="I167" s="69">
        <v>160</v>
      </c>
      <c r="J167" s="69">
        <v>170</v>
      </c>
      <c r="K167" s="69">
        <v>170</v>
      </c>
      <c r="L167" s="69">
        <v>170</v>
      </c>
      <c r="M167" s="69">
        <v>170</v>
      </c>
      <c r="N167" s="69">
        <f t="shared" si="46"/>
        <v>170</v>
      </c>
      <c r="O167" s="86">
        <f t="shared" si="50"/>
        <v>106.25</v>
      </c>
      <c r="P167" s="86">
        <f t="shared" si="51"/>
        <v>100</v>
      </c>
      <c r="Q167" s="58"/>
      <c r="R167" s="76"/>
      <c r="S167" s="53"/>
    </row>
    <row r="168" spans="1:19" ht="12.75" customHeight="1">
      <c r="A168" s="130"/>
      <c r="B168" s="70">
        <v>5</v>
      </c>
      <c r="C168" s="69"/>
      <c r="D168" s="126" t="s">
        <v>239</v>
      </c>
      <c r="E168" s="126"/>
      <c r="F168" s="70">
        <v>149</v>
      </c>
      <c r="G168" s="69">
        <v>155</v>
      </c>
      <c r="H168" s="69">
        <v>156</v>
      </c>
      <c r="I168" s="69">
        <v>157</v>
      </c>
      <c r="J168" s="69">
        <v>157</v>
      </c>
      <c r="K168" s="69">
        <v>157</v>
      </c>
      <c r="L168" s="69">
        <v>157</v>
      </c>
      <c r="M168" s="69">
        <v>157</v>
      </c>
      <c r="N168" s="69">
        <f t="shared" si="46"/>
        <v>157</v>
      </c>
      <c r="O168" s="86">
        <f t="shared" si="50"/>
        <v>100</v>
      </c>
      <c r="P168" s="86">
        <f t="shared" si="51"/>
        <v>101.29032258064517</v>
      </c>
      <c r="Q168" s="58"/>
      <c r="R168" s="76"/>
      <c r="S168" s="53"/>
    </row>
    <row r="169" spans="1:19" ht="43.5" customHeight="1">
      <c r="A169" s="130"/>
      <c r="B169" s="69">
        <v>6</v>
      </c>
      <c r="C169" s="70" t="s">
        <v>12</v>
      </c>
      <c r="D169" s="126" t="s">
        <v>373</v>
      </c>
      <c r="E169" s="126"/>
      <c r="F169" s="70">
        <v>150</v>
      </c>
      <c r="G169" s="72">
        <f>G161/G168/12*1000</f>
        <v>5116.673655913979</v>
      </c>
      <c r="H169" s="72">
        <f aca="true" t="shared" si="53" ref="H169:N169">H161/H168/12*1000</f>
        <v>5720.619658119658</v>
      </c>
      <c r="I169" s="72">
        <f t="shared" si="53"/>
        <v>5608.280254777071</v>
      </c>
      <c r="J169" s="72">
        <f t="shared" si="53"/>
        <v>6145.966029723991</v>
      </c>
      <c r="K169" s="72"/>
      <c r="L169" s="72"/>
      <c r="M169" s="72"/>
      <c r="N169" s="72">
        <f t="shared" si="53"/>
        <v>6145.966029723991</v>
      </c>
      <c r="O169" s="86">
        <f t="shared" si="50"/>
        <v>109.58735566912736</v>
      </c>
      <c r="P169" s="86">
        <f t="shared" si="51"/>
        <v>109.6079334333719</v>
      </c>
      <c r="Q169" s="58"/>
      <c r="R169" s="76"/>
      <c r="S169" s="53"/>
    </row>
    <row r="170" spans="1:19" ht="43.5" customHeight="1">
      <c r="A170" s="130"/>
      <c r="B170" s="69"/>
      <c r="C170" s="70" t="s">
        <v>13</v>
      </c>
      <c r="D170" s="126" t="s">
        <v>351</v>
      </c>
      <c r="E170" s="126"/>
      <c r="F170" s="70">
        <v>151</v>
      </c>
      <c r="G170" s="72">
        <f>((G161-G105)/G168)/12*1000</f>
        <v>4982.610215053764</v>
      </c>
      <c r="H170" s="72">
        <f aca="true" t="shared" si="54" ref="H170:N170">((H161-H105)/H168)/12*1000</f>
        <v>5474.893162393162</v>
      </c>
      <c r="I170" s="72">
        <f t="shared" si="54"/>
        <v>5429.936305732484</v>
      </c>
      <c r="J170" s="72">
        <f t="shared" si="54"/>
        <v>5885.881104033971</v>
      </c>
      <c r="K170" s="72"/>
      <c r="L170" s="72"/>
      <c r="M170" s="72"/>
      <c r="N170" s="72">
        <f t="shared" si="54"/>
        <v>5885.881104033971</v>
      </c>
      <c r="O170" s="86"/>
      <c r="P170" s="86"/>
      <c r="Q170" s="58"/>
      <c r="R170" s="76"/>
      <c r="S170" s="53"/>
    </row>
    <row r="171" spans="1:19" ht="65.25" customHeight="1">
      <c r="A171" s="130"/>
      <c r="B171" s="69"/>
      <c r="C171" s="70" t="s">
        <v>57</v>
      </c>
      <c r="D171" s="126" t="s">
        <v>374</v>
      </c>
      <c r="E171" s="126"/>
      <c r="F171" s="70">
        <v>152</v>
      </c>
      <c r="G171" s="72">
        <f>((G161-G162-G163-G164-G103-G105-G110)/G168)/12*1000</f>
        <v>4749.540322580646</v>
      </c>
      <c r="H171" s="72">
        <f>((H161-H162-H163-H164-H103-H105-H110)/H168)/12*1000</f>
        <v>5444.123931623931</v>
      </c>
      <c r="I171" s="72">
        <f>((I161-I162-I163-I164-I103-I105-I110)/I168)/12*1000</f>
        <v>5400.743099787686</v>
      </c>
      <c r="J171" s="72">
        <f>((J161-J162-J163-J164-J103-J105-J110-J165)/J168)/12*1000</f>
        <v>5587.154989384289</v>
      </c>
      <c r="K171" s="72"/>
      <c r="L171" s="72"/>
      <c r="M171" s="72"/>
      <c r="N171" s="72">
        <f>((N161-N162-N163-N164-N103-N105-N110-N165)/N168)/12*1000</f>
        <v>5587.048832271762</v>
      </c>
      <c r="O171" s="86">
        <f t="shared" si="50"/>
        <v>103.45159705159705</v>
      </c>
      <c r="P171" s="86">
        <f t="shared" si="51"/>
        <v>113.71085900905062</v>
      </c>
      <c r="Q171" s="58"/>
      <c r="R171" s="76"/>
      <c r="S171" s="53"/>
    </row>
    <row r="172" spans="1:19" ht="30" customHeight="1">
      <c r="A172" s="130"/>
      <c r="B172" s="70">
        <v>7</v>
      </c>
      <c r="C172" s="70" t="s">
        <v>12</v>
      </c>
      <c r="D172" s="126" t="s">
        <v>352</v>
      </c>
      <c r="E172" s="126"/>
      <c r="F172" s="70">
        <v>153</v>
      </c>
      <c r="G172" s="77">
        <f>(G15)/G168</f>
        <v>112.46451612903226</v>
      </c>
      <c r="H172" s="77">
        <f aca="true" t="shared" si="55" ref="H172:N172">(H15)/H168</f>
        <v>139.87820512820514</v>
      </c>
      <c r="I172" s="77">
        <f t="shared" si="55"/>
        <v>137.84713375796179</v>
      </c>
      <c r="J172" s="77">
        <f t="shared" si="55"/>
        <v>139.77707006369425</v>
      </c>
      <c r="K172" s="86"/>
      <c r="L172" s="86"/>
      <c r="M172" s="86"/>
      <c r="N172" s="77">
        <f t="shared" si="55"/>
        <v>139.77707006369425</v>
      </c>
      <c r="O172" s="86">
        <f t="shared" si="50"/>
        <v>101.40005544774048</v>
      </c>
      <c r="P172" s="86">
        <f t="shared" si="51"/>
        <v>122.56944545940843</v>
      </c>
      <c r="Q172" s="58"/>
      <c r="R172" s="76"/>
      <c r="S172" s="53"/>
    </row>
    <row r="173" spans="1:19" ht="44.25" customHeight="1">
      <c r="A173" s="130"/>
      <c r="B173" s="69"/>
      <c r="C173" s="70" t="s">
        <v>13</v>
      </c>
      <c r="D173" s="126" t="s">
        <v>353</v>
      </c>
      <c r="E173" s="126"/>
      <c r="F173" s="70">
        <v>154</v>
      </c>
      <c r="G173" s="77">
        <f>(G15-G24)/G168</f>
        <v>51.75483870967742</v>
      </c>
      <c r="H173" s="77">
        <f aca="true" t="shared" si="56" ref="H173:N173">(H15-H24)/H168</f>
        <v>59.10897435897436</v>
      </c>
      <c r="I173" s="77">
        <f t="shared" si="56"/>
        <v>54.254777070063696</v>
      </c>
      <c r="J173" s="77">
        <f t="shared" si="56"/>
        <v>59.52229299363057</v>
      </c>
      <c r="K173" s="86"/>
      <c r="L173" s="86"/>
      <c r="M173" s="86"/>
      <c r="N173" s="77">
        <f t="shared" si="56"/>
        <v>59.52229299363057</v>
      </c>
      <c r="O173" s="86">
        <f>J173/I173*100</f>
        <v>109.70885184315566</v>
      </c>
      <c r="P173" s="86">
        <f t="shared" si="51"/>
        <v>104.83034711867205</v>
      </c>
      <c r="Q173" s="58"/>
      <c r="R173" s="76"/>
      <c r="S173" s="53"/>
    </row>
    <row r="174" spans="1:19" ht="41.25" customHeight="1" hidden="1">
      <c r="A174" s="130"/>
      <c r="B174" s="69"/>
      <c r="C174" s="70" t="s">
        <v>57</v>
      </c>
      <c r="D174" s="126" t="s">
        <v>312</v>
      </c>
      <c r="E174" s="126"/>
      <c r="F174" s="70">
        <v>158</v>
      </c>
      <c r="G174" s="69"/>
      <c r="H174" s="69"/>
      <c r="I174" s="69"/>
      <c r="J174" s="69"/>
      <c r="K174" s="70"/>
      <c r="L174" s="70"/>
      <c r="M174" s="70"/>
      <c r="N174" s="69"/>
      <c r="O174" s="86"/>
      <c r="P174" s="86"/>
      <c r="Q174" s="58"/>
      <c r="R174" s="76"/>
      <c r="S174" s="53"/>
    </row>
    <row r="175" spans="1:19" ht="27.75" customHeight="1" hidden="1">
      <c r="A175" s="130"/>
      <c r="B175" s="69"/>
      <c r="C175" s="70" t="s">
        <v>151</v>
      </c>
      <c r="D175" s="126" t="s">
        <v>241</v>
      </c>
      <c r="E175" s="126"/>
      <c r="F175" s="70">
        <v>159</v>
      </c>
      <c r="G175" s="69"/>
      <c r="H175" s="69"/>
      <c r="I175" s="69"/>
      <c r="J175" s="69"/>
      <c r="K175" s="70" t="s">
        <v>240</v>
      </c>
      <c r="L175" s="70" t="s">
        <v>240</v>
      </c>
      <c r="M175" s="70" t="s">
        <v>240</v>
      </c>
      <c r="N175" s="69">
        <f t="shared" si="46"/>
        <v>0</v>
      </c>
      <c r="O175" s="86"/>
      <c r="P175" s="86"/>
      <c r="Q175" s="58"/>
      <c r="R175" s="76"/>
      <c r="S175" s="53"/>
    </row>
    <row r="176" spans="1:19" ht="12.75" customHeight="1" hidden="1">
      <c r="A176" s="130"/>
      <c r="B176" s="69"/>
      <c r="C176" s="69"/>
      <c r="D176" s="69"/>
      <c r="E176" s="71" t="s">
        <v>242</v>
      </c>
      <c r="F176" s="70">
        <v>160</v>
      </c>
      <c r="G176" s="69"/>
      <c r="H176" s="69"/>
      <c r="I176" s="69"/>
      <c r="J176" s="69"/>
      <c r="K176" s="70" t="s">
        <v>240</v>
      </c>
      <c r="L176" s="70" t="s">
        <v>240</v>
      </c>
      <c r="M176" s="70" t="s">
        <v>240</v>
      </c>
      <c r="N176" s="69">
        <f t="shared" si="46"/>
        <v>0</v>
      </c>
      <c r="O176" s="86"/>
      <c r="P176" s="86"/>
      <c r="Q176" s="58"/>
      <c r="R176" s="76"/>
      <c r="S176" s="53"/>
    </row>
    <row r="177" spans="1:19" ht="12.75" customHeight="1" hidden="1">
      <c r="A177" s="130"/>
      <c r="B177" s="69"/>
      <c r="C177" s="69"/>
      <c r="D177" s="69"/>
      <c r="E177" s="71" t="s">
        <v>243</v>
      </c>
      <c r="F177" s="70">
        <v>161</v>
      </c>
      <c r="G177" s="69"/>
      <c r="H177" s="69"/>
      <c r="I177" s="69"/>
      <c r="J177" s="69"/>
      <c r="K177" s="70" t="s">
        <v>240</v>
      </c>
      <c r="L177" s="70" t="s">
        <v>240</v>
      </c>
      <c r="M177" s="70" t="s">
        <v>240</v>
      </c>
      <c r="N177" s="69">
        <f t="shared" si="46"/>
        <v>0</v>
      </c>
      <c r="O177" s="86"/>
      <c r="P177" s="86"/>
      <c r="Q177" s="58"/>
      <c r="R177" s="76"/>
      <c r="S177" s="53"/>
    </row>
    <row r="178" spans="1:19" ht="12.75" customHeight="1" hidden="1">
      <c r="A178" s="130"/>
      <c r="B178" s="69"/>
      <c r="C178" s="69"/>
      <c r="D178" s="69"/>
      <c r="E178" s="71" t="s">
        <v>244</v>
      </c>
      <c r="F178" s="70">
        <v>162</v>
      </c>
      <c r="G178" s="69"/>
      <c r="H178" s="69"/>
      <c r="I178" s="69"/>
      <c r="J178" s="69"/>
      <c r="K178" s="70" t="s">
        <v>240</v>
      </c>
      <c r="L178" s="70" t="s">
        <v>240</v>
      </c>
      <c r="M178" s="70" t="s">
        <v>240</v>
      </c>
      <c r="N178" s="69">
        <f t="shared" si="46"/>
        <v>0</v>
      </c>
      <c r="O178" s="86"/>
      <c r="P178" s="86"/>
      <c r="Q178" s="58"/>
      <c r="R178" s="76"/>
      <c r="S178" s="53"/>
    </row>
    <row r="179" spans="1:19" ht="25.5" customHeight="1" hidden="1">
      <c r="A179" s="130"/>
      <c r="B179" s="69"/>
      <c r="C179" s="69"/>
      <c r="D179" s="69"/>
      <c r="E179" s="71" t="s">
        <v>245</v>
      </c>
      <c r="F179" s="70">
        <v>163</v>
      </c>
      <c r="G179" s="69"/>
      <c r="H179" s="69"/>
      <c r="I179" s="69"/>
      <c r="J179" s="69"/>
      <c r="K179" s="70" t="s">
        <v>240</v>
      </c>
      <c r="L179" s="70" t="s">
        <v>240</v>
      </c>
      <c r="M179" s="70" t="s">
        <v>240</v>
      </c>
      <c r="N179" s="69">
        <f t="shared" si="46"/>
        <v>0</v>
      </c>
      <c r="O179" s="86"/>
      <c r="P179" s="86"/>
      <c r="Q179" s="58"/>
      <c r="R179" s="76"/>
      <c r="S179" s="53"/>
    </row>
    <row r="180" spans="1:19" ht="42.75" customHeight="1">
      <c r="A180" s="130"/>
      <c r="B180" s="69"/>
      <c r="C180" s="69" t="s">
        <v>57</v>
      </c>
      <c r="D180" s="126" t="s">
        <v>354</v>
      </c>
      <c r="E180" s="126"/>
      <c r="F180" s="70">
        <v>155</v>
      </c>
      <c r="G180" s="69">
        <f>G15/G168</f>
        <v>112.46451612903226</v>
      </c>
      <c r="H180" s="69">
        <f>H15/H168</f>
        <v>139.87820512820514</v>
      </c>
      <c r="I180" s="69">
        <f>I15/I168</f>
        <v>137.84713375796179</v>
      </c>
      <c r="J180" s="69">
        <f>J15/J168</f>
        <v>139.77707006369425</v>
      </c>
      <c r="K180" s="69"/>
      <c r="L180" s="69"/>
      <c r="M180" s="69"/>
      <c r="N180" s="100">
        <f>N15/N168</f>
        <v>139.77707006369425</v>
      </c>
      <c r="O180" s="86"/>
      <c r="P180" s="86"/>
      <c r="Q180" s="58"/>
      <c r="R180" s="76"/>
      <c r="S180" s="53"/>
    </row>
    <row r="181" spans="1:19" ht="12.75" customHeight="1">
      <c r="A181" s="130"/>
      <c r="B181" s="70">
        <v>8</v>
      </c>
      <c r="C181" s="69"/>
      <c r="D181" s="126" t="s">
        <v>85</v>
      </c>
      <c r="E181" s="126"/>
      <c r="F181" s="70">
        <v>161</v>
      </c>
      <c r="G181" s="69">
        <v>0</v>
      </c>
      <c r="H181" s="69">
        <v>0</v>
      </c>
      <c r="I181" s="69">
        <v>0</v>
      </c>
      <c r="J181" s="69">
        <v>0</v>
      </c>
      <c r="K181" s="69">
        <v>0</v>
      </c>
      <c r="L181" s="69">
        <v>0</v>
      </c>
      <c r="M181" s="69">
        <v>0</v>
      </c>
      <c r="N181" s="69">
        <f t="shared" si="46"/>
        <v>0</v>
      </c>
      <c r="O181" s="86" t="s">
        <v>291</v>
      </c>
      <c r="P181" s="86" t="s">
        <v>291</v>
      </c>
      <c r="Q181" s="58"/>
      <c r="R181" s="76"/>
      <c r="S181" s="53"/>
    </row>
    <row r="182" spans="1:19" ht="12.75" customHeight="1">
      <c r="A182" s="130"/>
      <c r="B182" s="70">
        <v>9</v>
      </c>
      <c r="C182" s="69"/>
      <c r="D182" s="126" t="s">
        <v>246</v>
      </c>
      <c r="E182" s="126"/>
      <c r="F182" s="70">
        <v>162</v>
      </c>
      <c r="G182" s="72">
        <f>SUM(G183:G187)</f>
        <v>153.022</v>
      </c>
      <c r="H182" s="69">
        <f aca="true" t="shared" si="57" ref="H182:M182">SUM(H183:H187)</f>
        <v>165</v>
      </c>
      <c r="I182" s="72">
        <f t="shared" si="57"/>
        <v>153.022</v>
      </c>
      <c r="J182" s="72">
        <f>SUM(J183:J187)</f>
        <v>352.79999999999995</v>
      </c>
      <c r="K182" s="69">
        <f t="shared" si="57"/>
        <v>163</v>
      </c>
      <c r="L182" s="69">
        <f t="shared" si="57"/>
        <v>165</v>
      </c>
      <c r="M182" s="69">
        <f t="shared" si="57"/>
        <v>165</v>
      </c>
      <c r="N182" s="69">
        <f t="shared" si="46"/>
        <v>352.79999999999995</v>
      </c>
      <c r="O182" s="86">
        <f>J182/I182*100</f>
        <v>230.5550835827528</v>
      </c>
      <c r="P182" s="86">
        <f>I182/G182*100</f>
        <v>100</v>
      </c>
      <c r="Q182" s="58"/>
      <c r="R182" s="76"/>
      <c r="S182" s="53"/>
    </row>
    <row r="183" spans="1:19" ht="25.5">
      <c r="A183" s="130"/>
      <c r="B183" s="69"/>
      <c r="C183" s="69"/>
      <c r="D183" s="69"/>
      <c r="E183" s="71" t="s">
        <v>247</v>
      </c>
      <c r="F183" s="70">
        <v>163</v>
      </c>
      <c r="G183" s="72">
        <v>4.65</v>
      </c>
      <c r="H183" s="69">
        <v>5</v>
      </c>
      <c r="I183" s="72">
        <v>4.65</v>
      </c>
      <c r="J183" s="72">
        <v>256.4</v>
      </c>
      <c r="K183" s="69">
        <v>3</v>
      </c>
      <c r="L183" s="69">
        <v>5</v>
      </c>
      <c r="M183" s="69">
        <v>5</v>
      </c>
      <c r="N183" s="69">
        <f t="shared" si="46"/>
        <v>256.4</v>
      </c>
      <c r="O183" s="86" t="s">
        <v>240</v>
      </c>
      <c r="P183" s="86" t="s">
        <v>240</v>
      </c>
      <c r="Q183" s="58"/>
      <c r="R183" s="76"/>
      <c r="S183" s="53"/>
    </row>
    <row r="184" spans="1:19" ht="12.75">
      <c r="A184" s="130"/>
      <c r="B184" s="69"/>
      <c r="C184" s="69"/>
      <c r="D184" s="69"/>
      <c r="E184" s="71" t="s">
        <v>248</v>
      </c>
      <c r="F184" s="70">
        <v>164</v>
      </c>
      <c r="G184" s="72">
        <v>38.738</v>
      </c>
      <c r="H184" s="69">
        <v>150</v>
      </c>
      <c r="I184" s="72">
        <v>38.738</v>
      </c>
      <c r="J184" s="72">
        <v>38.4</v>
      </c>
      <c r="K184" s="69">
        <v>150</v>
      </c>
      <c r="L184" s="69">
        <v>150</v>
      </c>
      <c r="M184" s="69">
        <v>150</v>
      </c>
      <c r="N184" s="69">
        <f t="shared" si="46"/>
        <v>38.4</v>
      </c>
      <c r="O184" s="86">
        <f>J184/I184*100</f>
        <v>99.12747173318188</v>
      </c>
      <c r="P184" s="86">
        <f>I184/G184*100</f>
        <v>100</v>
      </c>
      <c r="Q184" s="58"/>
      <c r="R184" s="76"/>
      <c r="S184" s="53"/>
    </row>
    <row r="185" spans="1:19" ht="12.75">
      <c r="A185" s="130"/>
      <c r="B185" s="69"/>
      <c r="C185" s="69"/>
      <c r="D185" s="69"/>
      <c r="E185" s="71" t="s">
        <v>249</v>
      </c>
      <c r="F185" s="70">
        <v>165</v>
      </c>
      <c r="G185" s="72">
        <v>109.634</v>
      </c>
      <c r="H185" s="69">
        <v>10</v>
      </c>
      <c r="I185" s="72">
        <v>109.634</v>
      </c>
      <c r="J185" s="69">
        <v>58</v>
      </c>
      <c r="K185" s="69">
        <v>10</v>
      </c>
      <c r="L185" s="69">
        <v>10</v>
      </c>
      <c r="M185" s="69">
        <v>10</v>
      </c>
      <c r="N185" s="69">
        <f t="shared" si="46"/>
        <v>58</v>
      </c>
      <c r="O185" s="86">
        <f>J185/I185*100</f>
        <v>52.90329642264261</v>
      </c>
      <c r="P185" s="86">
        <f>I185/G185*100</f>
        <v>100</v>
      </c>
      <c r="Q185" s="58"/>
      <c r="R185" s="76"/>
      <c r="S185" s="53"/>
    </row>
    <row r="186" spans="1:19" ht="12.75">
      <c r="A186" s="130"/>
      <c r="B186" s="69"/>
      <c r="C186" s="69"/>
      <c r="D186" s="69"/>
      <c r="E186" s="71" t="s">
        <v>250</v>
      </c>
      <c r="F186" s="70">
        <v>166</v>
      </c>
      <c r="G186" s="69"/>
      <c r="H186" s="69"/>
      <c r="I186" s="69"/>
      <c r="J186" s="69"/>
      <c r="K186" s="69"/>
      <c r="L186" s="69"/>
      <c r="M186" s="69"/>
      <c r="N186" s="69">
        <f t="shared" si="46"/>
        <v>0</v>
      </c>
      <c r="O186" s="86"/>
      <c r="P186" s="86"/>
      <c r="Q186" s="58"/>
      <c r="R186" s="76"/>
      <c r="S186" s="53"/>
    </row>
    <row r="187" spans="1:19" ht="12.75">
      <c r="A187" s="130"/>
      <c r="B187" s="69"/>
      <c r="C187" s="69"/>
      <c r="D187" s="69"/>
      <c r="E187" s="71" t="s">
        <v>251</v>
      </c>
      <c r="F187" s="70">
        <v>167</v>
      </c>
      <c r="G187" s="69"/>
      <c r="H187" s="69"/>
      <c r="I187" s="69"/>
      <c r="J187" s="69"/>
      <c r="K187" s="69"/>
      <c r="L187" s="69"/>
      <c r="M187" s="69"/>
      <c r="N187" s="69">
        <f t="shared" si="46"/>
        <v>0</v>
      </c>
      <c r="O187" s="86"/>
      <c r="P187" s="86"/>
      <c r="Q187" s="58"/>
      <c r="R187" s="76"/>
      <c r="S187" s="53"/>
    </row>
    <row r="188" spans="1:19" ht="26.25" customHeight="1">
      <c r="A188" s="130"/>
      <c r="B188" s="70">
        <v>10</v>
      </c>
      <c r="C188" s="69"/>
      <c r="D188" s="126" t="s">
        <v>252</v>
      </c>
      <c r="E188" s="126"/>
      <c r="F188" s="70">
        <v>168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>
        <f t="shared" si="46"/>
        <v>0</v>
      </c>
      <c r="O188" s="86"/>
      <c r="P188" s="86"/>
      <c r="Q188" s="58"/>
      <c r="R188" s="76"/>
      <c r="S188" s="53"/>
    </row>
    <row r="189" spans="1:19" ht="26.25" customHeight="1">
      <c r="A189" s="80"/>
      <c r="B189" s="70">
        <v>11</v>
      </c>
      <c r="C189" s="69"/>
      <c r="D189" s="126" t="s">
        <v>355</v>
      </c>
      <c r="E189" s="126"/>
      <c r="F189" s="70">
        <v>169</v>
      </c>
      <c r="G189" s="69">
        <v>0</v>
      </c>
      <c r="H189" s="69">
        <v>0</v>
      </c>
      <c r="I189" s="69">
        <v>0</v>
      </c>
      <c r="J189" s="69">
        <v>0</v>
      </c>
      <c r="K189" s="69">
        <v>0</v>
      </c>
      <c r="L189" s="69">
        <v>0</v>
      </c>
      <c r="M189" s="69">
        <v>0</v>
      </c>
      <c r="N189" s="69">
        <f>J189</f>
        <v>0</v>
      </c>
      <c r="O189" s="86"/>
      <c r="P189" s="86"/>
      <c r="Q189" s="58"/>
      <c r="R189" s="76"/>
      <c r="S189" s="51"/>
    </row>
    <row r="190" spans="1:19" ht="14.25" customHeight="1">
      <c r="A190" s="80"/>
      <c r="B190" s="69"/>
      <c r="C190" s="69"/>
      <c r="D190" s="69"/>
      <c r="E190" s="71" t="s">
        <v>356</v>
      </c>
      <c r="F190" s="70">
        <v>170</v>
      </c>
      <c r="G190" s="72"/>
      <c r="H190" s="69"/>
      <c r="I190" s="72"/>
      <c r="J190" s="69"/>
      <c r="K190" s="69"/>
      <c r="L190" s="69"/>
      <c r="M190" s="69"/>
      <c r="N190" s="69"/>
      <c r="O190" s="86"/>
      <c r="P190" s="86"/>
      <c r="Q190" s="58"/>
      <c r="R190" s="76"/>
      <c r="S190" s="51"/>
    </row>
    <row r="191" spans="1:19" ht="15.75" customHeight="1">
      <c r="A191" s="80"/>
      <c r="B191" s="69"/>
      <c r="C191" s="69"/>
      <c r="D191" s="69"/>
      <c r="E191" s="71" t="s">
        <v>357</v>
      </c>
      <c r="F191" s="70">
        <v>171</v>
      </c>
      <c r="G191" s="72"/>
      <c r="H191" s="69"/>
      <c r="I191" s="72"/>
      <c r="J191" s="69"/>
      <c r="K191" s="69"/>
      <c r="L191" s="69"/>
      <c r="M191" s="69"/>
      <c r="N191" s="69"/>
      <c r="O191" s="86"/>
      <c r="P191" s="86"/>
      <c r="Q191" s="58"/>
      <c r="R191" s="76"/>
      <c r="S191" s="51"/>
    </row>
    <row r="192" spans="1:18" ht="21" customHeight="1">
      <c r="A192" s="4" t="s">
        <v>313</v>
      </c>
      <c r="B192" s="80"/>
      <c r="C192" s="81"/>
      <c r="D192" s="82"/>
      <c r="E192" s="82"/>
      <c r="F192" s="80"/>
      <c r="G192" s="81"/>
      <c r="H192" s="81"/>
      <c r="I192" s="81"/>
      <c r="J192" s="81"/>
      <c r="K192" s="81"/>
      <c r="L192" s="81"/>
      <c r="M192" s="81"/>
      <c r="N192" s="81"/>
      <c r="O192" s="88"/>
      <c r="P192" s="88"/>
      <c r="Q192" s="51"/>
      <c r="R192" s="57"/>
    </row>
    <row r="193" spans="1:18" ht="12.75">
      <c r="A193" s="4" t="s">
        <v>314</v>
      </c>
      <c r="B193" s="80"/>
      <c r="C193" s="81"/>
      <c r="D193" s="82"/>
      <c r="E193" s="82"/>
      <c r="F193" s="80"/>
      <c r="G193" s="81"/>
      <c r="H193" s="81"/>
      <c r="I193" s="81"/>
      <c r="J193" s="81"/>
      <c r="K193" s="81"/>
      <c r="L193" s="81"/>
      <c r="M193" s="81"/>
      <c r="N193" s="81"/>
      <c r="O193" s="88"/>
      <c r="P193" s="88"/>
      <c r="Q193" s="51"/>
      <c r="R193" s="57"/>
    </row>
    <row r="194" spans="2:18" s="16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55"/>
    </row>
    <row r="195" spans="2:18" ht="12.75">
      <c r="B195" s="16"/>
      <c r="C195" s="133" t="str">
        <f>ANEXA1!B74</f>
        <v>DIRECTOR GENERAL</v>
      </c>
      <c r="D195" s="133"/>
      <c r="E195" s="133"/>
      <c r="F195" s="133"/>
      <c r="G195" s="16"/>
      <c r="H195" s="16"/>
      <c r="I195" s="133" t="str">
        <f>ANEXA1!H74</f>
        <v>DIRECTOR ECONOMIC</v>
      </c>
      <c r="J195" s="133"/>
      <c r="K195" s="133"/>
      <c r="L195" s="133"/>
      <c r="M195" s="133"/>
      <c r="N195" s="133"/>
      <c r="O195" s="133"/>
      <c r="P195" s="16"/>
      <c r="Q195" s="16"/>
      <c r="R195" s="56"/>
    </row>
    <row r="196" spans="2:18" ht="12.75">
      <c r="B196" s="16"/>
      <c r="C196" s="16" t="str">
        <f>ANEXA1!B75</f>
        <v>BUJOR IONUT ANTONIO</v>
      </c>
      <c r="D196" s="16"/>
      <c r="E196" s="16"/>
      <c r="F196" s="16"/>
      <c r="G196" s="16"/>
      <c r="H196" s="16"/>
      <c r="I196" s="16" t="str">
        <f>ANEXA1!H75</f>
        <v>FABIAN DANA IOANA</v>
      </c>
      <c r="J196" s="16"/>
      <c r="K196" s="16"/>
      <c r="L196" s="16"/>
      <c r="M196" s="16"/>
      <c r="N196" s="16"/>
      <c r="O196" s="16"/>
      <c r="P196" s="16"/>
      <c r="Q196" s="16"/>
      <c r="R196" s="56"/>
    </row>
    <row r="197" spans="15:16" ht="33" customHeight="1">
      <c r="O197" s="1"/>
      <c r="P197" s="1"/>
    </row>
    <row r="198" spans="9:16" ht="12.75">
      <c r="I198" s="1" t="str">
        <f>ANEXA1!H78</f>
        <v>VIZAT CFG</v>
      </c>
      <c r="O198" s="1"/>
      <c r="P198" s="1"/>
    </row>
    <row r="199" spans="9:16" ht="12.75">
      <c r="I199" s="1" t="str">
        <f>ANEXA1!H79</f>
        <v>Iojiban Doina</v>
      </c>
      <c r="O199" s="1"/>
      <c r="P199" s="1"/>
    </row>
    <row r="200" spans="15:16" ht="12.75">
      <c r="O200" s="1"/>
      <c r="P200" s="1"/>
    </row>
  </sheetData>
  <sheetProtection selectLockedCells="1" selectUnlockedCells="1"/>
  <mergeCells count="130">
    <mergeCell ref="D158:E158"/>
    <mergeCell ref="D160:E160"/>
    <mergeCell ref="D167:E167"/>
    <mergeCell ref="D168:E168"/>
    <mergeCell ref="D125:E125"/>
    <mergeCell ref="C126:E126"/>
    <mergeCell ref="D127:E127"/>
    <mergeCell ref="D170:E170"/>
    <mergeCell ref="D147:E147"/>
    <mergeCell ref="D150:E150"/>
    <mergeCell ref="D156:E156"/>
    <mergeCell ref="D131:E131"/>
    <mergeCell ref="D164:E164"/>
    <mergeCell ref="D165:E165"/>
    <mergeCell ref="D166:E166"/>
    <mergeCell ref="D163:E163"/>
    <mergeCell ref="D169:E169"/>
    <mergeCell ref="I195:O195"/>
    <mergeCell ref="D171:E171"/>
    <mergeCell ref="D181:E181"/>
    <mergeCell ref="D128:E128"/>
    <mergeCell ref="D129:E129"/>
    <mergeCell ref="C195:F195"/>
    <mergeCell ref="D157:E157"/>
    <mergeCell ref="D161:E161"/>
    <mergeCell ref="D154:E154"/>
    <mergeCell ref="D155:E155"/>
    <mergeCell ref="D189:E189"/>
    <mergeCell ref="A156:A188"/>
    <mergeCell ref="D174:E174"/>
    <mergeCell ref="D172:E172"/>
    <mergeCell ref="D182:E182"/>
    <mergeCell ref="D188:E188"/>
    <mergeCell ref="D175:E175"/>
    <mergeCell ref="D173:E173"/>
    <mergeCell ref="D180:E180"/>
    <mergeCell ref="D162:E162"/>
    <mergeCell ref="D111:E111"/>
    <mergeCell ref="D112:E112"/>
    <mergeCell ref="D113:E113"/>
    <mergeCell ref="D114:E114"/>
    <mergeCell ref="D132:E132"/>
    <mergeCell ref="D151:E151"/>
    <mergeCell ref="D123:E123"/>
    <mergeCell ref="D124:E124"/>
    <mergeCell ref="D120:E120"/>
    <mergeCell ref="D115:E115"/>
    <mergeCell ref="A42:A150"/>
    <mergeCell ref="D133:E133"/>
    <mergeCell ref="D134:E134"/>
    <mergeCell ref="D143:E143"/>
    <mergeCell ref="D144:E144"/>
    <mergeCell ref="D130:E130"/>
    <mergeCell ref="D104:E104"/>
    <mergeCell ref="D105:E105"/>
    <mergeCell ref="D108:E108"/>
    <mergeCell ref="D109:E109"/>
    <mergeCell ref="D96:E96"/>
    <mergeCell ref="D97:E97"/>
    <mergeCell ref="D110:E110"/>
    <mergeCell ref="C98:E98"/>
    <mergeCell ref="D99:E99"/>
    <mergeCell ref="D100:E100"/>
    <mergeCell ref="D101:E101"/>
    <mergeCell ref="D102:E102"/>
    <mergeCell ref="D103:E103"/>
    <mergeCell ref="D117:E117"/>
    <mergeCell ref="D80:E80"/>
    <mergeCell ref="D81:E81"/>
    <mergeCell ref="D90:E90"/>
    <mergeCell ref="C91:E91"/>
    <mergeCell ref="D92:E92"/>
    <mergeCell ref="D93:E93"/>
    <mergeCell ref="D116:E116"/>
    <mergeCell ref="D94:E94"/>
    <mergeCell ref="D95:E95"/>
    <mergeCell ref="D74:E74"/>
    <mergeCell ref="D75:E75"/>
    <mergeCell ref="D76:E76"/>
    <mergeCell ref="D77:E77"/>
    <mergeCell ref="D78:E78"/>
    <mergeCell ref="D79:E79"/>
    <mergeCell ref="D57:E57"/>
    <mergeCell ref="D58:E58"/>
    <mergeCell ref="D59:E59"/>
    <mergeCell ref="D60:E60"/>
    <mergeCell ref="D62:E62"/>
    <mergeCell ref="D69:E69"/>
    <mergeCell ref="D49:E49"/>
    <mergeCell ref="D50:E50"/>
    <mergeCell ref="D51:E51"/>
    <mergeCell ref="D52:E52"/>
    <mergeCell ref="D53:E53"/>
    <mergeCell ref="D54:E54"/>
    <mergeCell ref="D38:E38"/>
    <mergeCell ref="D39:E39"/>
    <mergeCell ref="D40:E40"/>
    <mergeCell ref="D41:E41"/>
    <mergeCell ref="D42:E42"/>
    <mergeCell ref="D159:E159"/>
    <mergeCell ref="D43:E43"/>
    <mergeCell ref="D44:E44"/>
    <mergeCell ref="D45:E45"/>
    <mergeCell ref="D46:E46"/>
    <mergeCell ref="D25:E25"/>
    <mergeCell ref="D26:E26"/>
    <mergeCell ref="D27:E27"/>
    <mergeCell ref="D35:E35"/>
    <mergeCell ref="D36:E36"/>
    <mergeCell ref="D37:E37"/>
    <mergeCell ref="I11:I12"/>
    <mergeCell ref="O11:O12"/>
    <mergeCell ref="P11:P12"/>
    <mergeCell ref="J10:N10"/>
    <mergeCell ref="D14:E14"/>
    <mergeCell ref="A15:A40"/>
    <mergeCell ref="D15:E15"/>
    <mergeCell ref="D16:E16"/>
    <mergeCell ref="D21:E21"/>
    <mergeCell ref="D22:E22"/>
    <mergeCell ref="R10:R12"/>
    <mergeCell ref="G8:H8"/>
    <mergeCell ref="O1:P1"/>
    <mergeCell ref="A7:P7"/>
    <mergeCell ref="A10:C12"/>
    <mergeCell ref="D10:E12"/>
    <mergeCell ref="F10:F12"/>
    <mergeCell ref="G10:G12"/>
    <mergeCell ref="H10:I10"/>
    <mergeCell ref="K11:N11"/>
  </mergeCells>
  <printOptions/>
  <pageMargins left="0.3937007874015748" right="0.1968503937007874" top="0.4724409448818898" bottom="0.4724409448818898" header="0.2362204724409449" footer="0.1968503937007874"/>
  <pageSetup horizontalDpi="600" verticalDpi="600" orientation="landscape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94" zoomScaleNormal="94" zoomScalePageLayoutView="0" workbookViewId="0" topLeftCell="A1">
      <selection activeCell="G15" sqref="G15"/>
    </sheetView>
  </sheetViews>
  <sheetFormatPr defaultColWidth="11.57421875" defaultRowHeight="12.75"/>
  <cols>
    <col min="1" max="1" width="5.8515625" style="0" customWidth="1"/>
    <col min="2" max="2" width="29.8515625" style="0" customWidth="1"/>
    <col min="3" max="3" width="8.421875" style="0" customWidth="1"/>
    <col min="4" max="5" width="9.00390625" style="0" customWidth="1"/>
    <col min="6" max="6" width="8.421875" style="0" customWidth="1"/>
    <col min="7" max="8" width="9.00390625" style="0" customWidth="1"/>
  </cols>
  <sheetData>
    <row r="1" spans="1:8" ht="12.75" customHeight="1">
      <c r="A1" s="2"/>
      <c r="B1" s="2"/>
      <c r="C1" s="2"/>
      <c r="D1" s="3"/>
      <c r="E1" s="3"/>
      <c r="F1" s="3"/>
      <c r="G1" s="110" t="s">
        <v>253</v>
      </c>
      <c r="H1" s="110"/>
    </row>
    <row r="2" spans="1:13" ht="12.75" customHeight="1">
      <c r="A2" s="4" t="s">
        <v>287</v>
      </c>
      <c r="B2" s="5"/>
      <c r="C2" s="5"/>
      <c r="D2" s="6"/>
      <c r="E2" s="6"/>
      <c r="F2" s="6"/>
      <c r="G2" s="6"/>
      <c r="H2" s="6"/>
      <c r="I2" s="3"/>
      <c r="J2" s="3"/>
      <c r="K2" s="3"/>
      <c r="L2" s="3"/>
      <c r="M2" s="18"/>
    </row>
    <row r="3" spans="1:13" ht="12.75" customHeight="1">
      <c r="A3" s="4" t="s">
        <v>288</v>
      </c>
      <c r="B3" s="5"/>
      <c r="C3" s="5"/>
      <c r="D3" s="6"/>
      <c r="E3" s="6"/>
      <c r="F3" s="6"/>
      <c r="G3" s="6"/>
      <c r="H3" s="6"/>
      <c r="I3" s="3"/>
      <c r="J3" s="3"/>
      <c r="K3" s="3"/>
      <c r="L3" s="3"/>
      <c r="M3" s="18"/>
    </row>
    <row r="4" spans="1:13" ht="12.75" customHeight="1">
      <c r="A4" s="4" t="s">
        <v>289</v>
      </c>
      <c r="B4" s="5"/>
      <c r="C4" s="5"/>
      <c r="D4" s="6"/>
      <c r="E4" s="6"/>
      <c r="F4" s="6"/>
      <c r="G4" s="6"/>
      <c r="H4" s="6"/>
      <c r="I4" s="3"/>
      <c r="J4" s="3"/>
      <c r="K4" s="3"/>
      <c r="L4" s="3"/>
      <c r="M4" s="18"/>
    </row>
    <row r="5" spans="1:13" ht="12.75" customHeight="1">
      <c r="A5" s="4" t="s">
        <v>290</v>
      </c>
      <c r="B5" s="5"/>
      <c r="C5" s="5"/>
      <c r="D5" s="6"/>
      <c r="E5" s="6"/>
      <c r="F5" s="6"/>
      <c r="G5" s="6"/>
      <c r="H5" s="6"/>
      <c r="I5" s="3"/>
      <c r="J5" s="3"/>
      <c r="K5" s="3"/>
      <c r="L5" s="3"/>
      <c r="M5" s="18"/>
    </row>
    <row r="6" spans="1:13" ht="12.75" customHeight="1">
      <c r="A6" s="4"/>
      <c r="B6" s="5"/>
      <c r="C6" s="5"/>
      <c r="D6" s="6"/>
      <c r="E6" s="6"/>
      <c r="F6" s="6"/>
      <c r="G6" s="6"/>
      <c r="H6" s="6"/>
      <c r="I6" s="3"/>
      <c r="J6" s="3"/>
      <c r="K6" s="3"/>
      <c r="L6" s="3"/>
      <c r="M6" s="18"/>
    </row>
    <row r="7" spans="1:13" ht="12.75" customHeight="1">
      <c r="A7" s="111" t="s">
        <v>254</v>
      </c>
      <c r="B7" s="111"/>
      <c r="C7" s="111"/>
      <c r="D7" s="111"/>
      <c r="E7" s="111"/>
      <c r="F7" s="111"/>
      <c r="G7" s="111"/>
      <c r="H7" s="111"/>
      <c r="I7" s="3"/>
      <c r="J7" s="3"/>
      <c r="K7" s="3"/>
      <c r="L7" s="3"/>
      <c r="M7" s="2"/>
    </row>
    <row r="8" spans="1:13" ht="12.75" customHeight="1">
      <c r="A8" s="17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2"/>
    </row>
    <row r="10" spans="1:8" ht="12.75" customHeight="1">
      <c r="A10" s="2"/>
      <c r="B10" s="2"/>
      <c r="C10" s="2"/>
      <c r="D10" s="3"/>
      <c r="E10" s="3"/>
      <c r="F10" s="3"/>
      <c r="G10" s="3"/>
      <c r="H10" s="9" t="s">
        <v>2</v>
      </c>
    </row>
    <row r="11" spans="1:8" ht="40.5" customHeight="1">
      <c r="A11" s="107" t="s">
        <v>255</v>
      </c>
      <c r="B11" s="107" t="s">
        <v>256</v>
      </c>
      <c r="C11" s="107" t="s">
        <v>426</v>
      </c>
      <c r="D11" s="107"/>
      <c r="E11" s="107" t="s">
        <v>296</v>
      </c>
      <c r="F11" s="107" t="s">
        <v>427</v>
      </c>
      <c r="G11" s="107"/>
      <c r="H11" s="107" t="s">
        <v>295</v>
      </c>
    </row>
    <row r="12" spans="1:9" ht="22.5" customHeight="1">
      <c r="A12" s="107"/>
      <c r="B12" s="107"/>
      <c r="C12" s="11" t="s">
        <v>89</v>
      </c>
      <c r="D12" s="11" t="s">
        <v>257</v>
      </c>
      <c r="E12" s="107"/>
      <c r="F12" s="11" t="s">
        <v>89</v>
      </c>
      <c r="G12" s="11" t="s">
        <v>257</v>
      </c>
      <c r="H12" s="107"/>
      <c r="I12" s="19"/>
    </row>
    <row r="13" spans="1:8" ht="12.75">
      <c r="A13" s="11">
        <v>0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</row>
    <row r="14" spans="1:8" ht="25.5">
      <c r="A14" s="12" t="s">
        <v>9</v>
      </c>
      <c r="B14" s="14" t="s">
        <v>258</v>
      </c>
      <c r="C14" s="13">
        <f>C15+C16+C17</f>
        <v>4047</v>
      </c>
      <c r="D14" s="13">
        <f>D15+D16+D17</f>
        <v>3900</v>
      </c>
      <c r="E14" s="22">
        <f>D14/C14*100</f>
        <v>96.36767976278725</v>
      </c>
      <c r="F14" s="13">
        <f>F15+F16+F17</f>
        <v>4336</v>
      </c>
      <c r="G14" s="13">
        <f>G15+G16+G17</f>
        <v>3943</v>
      </c>
      <c r="H14" s="22">
        <f>G14/F14*100</f>
        <v>90.93634686346863</v>
      </c>
    </row>
    <row r="15" spans="1:8" ht="12.75">
      <c r="A15" s="12">
        <v>1</v>
      </c>
      <c r="B15" s="14" t="s">
        <v>259</v>
      </c>
      <c r="C15" s="13">
        <v>3997</v>
      </c>
      <c r="D15" s="13">
        <v>3853</v>
      </c>
      <c r="E15" s="22">
        <f>D15/C15*100</f>
        <v>96.39729797348011</v>
      </c>
      <c r="F15" s="13">
        <v>4321</v>
      </c>
      <c r="G15" s="13">
        <v>3928</v>
      </c>
      <c r="H15" s="22">
        <f>G15/F15*100</f>
        <v>90.90488312890534</v>
      </c>
    </row>
    <row r="16" spans="1:8" ht="12.75">
      <c r="A16" s="12">
        <v>2</v>
      </c>
      <c r="B16" s="14" t="s">
        <v>14</v>
      </c>
      <c r="C16" s="13">
        <v>50</v>
      </c>
      <c r="D16" s="13">
        <v>47</v>
      </c>
      <c r="E16" s="22">
        <f>D16/C16*100</f>
        <v>94</v>
      </c>
      <c r="F16" s="13">
        <v>15</v>
      </c>
      <c r="G16" s="13">
        <v>15</v>
      </c>
      <c r="H16" s="22">
        <f>G16/F16*100</f>
        <v>100</v>
      </c>
    </row>
    <row r="17" spans="1:8" ht="12.75">
      <c r="A17" s="12">
        <v>3</v>
      </c>
      <c r="B17" s="14" t="s">
        <v>15</v>
      </c>
      <c r="C17" s="13">
        <v>0</v>
      </c>
      <c r="D17" s="13">
        <v>0</v>
      </c>
      <c r="E17" s="22" t="s">
        <v>240</v>
      </c>
      <c r="F17" s="13">
        <v>0</v>
      </c>
      <c r="G17" s="13">
        <v>0</v>
      </c>
      <c r="H17" s="22" t="s">
        <v>240</v>
      </c>
    </row>
    <row r="18" ht="12.75">
      <c r="A18" s="4" t="s">
        <v>260</v>
      </c>
    </row>
    <row r="21" spans="2:9" s="16" customFormat="1" ht="12.75" customHeight="1">
      <c r="B21" s="20" t="str">
        <f>ANEXA1!B74</f>
        <v>DIRECTOR GENERAL</v>
      </c>
      <c r="D21" s="133" t="str">
        <f>ANEXA1!H74</f>
        <v>DIRECTOR ECONOMIC</v>
      </c>
      <c r="E21" s="133"/>
      <c r="F21" s="133"/>
      <c r="G21" s="133"/>
      <c r="H21" s="133"/>
      <c r="I21" s="133"/>
    </row>
    <row r="22" spans="2:4" s="16" customFormat="1" ht="12.75">
      <c r="B22" s="16" t="str">
        <f>ANEXA1!B75</f>
        <v>BUJOR IONUT ANTONIO</v>
      </c>
      <c r="D22" s="16" t="str">
        <f>ANEXA1!H75</f>
        <v>FABIAN DANA IOANA</v>
      </c>
    </row>
    <row r="25" ht="12.75">
      <c r="D25" t="str">
        <f>ANEXA1!H78</f>
        <v>VIZAT CFG</v>
      </c>
    </row>
    <row r="26" ht="12.75">
      <c r="D26" t="str">
        <f>ANEXA1!H79</f>
        <v>Iojiban Doina</v>
      </c>
    </row>
  </sheetData>
  <sheetProtection selectLockedCells="1" selectUnlockedCells="1"/>
  <mergeCells count="9">
    <mergeCell ref="D21:I21"/>
    <mergeCell ref="G1:H1"/>
    <mergeCell ref="A7:H7"/>
    <mergeCell ref="A11:A12"/>
    <mergeCell ref="B11:B12"/>
    <mergeCell ref="C11:D11"/>
    <mergeCell ref="E11:E12"/>
    <mergeCell ref="F11:G11"/>
    <mergeCell ref="H11:H12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94" zoomScaleNormal="94" zoomScalePageLayoutView="0" workbookViewId="0" topLeftCell="A25">
      <selection activeCell="C49" sqref="C49"/>
    </sheetView>
  </sheetViews>
  <sheetFormatPr defaultColWidth="11.57421875" defaultRowHeight="12.75"/>
  <cols>
    <col min="1" max="1" width="3.140625" style="0" customWidth="1"/>
    <col min="2" max="2" width="3.8515625" style="0" customWidth="1"/>
    <col min="3" max="3" width="35.421875" style="34" customWidth="1"/>
    <col min="4" max="4" width="9.421875" style="0" customWidth="1"/>
    <col min="5" max="6" width="8.00390625" style="0" customWidth="1"/>
    <col min="7" max="7" width="6.421875" style="0" customWidth="1"/>
    <col min="8" max="8" width="5.57421875" style="0" customWidth="1"/>
    <col min="9" max="9" width="6.57421875" style="0" customWidth="1"/>
  </cols>
  <sheetData>
    <row r="1" spans="1:9" ht="12.75" customHeight="1">
      <c r="A1" s="2"/>
      <c r="B1" s="2"/>
      <c r="C1" s="38"/>
      <c r="D1" s="3"/>
      <c r="E1" s="3"/>
      <c r="F1" s="3"/>
      <c r="G1" s="3"/>
      <c r="H1" s="110" t="s">
        <v>261</v>
      </c>
      <c r="I1" s="110"/>
    </row>
    <row r="2" spans="1:13" ht="12.75" customHeight="1">
      <c r="A2" s="4" t="s">
        <v>287</v>
      </c>
      <c r="B2" s="5"/>
      <c r="C2" s="38"/>
      <c r="D2" s="6"/>
      <c r="E2" s="6"/>
      <c r="F2" s="6"/>
      <c r="G2" s="6"/>
      <c r="H2" s="6"/>
      <c r="I2" s="3"/>
      <c r="J2" s="3"/>
      <c r="K2" s="3"/>
      <c r="L2" s="3"/>
      <c r="M2" s="18"/>
    </row>
    <row r="3" spans="1:13" ht="12.75" customHeight="1">
      <c r="A3" s="4" t="s">
        <v>288</v>
      </c>
      <c r="B3" s="5"/>
      <c r="C3" s="38"/>
      <c r="D3" s="6"/>
      <c r="E3" s="6"/>
      <c r="F3" s="6"/>
      <c r="G3" s="6"/>
      <c r="H3" s="6"/>
      <c r="I3" s="3"/>
      <c r="J3" s="3"/>
      <c r="K3" s="3"/>
      <c r="L3" s="3"/>
      <c r="M3" s="18"/>
    </row>
    <row r="4" spans="1:13" ht="12.75" customHeight="1">
      <c r="A4" s="4" t="s">
        <v>289</v>
      </c>
      <c r="B4" s="5"/>
      <c r="C4" s="38"/>
      <c r="D4" s="6"/>
      <c r="E4" s="6"/>
      <c r="F4" s="6"/>
      <c r="G4" s="6"/>
      <c r="H4" s="6"/>
      <c r="I4" s="3"/>
      <c r="J4" s="3"/>
      <c r="K4" s="3"/>
      <c r="L4" s="3"/>
      <c r="M4" s="18"/>
    </row>
    <row r="5" spans="1:13" ht="12.75" customHeight="1">
      <c r="A5" s="4" t="s">
        <v>290</v>
      </c>
      <c r="B5" s="5"/>
      <c r="C5" s="38"/>
      <c r="D5" s="6"/>
      <c r="E5" s="6"/>
      <c r="F5" s="6"/>
      <c r="G5" s="6"/>
      <c r="H5" s="6"/>
      <c r="I5" s="3"/>
      <c r="J5" s="3"/>
      <c r="K5" s="3"/>
      <c r="L5" s="3"/>
      <c r="M5" s="18"/>
    </row>
    <row r="6" spans="1:13" ht="12.75" customHeight="1">
      <c r="A6" s="4"/>
      <c r="B6" s="5"/>
      <c r="C6" s="38"/>
      <c r="D6" s="6"/>
      <c r="E6" s="6"/>
      <c r="F6" s="6"/>
      <c r="G6" s="6"/>
      <c r="H6" s="6"/>
      <c r="I6" s="3"/>
      <c r="J6" s="3"/>
      <c r="K6" s="3"/>
      <c r="L6" s="3"/>
      <c r="M6" s="18"/>
    </row>
    <row r="7" spans="1:13" ht="12.75" customHeight="1">
      <c r="A7" s="111" t="s">
        <v>434</v>
      </c>
      <c r="B7" s="111"/>
      <c r="C7" s="111"/>
      <c r="D7" s="111"/>
      <c r="E7" s="111"/>
      <c r="F7" s="111"/>
      <c r="G7" s="111"/>
      <c r="H7" s="111"/>
      <c r="I7" s="111"/>
      <c r="J7" s="3"/>
      <c r="K7" s="3"/>
      <c r="L7" s="3"/>
      <c r="M7" s="2"/>
    </row>
    <row r="8" spans="1:13" ht="4.5" customHeight="1">
      <c r="A8" s="96"/>
      <c r="B8" s="96"/>
      <c r="C8" s="96"/>
      <c r="D8" s="96"/>
      <c r="E8" s="96"/>
      <c r="F8" s="96"/>
      <c r="G8" s="96"/>
      <c r="H8" s="96"/>
      <c r="I8" s="96"/>
      <c r="J8" s="3"/>
      <c r="K8" s="3"/>
      <c r="L8" s="3"/>
      <c r="M8" s="2"/>
    </row>
    <row r="9" spans="1:9" ht="12.75" customHeight="1">
      <c r="A9" s="2"/>
      <c r="B9" s="2"/>
      <c r="C9" s="38"/>
      <c r="D9" s="3"/>
      <c r="E9" s="3"/>
      <c r="F9" s="3"/>
      <c r="G9" s="3"/>
      <c r="H9" s="3"/>
      <c r="I9" s="9" t="s">
        <v>2</v>
      </c>
    </row>
    <row r="10" spans="1:9" ht="12.75" customHeight="1">
      <c r="A10" s="140"/>
      <c r="B10" s="141"/>
      <c r="C10" s="137" t="s">
        <v>3</v>
      </c>
      <c r="D10" s="137" t="s">
        <v>262</v>
      </c>
      <c r="E10" s="137" t="s">
        <v>418</v>
      </c>
      <c r="F10" s="137"/>
      <c r="G10" s="137" t="s">
        <v>263</v>
      </c>
      <c r="H10" s="137"/>
      <c r="I10" s="137"/>
    </row>
    <row r="11" spans="1:9" ht="45.75" customHeight="1">
      <c r="A11" s="140"/>
      <c r="B11" s="140"/>
      <c r="C11" s="137"/>
      <c r="D11" s="137"/>
      <c r="E11" s="40" t="s">
        <v>89</v>
      </c>
      <c r="F11" s="40" t="s">
        <v>264</v>
      </c>
      <c r="G11" s="40" t="s">
        <v>419</v>
      </c>
      <c r="H11" s="40">
        <v>2023</v>
      </c>
      <c r="I11" s="40">
        <v>2024</v>
      </c>
    </row>
    <row r="12" spans="1:9" ht="12.75">
      <c r="A12" s="40">
        <v>0</v>
      </c>
      <c r="B12" s="40">
        <v>1</v>
      </c>
      <c r="C12" s="40">
        <v>2</v>
      </c>
      <c r="D12" s="40">
        <v>3</v>
      </c>
      <c r="E12" s="40">
        <v>4</v>
      </c>
      <c r="F12" s="40">
        <v>5</v>
      </c>
      <c r="G12" s="40">
        <v>6</v>
      </c>
      <c r="H12" s="40">
        <v>7</v>
      </c>
      <c r="I12" s="40">
        <v>8</v>
      </c>
    </row>
    <row r="13" spans="1:9" ht="25.5" customHeight="1">
      <c r="A13" s="41" t="s">
        <v>265</v>
      </c>
      <c r="B13" s="42"/>
      <c r="C13" s="43" t="s">
        <v>72</v>
      </c>
      <c r="D13" s="44"/>
      <c r="E13" s="37">
        <f>E14+E17+E18+E21</f>
        <v>1315</v>
      </c>
      <c r="F13" s="37">
        <f>F14+F17+F18+F21</f>
        <v>334</v>
      </c>
      <c r="G13" s="37">
        <f>G14+G17+G18+G21</f>
        <v>1613.6</v>
      </c>
      <c r="H13" s="37">
        <f>H14+H17+H18+H21</f>
        <v>0</v>
      </c>
      <c r="I13" s="37">
        <f>I14+I17+I18+I21</f>
        <v>0</v>
      </c>
    </row>
    <row r="14" spans="1:9" ht="12.75">
      <c r="A14" s="42"/>
      <c r="B14" s="41">
        <v>1</v>
      </c>
      <c r="C14" s="43" t="s">
        <v>266</v>
      </c>
      <c r="D14" s="44"/>
      <c r="E14" s="35">
        <f>E15+E16</f>
        <v>912</v>
      </c>
      <c r="F14" s="35">
        <f>F15+F16</f>
        <v>64</v>
      </c>
      <c r="G14" s="35">
        <f>G15+G16</f>
        <v>1613.6</v>
      </c>
      <c r="H14" s="30">
        <f>H15+H16</f>
        <v>0</v>
      </c>
      <c r="I14" s="30">
        <f>I15+I16</f>
        <v>0</v>
      </c>
    </row>
    <row r="15" spans="1:9" ht="12.75">
      <c r="A15" s="42"/>
      <c r="B15" s="42"/>
      <c r="C15" s="43" t="s">
        <v>267</v>
      </c>
      <c r="D15" s="44"/>
      <c r="E15" s="31">
        <v>420</v>
      </c>
      <c r="F15" s="31">
        <v>0</v>
      </c>
      <c r="G15" s="31">
        <v>856</v>
      </c>
      <c r="H15" s="27">
        <v>0</v>
      </c>
      <c r="I15" s="25">
        <v>0</v>
      </c>
    </row>
    <row r="16" spans="1:11" ht="12.75">
      <c r="A16" s="42"/>
      <c r="B16" s="42"/>
      <c r="C16" s="43" t="s">
        <v>268</v>
      </c>
      <c r="D16" s="44"/>
      <c r="E16" s="31">
        <v>492</v>
      </c>
      <c r="F16" s="31">
        <v>64</v>
      </c>
      <c r="G16" s="31">
        <f>428+329.6</f>
        <v>757.6</v>
      </c>
      <c r="H16" s="27">
        <v>0</v>
      </c>
      <c r="I16" s="25">
        <v>0</v>
      </c>
      <c r="J16" s="105"/>
      <c r="K16" s="106"/>
    </row>
    <row r="17" spans="1:9" ht="12.75">
      <c r="A17" s="42"/>
      <c r="B17" s="41">
        <v>2</v>
      </c>
      <c r="C17" s="43" t="s">
        <v>73</v>
      </c>
      <c r="D17" s="44"/>
      <c r="E17" s="31">
        <v>403</v>
      </c>
      <c r="F17" s="31">
        <v>270</v>
      </c>
      <c r="G17" s="31">
        <v>0</v>
      </c>
      <c r="H17" s="27">
        <v>0</v>
      </c>
      <c r="I17" s="25">
        <v>0</v>
      </c>
    </row>
    <row r="18" spans="1:9" ht="12.75">
      <c r="A18" s="42"/>
      <c r="B18" s="41">
        <v>3</v>
      </c>
      <c r="C18" s="43" t="s">
        <v>302</v>
      </c>
      <c r="D18" s="44"/>
      <c r="E18" s="28">
        <f>E19+E20</f>
        <v>0</v>
      </c>
      <c r="F18" s="28">
        <f>F19+F20</f>
        <v>0</v>
      </c>
      <c r="G18" s="28">
        <f>G19+G20</f>
        <v>0</v>
      </c>
      <c r="H18" s="28">
        <f>H19+H20</f>
        <v>0</v>
      </c>
      <c r="I18" s="28">
        <f>I19+I20</f>
        <v>0</v>
      </c>
    </row>
    <row r="19" spans="1:9" ht="12.75">
      <c r="A19" s="42"/>
      <c r="B19" s="42"/>
      <c r="C19" s="43" t="s">
        <v>269</v>
      </c>
      <c r="D19" s="44"/>
      <c r="E19" s="31">
        <v>0</v>
      </c>
      <c r="F19" s="31">
        <v>0</v>
      </c>
      <c r="G19" s="31">
        <v>0</v>
      </c>
      <c r="H19" s="27">
        <v>0</v>
      </c>
      <c r="I19" s="25">
        <v>0</v>
      </c>
    </row>
    <row r="20" spans="1:9" ht="12.75">
      <c r="A20" s="42"/>
      <c r="B20" s="42"/>
      <c r="C20" s="43" t="s">
        <v>270</v>
      </c>
      <c r="D20" s="44"/>
      <c r="E20" s="31">
        <v>0</v>
      </c>
      <c r="F20" s="31">
        <v>0</v>
      </c>
      <c r="G20" s="31">
        <v>0</v>
      </c>
      <c r="H20" s="27">
        <v>0</v>
      </c>
      <c r="I20" s="25">
        <v>0</v>
      </c>
    </row>
    <row r="21" spans="1:9" ht="12.75">
      <c r="A21" s="42"/>
      <c r="B21" s="41">
        <v>4</v>
      </c>
      <c r="C21" s="43" t="s">
        <v>271</v>
      </c>
      <c r="D21" s="44"/>
      <c r="E21" s="31">
        <v>0</v>
      </c>
      <c r="F21" s="31">
        <v>0</v>
      </c>
      <c r="G21" s="31">
        <v>0</v>
      </c>
      <c r="H21" s="27">
        <v>0</v>
      </c>
      <c r="I21" s="25">
        <v>0</v>
      </c>
    </row>
    <row r="22" spans="1:9" ht="12.75">
      <c r="A22" s="42"/>
      <c r="B22" s="42"/>
      <c r="C22" s="43" t="s">
        <v>272</v>
      </c>
      <c r="D22" s="44"/>
      <c r="E22" s="31">
        <v>0</v>
      </c>
      <c r="F22" s="31">
        <v>0</v>
      </c>
      <c r="G22" s="31">
        <v>0</v>
      </c>
      <c r="H22" s="27">
        <v>0</v>
      </c>
      <c r="I22" s="25">
        <v>0</v>
      </c>
    </row>
    <row r="23" spans="1:9" ht="12.75">
      <c r="A23" s="42"/>
      <c r="B23" s="42"/>
      <c r="C23" s="43" t="s">
        <v>272</v>
      </c>
      <c r="D23" s="44"/>
      <c r="E23" s="31">
        <v>0</v>
      </c>
      <c r="F23" s="31">
        <v>0</v>
      </c>
      <c r="G23" s="31">
        <v>0</v>
      </c>
      <c r="H23" s="27">
        <v>0</v>
      </c>
      <c r="I23" s="25">
        <v>0</v>
      </c>
    </row>
    <row r="24" spans="1:9" s="36" customFormat="1" ht="25.5">
      <c r="A24" s="45" t="s">
        <v>16</v>
      </c>
      <c r="B24" s="46"/>
      <c r="C24" s="47" t="s">
        <v>273</v>
      </c>
      <c r="D24" s="48"/>
      <c r="E24" s="37">
        <f>E25+E41+E57+E71+E74</f>
        <v>1315</v>
      </c>
      <c r="F24" s="37">
        <f>F25+F41+F57+F71+F74</f>
        <v>334</v>
      </c>
      <c r="G24" s="37">
        <f>G25+G41+G57+G71+G74</f>
        <v>1613.5</v>
      </c>
      <c r="H24" s="37">
        <f>H25+H41+H57+H71+H74</f>
        <v>0</v>
      </c>
      <c r="I24" s="37">
        <f>I25+I41+I57+I71+I74</f>
        <v>0</v>
      </c>
    </row>
    <row r="25" spans="1:9" ht="25.5">
      <c r="A25" s="42"/>
      <c r="B25" s="49">
        <v>1</v>
      </c>
      <c r="C25" s="43" t="s">
        <v>361</v>
      </c>
      <c r="D25" s="44"/>
      <c r="E25" s="31"/>
      <c r="F25" s="31">
        <f>SUM(F38:F40)</f>
        <v>0</v>
      </c>
      <c r="G25" s="89">
        <f>SUM(G38:G40)</f>
        <v>3</v>
      </c>
      <c r="H25" s="27">
        <v>0</v>
      </c>
      <c r="I25" s="25">
        <v>0</v>
      </c>
    </row>
    <row r="26" spans="1:9" ht="25.5" customHeight="1" hidden="1">
      <c r="A26" s="42"/>
      <c r="B26" s="42"/>
      <c r="C26" s="43" t="s">
        <v>274</v>
      </c>
      <c r="D26" s="44"/>
      <c r="E26" s="31">
        <v>0</v>
      </c>
      <c r="F26" s="31">
        <v>0</v>
      </c>
      <c r="G26" s="31">
        <v>0</v>
      </c>
      <c r="H26" s="27">
        <v>0</v>
      </c>
      <c r="I26" s="25">
        <v>0</v>
      </c>
    </row>
    <row r="27" spans="1:9" ht="12.75" customHeight="1" hidden="1">
      <c r="A27" s="42"/>
      <c r="B27" s="42"/>
      <c r="C27" s="43" t="s">
        <v>275</v>
      </c>
      <c r="D27" s="44"/>
      <c r="E27" s="31">
        <v>0</v>
      </c>
      <c r="F27" s="31">
        <v>0</v>
      </c>
      <c r="G27" s="31">
        <v>0</v>
      </c>
      <c r="H27" s="27">
        <v>0</v>
      </c>
      <c r="I27" s="25">
        <v>0</v>
      </c>
    </row>
    <row r="28" spans="1:9" ht="12.75" customHeight="1" hidden="1">
      <c r="A28" s="42"/>
      <c r="B28" s="42"/>
      <c r="C28" s="43" t="s">
        <v>275</v>
      </c>
      <c r="D28" s="44"/>
      <c r="E28" s="31">
        <v>0</v>
      </c>
      <c r="F28" s="31">
        <v>0</v>
      </c>
      <c r="G28" s="31">
        <v>0</v>
      </c>
      <c r="H28" s="27">
        <v>0</v>
      </c>
      <c r="I28" s="25">
        <v>0</v>
      </c>
    </row>
    <row r="29" spans="1:9" ht="38.25" customHeight="1" hidden="1">
      <c r="A29" s="42"/>
      <c r="B29" s="42"/>
      <c r="C29" s="43" t="s">
        <v>276</v>
      </c>
      <c r="D29" s="44"/>
      <c r="E29" s="31">
        <v>0</v>
      </c>
      <c r="F29" s="31">
        <v>0</v>
      </c>
      <c r="G29" s="31">
        <v>0</v>
      </c>
      <c r="H29" s="27">
        <v>0</v>
      </c>
      <c r="I29" s="25">
        <v>0</v>
      </c>
    </row>
    <row r="30" spans="1:9" ht="12.75" customHeight="1" hidden="1">
      <c r="A30" s="42"/>
      <c r="B30" s="42"/>
      <c r="C30" s="43" t="s">
        <v>275</v>
      </c>
      <c r="D30" s="44"/>
      <c r="E30" s="31">
        <v>0</v>
      </c>
      <c r="F30" s="31">
        <v>0</v>
      </c>
      <c r="G30" s="31">
        <v>0</v>
      </c>
      <c r="H30" s="27">
        <v>0</v>
      </c>
      <c r="I30" s="25">
        <v>0</v>
      </c>
    </row>
    <row r="31" spans="1:9" ht="12.75" customHeight="1" hidden="1">
      <c r="A31" s="42"/>
      <c r="B31" s="42"/>
      <c r="C31" s="43" t="s">
        <v>275</v>
      </c>
      <c r="D31" s="44"/>
      <c r="E31" s="31">
        <v>0</v>
      </c>
      <c r="F31" s="31">
        <v>0</v>
      </c>
      <c r="G31" s="31">
        <v>0</v>
      </c>
      <c r="H31" s="27">
        <v>0</v>
      </c>
      <c r="I31" s="25">
        <v>0</v>
      </c>
    </row>
    <row r="32" spans="1:9" ht="38.25" customHeight="1" hidden="1">
      <c r="A32" s="42"/>
      <c r="B32" s="42"/>
      <c r="C32" s="43" t="s">
        <v>277</v>
      </c>
      <c r="D32" s="44"/>
      <c r="E32" s="31">
        <v>0</v>
      </c>
      <c r="F32" s="31">
        <v>0</v>
      </c>
      <c r="G32" s="31">
        <v>0</v>
      </c>
      <c r="H32" s="27">
        <v>0</v>
      </c>
      <c r="I32" s="25">
        <v>0</v>
      </c>
    </row>
    <row r="33" spans="1:9" ht="12.75" customHeight="1" hidden="1">
      <c r="A33" s="42"/>
      <c r="B33" s="42"/>
      <c r="C33" s="43" t="s">
        <v>275</v>
      </c>
      <c r="D33" s="44"/>
      <c r="E33" s="31">
        <v>0</v>
      </c>
      <c r="F33" s="31">
        <v>0</v>
      </c>
      <c r="G33" s="31">
        <v>0</v>
      </c>
      <c r="H33" s="27">
        <v>0</v>
      </c>
      <c r="I33" s="25">
        <v>0</v>
      </c>
    </row>
    <row r="34" spans="1:9" ht="12.75" customHeight="1" hidden="1">
      <c r="A34" s="42"/>
      <c r="B34" s="42"/>
      <c r="C34" s="43" t="s">
        <v>275</v>
      </c>
      <c r="D34" s="44"/>
      <c r="E34" s="31">
        <v>0</v>
      </c>
      <c r="F34" s="31">
        <v>0</v>
      </c>
      <c r="G34" s="31">
        <v>0</v>
      </c>
      <c r="H34" s="27">
        <v>0</v>
      </c>
      <c r="I34" s="25">
        <v>0</v>
      </c>
    </row>
    <row r="35" spans="1:9" ht="63.75" customHeight="1" hidden="1">
      <c r="A35" s="42"/>
      <c r="B35" s="42"/>
      <c r="C35" s="43" t="s">
        <v>278</v>
      </c>
      <c r="D35" s="44"/>
      <c r="E35" s="31">
        <v>0</v>
      </c>
      <c r="F35" s="31">
        <v>0</v>
      </c>
      <c r="G35" s="31">
        <v>0</v>
      </c>
      <c r="H35" s="27">
        <v>0</v>
      </c>
      <c r="I35" s="25">
        <v>0</v>
      </c>
    </row>
    <row r="36" spans="1:9" ht="12.75" customHeight="1" hidden="1">
      <c r="A36" s="42"/>
      <c r="B36" s="42"/>
      <c r="C36" s="43" t="s">
        <v>275</v>
      </c>
      <c r="D36" s="44"/>
      <c r="E36" s="31">
        <v>0</v>
      </c>
      <c r="F36" s="31">
        <v>0</v>
      </c>
      <c r="G36" s="31">
        <v>0</v>
      </c>
      <c r="H36" s="27">
        <v>0</v>
      </c>
      <c r="I36" s="25">
        <v>0</v>
      </c>
    </row>
    <row r="37" spans="1:9" ht="12.75" customHeight="1" hidden="1">
      <c r="A37" s="42"/>
      <c r="B37" s="42"/>
      <c r="C37" s="43" t="s">
        <v>275</v>
      </c>
      <c r="D37" s="44"/>
      <c r="E37" s="31">
        <v>0</v>
      </c>
      <c r="F37" s="31">
        <v>0</v>
      </c>
      <c r="G37" s="31">
        <v>0</v>
      </c>
      <c r="H37" s="27">
        <v>0</v>
      </c>
      <c r="I37" s="25">
        <v>0</v>
      </c>
    </row>
    <row r="38" spans="1:9" ht="25.5" customHeight="1">
      <c r="A38" s="42"/>
      <c r="B38" s="42"/>
      <c r="C38" s="43" t="s">
        <v>362</v>
      </c>
      <c r="D38" s="44"/>
      <c r="E38" s="31"/>
      <c r="F38" s="31">
        <v>0</v>
      </c>
      <c r="G38" s="31"/>
      <c r="H38" s="27"/>
      <c r="I38" s="25"/>
    </row>
    <row r="39" spans="1:9" ht="17.25" customHeight="1">
      <c r="A39" s="42"/>
      <c r="B39" s="42"/>
      <c r="C39" s="39" t="s">
        <v>367</v>
      </c>
      <c r="D39" s="50">
        <v>44712</v>
      </c>
      <c r="E39" s="31">
        <v>20</v>
      </c>
      <c r="F39" s="31">
        <v>0</v>
      </c>
      <c r="G39" s="31">
        <v>3</v>
      </c>
      <c r="H39" s="27"/>
      <c r="I39" s="25"/>
    </row>
    <row r="40" spans="1:9" ht="38.25">
      <c r="A40" s="42"/>
      <c r="B40" s="42"/>
      <c r="C40" s="43" t="s">
        <v>276</v>
      </c>
      <c r="D40" s="44"/>
      <c r="E40" s="31">
        <v>0</v>
      </c>
      <c r="F40" s="31">
        <v>0</v>
      </c>
      <c r="G40" s="31">
        <v>0</v>
      </c>
      <c r="H40" s="27">
        <v>0</v>
      </c>
      <c r="I40" s="25">
        <v>0</v>
      </c>
    </row>
    <row r="41" spans="1:9" ht="12.75">
      <c r="A41" s="46"/>
      <c r="B41" s="45">
        <v>2</v>
      </c>
      <c r="C41" s="47" t="s">
        <v>279</v>
      </c>
      <c r="D41" s="48"/>
      <c r="E41" s="37">
        <f>E42+E50+E51</f>
        <v>202</v>
      </c>
      <c r="F41" s="37">
        <f>F42+F50+F51</f>
        <v>28</v>
      </c>
      <c r="G41" s="37">
        <f>G42+G50+G51</f>
        <v>257.5</v>
      </c>
      <c r="H41" s="37">
        <f>H42+H50+H51</f>
        <v>0</v>
      </c>
      <c r="I41" s="37">
        <v>0</v>
      </c>
    </row>
    <row r="42" spans="1:9" ht="25.5">
      <c r="A42" s="42"/>
      <c r="B42" s="42"/>
      <c r="C42" s="43" t="s">
        <v>274</v>
      </c>
      <c r="D42" s="44"/>
      <c r="E42" s="26">
        <f>SUM(E43:E48)</f>
        <v>202</v>
      </c>
      <c r="F42" s="26">
        <f>SUM(F43:F48)</f>
        <v>28</v>
      </c>
      <c r="G42" s="26">
        <f>SUM(G43:G49)</f>
        <v>225</v>
      </c>
      <c r="H42" s="26">
        <v>0</v>
      </c>
      <c r="I42" s="26">
        <v>0</v>
      </c>
    </row>
    <row r="43" spans="1:9" ht="12.75">
      <c r="A43" s="42"/>
      <c r="B43" s="42"/>
      <c r="C43" s="39" t="s">
        <v>358</v>
      </c>
      <c r="D43" s="29">
        <v>44834</v>
      </c>
      <c r="E43" s="32">
        <v>97</v>
      </c>
      <c r="F43" s="32">
        <v>8.5</v>
      </c>
      <c r="G43" s="32">
        <v>15</v>
      </c>
      <c r="H43" s="26"/>
      <c r="I43" s="26"/>
    </row>
    <row r="44" spans="1:9" ht="12.75">
      <c r="A44" s="42"/>
      <c r="B44" s="42"/>
      <c r="C44" s="39" t="s">
        <v>320</v>
      </c>
      <c r="D44" s="29">
        <v>44804</v>
      </c>
      <c r="E44" s="32">
        <v>0</v>
      </c>
      <c r="F44" s="32">
        <v>2.5</v>
      </c>
      <c r="G44" s="32">
        <v>7</v>
      </c>
      <c r="H44" s="26"/>
      <c r="I44" s="26"/>
    </row>
    <row r="45" spans="1:9" ht="12.75">
      <c r="A45" s="42"/>
      <c r="B45" s="42"/>
      <c r="C45" s="39" t="s">
        <v>363</v>
      </c>
      <c r="D45" s="29">
        <v>44804</v>
      </c>
      <c r="E45" s="32">
        <v>0</v>
      </c>
      <c r="F45" s="32">
        <v>0</v>
      </c>
      <c r="G45" s="32">
        <v>40</v>
      </c>
      <c r="H45" s="26"/>
      <c r="I45" s="26"/>
    </row>
    <row r="46" spans="1:9" ht="12.75">
      <c r="A46" s="42"/>
      <c r="B46" s="42"/>
      <c r="C46" s="39" t="s">
        <v>365</v>
      </c>
      <c r="D46" s="29">
        <v>44865</v>
      </c>
      <c r="E46" s="32">
        <v>50</v>
      </c>
      <c r="F46" s="32">
        <v>0</v>
      </c>
      <c r="G46" s="32">
        <v>70</v>
      </c>
      <c r="H46" s="26"/>
      <c r="I46" s="26"/>
    </row>
    <row r="47" spans="1:9" ht="12.75">
      <c r="A47" s="42"/>
      <c r="B47" s="42"/>
      <c r="C47" s="39" t="s">
        <v>366</v>
      </c>
      <c r="D47" s="29">
        <v>44865</v>
      </c>
      <c r="E47" s="32">
        <v>35</v>
      </c>
      <c r="F47" s="32">
        <v>0</v>
      </c>
      <c r="G47" s="32">
        <v>70</v>
      </c>
      <c r="H47" s="26"/>
      <c r="I47" s="26"/>
    </row>
    <row r="48" spans="1:9" ht="12.75">
      <c r="A48" s="42"/>
      <c r="B48" s="42"/>
      <c r="C48" s="39" t="s">
        <v>367</v>
      </c>
      <c r="D48" s="50">
        <v>44561</v>
      </c>
      <c r="E48" s="31">
        <v>20</v>
      </c>
      <c r="F48" s="32">
        <v>17</v>
      </c>
      <c r="G48" s="32"/>
      <c r="H48" s="26"/>
      <c r="I48" s="26"/>
    </row>
    <row r="49" spans="1:9" ht="12.75">
      <c r="A49" s="42"/>
      <c r="B49" s="42"/>
      <c r="C49" s="39" t="s">
        <v>436</v>
      </c>
      <c r="D49" s="50">
        <v>44804</v>
      </c>
      <c r="E49" s="31"/>
      <c r="F49" s="32"/>
      <c r="G49" s="32">
        <v>23</v>
      </c>
      <c r="H49" s="26"/>
      <c r="I49" s="26"/>
    </row>
    <row r="50" spans="1:9" ht="38.25">
      <c r="A50" s="42"/>
      <c r="B50" s="42"/>
      <c r="C50" s="43" t="s">
        <v>276</v>
      </c>
      <c r="D50" s="44"/>
      <c r="E50" s="32">
        <v>0</v>
      </c>
      <c r="F50" s="32">
        <v>0</v>
      </c>
      <c r="G50" s="32"/>
      <c r="H50" s="32">
        <v>0</v>
      </c>
      <c r="I50" s="32">
        <v>0</v>
      </c>
    </row>
    <row r="51" spans="1:9" ht="63.75">
      <c r="A51" s="42"/>
      <c r="B51" s="42"/>
      <c r="C51" s="43" t="s">
        <v>278</v>
      </c>
      <c r="D51" s="44"/>
      <c r="E51" s="26">
        <f>SUM(E56:E56)</f>
        <v>0</v>
      </c>
      <c r="F51" s="26">
        <f>SUM(F56:F56)</f>
        <v>0</v>
      </c>
      <c r="G51" s="26">
        <f>SUM(G52:G56)</f>
        <v>32.5</v>
      </c>
      <c r="H51" s="26">
        <f>SUM(H56:H56)</f>
        <v>0</v>
      </c>
      <c r="I51" s="26">
        <f>SUM(I56:I56)</f>
        <v>0</v>
      </c>
    </row>
    <row r="52" spans="1:10" ht="12.75">
      <c r="A52" s="42"/>
      <c r="B52" s="42"/>
      <c r="C52" s="43" t="s">
        <v>431</v>
      </c>
      <c r="D52" s="50">
        <v>44742</v>
      </c>
      <c r="E52" s="31"/>
      <c r="F52" s="31"/>
      <c r="G52" s="31">
        <f>18+1</f>
        <v>19</v>
      </c>
      <c r="H52" s="27"/>
      <c r="I52" s="25"/>
      <c r="J52" s="2"/>
    </row>
    <row r="53" spans="1:10" ht="25.5">
      <c r="A53" s="42"/>
      <c r="B53" s="42"/>
      <c r="C53" s="43" t="s">
        <v>432</v>
      </c>
      <c r="D53" s="50">
        <v>44926</v>
      </c>
      <c r="E53" s="31"/>
      <c r="F53" s="31"/>
      <c r="G53" s="31">
        <v>2</v>
      </c>
      <c r="H53" s="27"/>
      <c r="I53" s="25"/>
      <c r="J53" s="2"/>
    </row>
    <row r="54" spans="1:10" ht="25.5">
      <c r="A54" s="42"/>
      <c r="B54" s="42"/>
      <c r="C54" s="43" t="s">
        <v>433</v>
      </c>
      <c r="D54" s="50">
        <v>44926</v>
      </c>
      <c r="E54" s="31"/>
      <c r="F54" s="31"/>
      <c r="G54" s="31">
        <v>1.5</v>
      </c>
      <c r="H54" s="27"/>
      <c r="I54" s="25"/>
      <c r="J54" s="2"/>
    </row>
    <row r="55" spans="1:9" ht="25.5">
      <c r="A55" s="42"/>
      <c r="B55" s="42"/>
      <c r="C55" s="43" t="s">
        <v>424</v>
      </c>
      <c r="D55" s="50">
        <v>44804</v>
      </c>
      <c r="E55" s="32"/>
      <c r="F55" s="32"/>
      <c r="G55" s="32">
        <v>10</v>
      </c>
      <c r="H55" s="32"/>
      <c r="I55" s="32"/>
    </row>
    <row r="56" spans="1:9" ht="12.75" hidden="1">
      <c r="A56" s="42"/>
      <c r="B56" s="42"/>
      <c r="C56" s="43" t="s">
        <v>275</v>
      </c>
      <c r="D56" s="44"/>
      <c r="E56" s="31">
        <v>0</v>
      </c>
      <c r="F56" s="31">
        <v>0</v>
      </c>
      <c r="G56" s="31">
        <v>0</v>
      </c>
      <c r="H56" s="27">
        <v>0</v>
      </c>
      <c r="I56" s="25">
        <v>0</v>
      </c>
    </row>
    <row r="57" spans="1:9" ht="25.5">
      <c r="A57" s="42"/>
      <c r="B57" s="49">
        <v>3</v>
      </c>
      <c r="C57" s="43" t="s">
        <v>280</v>
      </c>
      <c r="D57" s="44"/>
      <c r="E57" s="89">
        <f>SUM(E58:E66)</f>
        <v>1113</v>
      </c>
      <c r="F57" s="89">
        <f>SUM(F58:F66)</f>
        <v>306</v>
      </c>
      <c r="G57" s="89">
        <f>SUM(G58:G66)</f>
        <v>1108</v>
      </c>
      <c r="H57" s="27">
        <v>0</v>
      </c>
      <c r="I57" s="25">
        <v>0</v>
      </c>
    </row>
    <row r="58" spans="1:9" ht="25.5">
      <c r="A58" s="42"/>
      <c r="B58" s="42"/>
      <c r="C58" s="43" t="s">
        <v>274</v>
      </c>
      <c r="D58" s="44"/>
      <c r="E58" s="31">
        <v>0</v>
      </c>
      <c r="F58" s="31">
        <v>0</v>
      </c>
      <c r="G58" s="31">
        <v>0</v>
      </c>
      <c r="H58" s="27">
        <v>0</v>
      </c>
      <c r="I58" s="25">
        <v>0</v>
      </c>
    </row>
    <row r="59" spans="1:9" ht="12.75" hidden="1">
      <c r="A59" s="42"/>
      <c r="B59" s="42"/>
      <c r="C59" s="43" t="s">
        <v>275</v>
      </c>
      <c r="D59" s="44"/>
      <c r="E59" s="31">
        <v>0</v>
      </c>
      <c r="F59" s="31">
        <v>0</v>
      </c>
      <c r="G59" s="31">
        <v>0</v>
      </c>
      <c r="H59" s="27">
        <v>0</v>
      </c>
      <c r="I59" s="25">
        <v>0</v>
      </c>
    </row>
    <row r="60" spans="1:9" ht="12.75" hidden="1">
      <c r="A60" s="42"/>
      <c r="B60" s="42"/>
      <c r="C60" s="43" t="s">
        <v>275</v>
      </c>
      <c r="D60" s="44"/>
      <c r="E60" s="31">
        <v>0</v>
      </c>
      <c r="F60" s="31">
        <v>0</v>
      </c>
      <c r="G60" s="31">
        <v>0</v>
      </c>
      <c r="H60" s="27">
        <v>0</v>
      </c>
      <c r="I60" s="25">
        <v>0</v>
      </c>
    </row>
    <row r="61" spans="1:9" ht="38.25">
      <c r="A61" s="42"/>
      <c r="B61" s="42"/>
      <c r="C61" s="43" t="s">
        <v>276</v>
      </c>
      <c r="D61" s="44"/>
      <c r="E61" s="31">
        <v>0</v>
      </c>
      <c r="F61" s="31">
        <v>0</v>
      </c>
      <c r="G61" s="31">
        <v>0</v>
      </c>
      <c r="H61" s="27">
        <v>0</v>
      </c>
      <c r="I61" s="25">
        <v>0</v>
      </c>
    </row>
    <row r="62" spans="1:10" ht="12.75">
      <c r="A62" s="42"/>
      <c r="B62" s="42"/>
      <c r="C62" s="43" t="s">
        <v>364</v>
      </c>
      <c r="D62" s="50">
        <v>44561</v>
      </c>
      <c r="E62" s="31">
        <v>18</v>
      </c>
      <c r="F62" s="31">
        <v>12</v>
      </c>
      <c r="G62" s="31">
        <v>0</v>
      </c>
      <c r="H62" s="27"/>
      <c r="I62" s="25"/>
      <c r="J62" s="2"/>
    </row>
    <row r="63" spans="1:10" ht="51">
      <c r="A63" s="42"/>
      <c r="B63" s="42"/>
      <c r="C63" s="43" t="s">
        <v>420</v>
      </c>
      <c r="D63" s="50">
        <v>44377</v>
      </c>
      <c r="E63" s="31">
        <v>25</v>
      </c>
      <c r="F63" s="31">
        <v>24</v>
      </c>
      <c r="G63" s="31">
        <v>0</v>
      </c>
      <c r="H63" s="27"/>
      <c r="I63" s="25"/>
      <c r="J63" s="2"/>
    </row>
    <row r="64" spans="1:10" ht="25.5">
      <c r="A64" s="42"/>
      <c r="B64" s="42"/>
      <c r="C64" s="43" t="s">
        <v>421</v>
      </c>
      <c r="D64" s="50">
        <v>44865</v>
      </c>
      <c r="E64" s="31">
        <v>667</v>
      </c>
      <c r="F64" s="31">
        <v>0</v>
      </c>
      <c r="G64" s="31">
        <f>895+237-23-1</f>
        <v>1108</v>
      </c>
      <c r="H64" s="27"/>
      <c r="I64" s="25"/>
      <c r="J64" s="2"/>
    </row>
    <row r="65" spans="1:10" ht="25.5">
      <c r="A65" s="42"/>
      <c r="B65" s="42"/>
      <c r="C65" s="43" t="s">
        <v>422</v>
      </c>
      <c r="D65" s="50">
        <v>44377</v>
      </c>
      <c r="E65" s="31">
        <v>12</v>
      </c>
      <c r="F65" s="31">
        <v>12</v>
      </c>
      <c r="G65" s="31">
        <v>0</v>
      </c>
      <c r="H65" s="27"/>
      <c r="I65" s="25"/>
      <c r="J65" s="2"/>
    </row>
    <row r="66" spans="1:9" ht="25.5">
      <c r="A66" s="42"/>
      <c r="B66" s="42"/>
      <c r="C66" s="43" t="s">
        <v>423</v>
      </c>
      <c r="D66" s="50">
        <v>44561</v>
      </c>
      <c r="E66" s="31">
        <v>391</v>
      </c>
      <c r="F66" s="31">
        <v>258</v>
      </c>
      <c r="G66" s="31">
        <v>0</v>
      </c>
      <c r="H66" s="27"/>
      <c r="I66" s="25"/>
    </row>
    <row r="67" spans="1:9" ht="38.25">
      <c r="A67" s="42"/>
      <c r="B67" s="42"/>
      <c r="C67" s="43" t="s">
        <v>277</v>
      </c>
      <c r="D67" s="44"/>
      <c r="E67" s="31">
        <v>0</v>
      </c>
      <c r="F67" s="31">
        <v>0</v>
      </c>
      <c r="G67" s="31">
        <v>0</v>
      </c>
      <c r="H67" s="27">
        <v>0</v>
      </c>
      <c r="I67" s="25">
        <v>0</v>
      </c>
    </row>
    <row r="68" spans="1:9" ht="12.75" hidden="1">
      <c r="A68" s="42"/>
      <c r="B68" s="42"/>
      <c r="C68" s="43" t="s">
        <v>275</v>
      </c>
      <c r="D68" s="44"/>
      <c r="E68" s="31">
        <v>0</v>
      </c>
      <c r="F68" s="31">
        <v>0</v>
      </c>
      <c r="G68" s="31">
        <v>0</v>
      </c>
      <c r="H68" s="27">
        <v>0</v>
      </c>
      <c r="I68" s="25">
        <v>0</v>
      </c>
    </row>
    <row r="69" spans="1:9" ht="63.75">
      <c r="A69" s="42"/>
      <c r="B69" s="42"/>
      <c r="C69" s="43" t="s">
        <v>278</v>
      </c>
      <c r="D69" s="44"/>
      <c r="E69" s="31">
        <v>0</v>
      </c>
      <c r="F69" s="31">
        <v>0</v>
      </c>
      <c r="G69" s="31">
        <v>0</v>
      </c>
      <c r="H69" s="27">
        <v>0</v>
      </c>
      <c r="I69" s="25">
        <v>0</v>
      </c>
    </row>
    <row r="70" spans="1:9" ht="12.75" hidden="1">
      <c r="A70" s="42"/>
      <c r="B70" s="42"/>
      <c r="C70" s="43" t="s">
        <v>275</v>
      </c>
      <c r="D70" s="44"/>
      <c r="E70" s="31">
        <v>0</v>
      </c>
      <c r="F70" s="31">
        <v>0</v>
      </c>
      <c r="G70" s="31">
        <v>0</v>
      </c>
      <c r="H70" s="27">
        <v>0</v>
      </c>
      <c r="I70" s="25">
        <v>0</v>
      </c>
    </row>
    <row r="71" spans="1:9" ht="12.75">
      <c r="A71" s="42"/>
      <c r="B71" s="49">
        <v>4</v>
      </c>
      <c r="C71" s="43" t="s">
        <v>281</v>
      </c>
      <c r="D71" s="44"/>
      <c r="E71" s="31">
        <v>0</v>
      </c>
      <c r="F71" s="31">
        <v>0</v>
      </c>
      <c r="G71" s="89">
        <f>G72+G73</f>
        <v>245</v>
      </c>
      <c r="H71" s="27">
        <v>0</v>
      </c>
      <c r="I71" s="25">
        <v>0</v>
      </c>
    </row>
    <row r="72" spans="1:9" ht="12.75">
      <c r="A72" s="42"/>
      <c r="B72" s="49"/>
      <c r="C72" s="43" t="s">
        <v>425</v>
      </c>
      <c r="D72" s="50">
        <v>44895</v>
      </c>
      <c r="E72" s="31"/>
      <c r="F72" s="31"/>
      <c r="G72" s="31">
        <v>120</v>
      </c>
      <c r="H72" s="27"/>
      <c r="I72" s="25"/>
    </row>
    <row r="73" spans="1:9" ht="12.75">
      <c r="A73" s="42"/>
      <c r="B73" s="49"/>
      <c r="C73" s="43" t="s">
        <v>430</v>
      </c>
      <c r="D73" s="50">
        <v>44804</v>
      </c>
      <c r="E73" s="31"/>
      <c r="F73" s="31"/>
      <c r="G73" s="31">
        <v>125</v>
      </c>
      <c r="H73" s="27"/>
      <c r="I73" s="25"/>
    </row>
    <row r="74" spans="1:9" ht="25.5">
      <c r="A74" s="42"/>
      <c r="B74" s="49">
        <v>5</v>
      </c>
      <c r="C74" s="43" t="s">
        <v>282</v>
      </c>
      <c r="D74" s="44"/>
      <c r="E74" s="28">
        <f>E75+E76</f>
        <v>0</v>
      </c>
      <c r="F74" s="28">
        <f>F75+F76</f>
        <v>0</v>
      </c>
      <c r="G74" s="28">
        <f>G75+G76</f>
        <v>0</v>
      </c>
      <c r="H74" s="28">
        <f>H75+H76</f>
        <v>0</v>
      </c>
      <c r="I74" s="28">
        <f>I75+I76</f>
        <v>0</v>
      </c>
    </row>
    <row r="75" spans="1:9" ht="12.75">
      <c r="A75" s="42"/>
      <c r="B75" s="42"/>
      <c r="C75" s="43" t="s">
        <v>269</v>
      </c>
      <c r="D75" s="50"/>
      <c r="E75" s="31">
        <v>0</v>
      </c>
      <c r="F75" s="31">
        <v>0</v>
      </c>
      <c r="G75" s="31">
        <v>0</v>
      </c>
      <c r="H75" s="27">
        <v>0</v>
      </c>
      <c r="I75" s="25">
        <v>0</v>
      </c>
    </row>
    <row r="76" spans="1:9" ht="12.75">
      <c r="A76" s="42"/>
      <c r="B76" s="42"/>
      <c r="C76" s="43" t="s">
        <v>283</v>
      </c>
      <c r="D76" s="44"/>
      <c r="E76" s="31">
        <v>0</v>
      </c>
      <c r="F76" s="31">
        <v>0</v>
      </c>
      <c r="G76" s="31">
        <v>0</v>
      </c>
      <c r="H76" s="27">
        <v>0</v>
      </c>
      <c r="I76" s="25">
        <v>0</v>
      </c>
    </row>
    <row r="77" spans="1:9" ht="12.75">
      <c r="A77" s="42"/>
      <c r="B77" s="42"/>
      <c r="C77" s="43" t="s">
        <v>275</v>
      </c>
      <c r="D77" s="44"/>
      <c r="E77" s="31">
        <v>0</v>
      </c>
      <c r="F77" s="31">
        <v>0</v>
      </c>
      <c r="G77" s="31">
        <v>0</v>
      </c>
      <c r="H77" s="27">
        <v>0</v>
      </c>
      <c r="I77" s="25">
        <v>0</v>
      </c>
    </row>
    <row r="78" spans="1:9" ht="12.75" customHeight="1" hidden="1">
      <c r="A78" s="42"/>
      <c r="B78" s="42"/>
      <c r="C78" s="43" t="s">
        <v>277</v>
      </c>
      <c r="D78" s="44"/>
      <c r="E78" s="31">
        <v>0</v>
      </c>
      <c r="F78" s="31">
        <v>0</v>
      </c>
      <c r="G78" s="31">
        <v>0</v>
      </c>
      <c r="H78" s="27">
        <v>0</v>
      </c>
      <c r="I78" s="25">
        <v>0</v>
      </c>
    </row>
    <row r="79" spans="1:9" ht="12.75" customHeight="1" hidden="1">
      <c r="A79" s="42"/>
      <c r="B79" s="42"/>
      <c r="C79" s="43" t="s">
        <v>275</v>
      </c>
      <c r="D79" s="44"/>
      <c r="E79" s="31">
        <v>0</v>
      </c>
      <c r="F79" s="31">
        <v>0</v>
      </c>
      <c r="G79" s="31">
        <v>0</v>
      </c>
      <c r="H79" s="27">
        <v>0</v>
      </c>
      <c r="I79" s="25">
        <v>0</v>
      </c>
    </row>
    <row r="80" spans="1:9" ht="12.75">
      <c r="A80" s="42"/>
      <c r="B80" s="42"/>
      <c r="C80" s="43" t="s">
        <v>275</v>
      </c>
      <c r="D80" s="44"/>
      <c r="E80" s="31">
        <v>0</v>
      </c>
      <c r="F80" s="31">
        <v>0</v>
      </c>
      <c r="G80" s="31">
        <v>0</v>
      </c>
      <c r="H80" s="27">
        <v>0</v>
      </c>
      <c r="I80" s="25">
        <v>0</v>
      </c>
    </row>
    <row r="81" spans="1:9" ht="12.75" customHeight="1" hidden="1">
      <c r="A81" s="42"/>
      <c r="B81" s="42"/>
      <c r="C81" s="43" t="s">
        <v>278</v>
      </c>
      <c r="D81" s="44"/>
      <c r="E81" s="31">
        <v>0</v>
      </c>
      <c r="F81" s="31">
        <v>0</v>
      </c>
      <c r="G81" s="31">
        <v>0</v>
      </c>
      <c r="H81" s="27">
        <v>0</v>
      </c>
      <c r="I81" s="25">
        <v>0</v>
      </c>
    </row>
    <row r="82" spans="1:9" ht="12.75" customHeight="1" hidden="1">
      <c r="A82" s="42"/>
      <c r="B82" s="42"/>
      <c r="C82" s="43" t="s">
        <v>275</v>
      </c>
      <c r="D82" s="44"/>
      <c r="E82" s="31">
        <v>0</v>
      </c>
      <c r="F82" s="31">
        <v>0</v>
      </c>
      <c r="G82" s="31">
        <v>0</v>
      </c>
      <c r="H82" s="27">
        <v>0</v>
      </c>
      <c r="I82" s="25">
        <v>0</v>
      </c>
    </row>
    <row r="83" spans="1:9" ht="12.75">
      <c r="A83" s="42"/>
      <c r="B83" s="42"/>
      <c r="C83" s="43" t="s">
        <v>275</v>
      </c>
      <c r="D83" s="44"/>
      <c r="E83" s="31">
        <v>0</v>
      </c>
      <c r="F83" s="31">
        <v>0</v>
      </c>
      <c r="G83" s="31">
        <v>0</v>
      </c>
      <c r="H83" s="27">
        <v>0</v>
      </c>
      <c r="I83" s="25">
        <v>0</v>
      </c>
    </row>
    <row r="84" spans="1:9" ht="12.75" customHeight="1" hidden="1">
      <c r="A84" s="42"/>
      <c r="B84" s="49">
        <v>4</v>
      </c>
      <c r="C84" s="43" t="s">
        <v>281</v>
      </c>
      <c r="D84" s="44"/>
      <c r="E84" s="31">
        <v>0</v>
      </c>
      <c r="F84" s="31">
        <v>0</v>
      </c>
      <c r="G84" s="31">
        <v>0</v>
      </c>
      <c r="H84" s="27">
        <v>0</v>
      </c>
      <c r="I84" s="25">
        <v>0</v>
      </c>
    </row>
    <row r="85" spans="1:9" ht="12.75" customHeight="1" hidden="1">
      <c r="A85" s="42"/>
      <c r="B85" s="49">
        <v>5</v>
      </c>
      <c r="C85" s="43" t="s">
        <v>282</v>
      </c>
      <c r="D85" s="44"/>
      <c r="E85" s="28">
        <f>E86+E87</f>
        <v>0</v>
      </c>
      <c r="F85" s="28">
        <f>F86+F87</f>
        <v>0</v>
      </c>
      <c r="G85" s="28">
        <f>G86+G87</f>
        <v>0</v>
      </c>
      <c r="H85" s="28">
        <f>H86+H87</f>
        <v>0</v>
      </c>
      <c r="I85" s="28">
        <f>I86+I87</f>
        <v>0</v>
      </c>
    </row>
    <row r="86" spans="1:9" ht="12.75">
      <c r="A86" s="42"/>
      <c r="B86" s="42"/>
      <c r="C86" s="43" t="s">
        <v>269</v>
      </c>
      <c r="D86" s="50"/>
      <c r="E86" s="31">
        <v>0</v>
      </c>
      <c r="F86" s="31">
        <v>0</v>
      </c>
      <c r="G86" s="31">
        <v>0</v>
      </c>
      <c r="H86" s="27">
        <v>0</v>
      </c>
      <c r="I86" s="25">
        <v>0</v>
      </c>
    </row>
    <row r="87" spans="1:9" ht="12.75" customHeight="1" hidden="1">
      <c r="A87" s="42"/>
      <c r="B87" s="42"/>
      <c r="C87" s="43" t="s">
        <v>283</v>
      </c>
      <c r="D87" s="44"/>
      <c r="E87" s="31">
        <v>0</v>
      </c>
      <c r="F87" s="31">
        <v>0</v>
      </c>
      <c r="G87" s="31">
        <v>0</v>
      </c>
      <c r="H87" s="27">
        <v>0</v>
      </c>
      <c r="I87" s="25">
        <v>0</v>
      </c>
    </row>
    <row r="88" ht="12.75" customHeight="1" hidden="1">
      <c r="F88" s="1"/>
    </row>
    <row r="89" spans="3:10" ht="12.75" customHeight="1">
      <c r="C89" s="9" t="str">
        <f>'[1]ANEXA1'!B73</f>
        <v>DIRECTOR GENERAL</v>
      </c>
      <c r="E89" s="138" t="s">
        <v>294</v>
      </c>
      <c r="F89" s="138"/>
      <c r="G89" s="138"/>
      <c r="H89" s="98"/>
      <c r="I89" s="98"/>
      <c r="J89" s="16"/>
    </row>
    <row r="90" spans="3:9" ht="12.75">
      <c r="C90" s="34" t="str">
        <f>'[1]ANEXA1'!B74</f>
        <v>BUJOR IONUT ANTONIO</v>
      </c>
      <c r="E90" s="16" t="str">
        <f>'[2]ANEXA1'!H75</f>
        <v>FABIAN DANA IOANA</v>
      </c>
      <c r="F90" s="16"/>
      <c r="G90" s="16"/>
      <c r="H90" s="16"/>
      <c r="I90" s="16"/>
    </row>
    <row r="91" ht="12.75">
      <c r="F91" s="1"/>
    </row>
    <row r="92" ht="12.75" customHeight="1">
      <c r="F92" s="1"/>
    </row>
    <row r="93" spans="3:6" ht="12.75">
      <c r="C93" s="34" t="s">
        <v>299</v>
      </c>
      <c r="E93" s="139" t="s">
        <v>298</v>
      </c>
      <c r="F93" s="139"/>
    </row>
    <row r="94" spans="3:6" ht="12.75" customHeight="1">
      <c r="C94" s="34" t="s">
        <v>300</v>
      </c>
      <c r="E94" s="139" t="s">
        <v>403</v>
      </c>
      <c r="F94" s="139"/>
    </row>
    <row r="95" ht="12.75">
      <c r="F95" s="1"/>
    </row>
    <row r="96" ht="12.75">
      <c r="F96" s="1"/>
    </row>
    <row r="97" ht="12.75">
      <c r="F97" s="1"/>
    </row>
    <row r="98" ht="12.75">
      <c r="F98" s="1"/>
    </row>
  </sheetData>
  <sheetProtection selectLockedCells="1" selectUnlockedCells="1"/>
  <mergeCells count="11">
    <mergeCell ref="E10:F10"/>
    <mergeCell ref="G10:I10"/>
    <mergeCell ref="E89:G89"/>
    <mergeCell ref="E93:F93"/>
    <mergeCell ref="E94:F94"/>
    <mergeCell ref="H1:I1"/>
    <mergeCell ref="A7:I7"/>
    <mergeCell ref="A10:A11"/>
    <mergeCell ref="B10:B11"/>
    <mergeCell ref="C10:C11"/>
    <mergeCell ref="D10:D11"/>
  </mergeCells>
  <printOptions/>
  <pageMargins left="0.7874015748031497" right="0.7874015748031497" top="1.2598425196850394" bottom="1.062992125984252" header="0.7874015748031497" footer="0.7874015748031497"/>
  <pageSetup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5.7109375" style="0" customWidth="1"/>
    <col min="2" max="2" width="10.00390625" style="0" customWidth="1"/>
    <col min="6" max="6" width="6.7109375" style="0" customWidth="1"/>
    <col min="7" max="7" width="7.8515625" style="0" customWidth="1"/>
    <col min="8" max="8" width="6.8515625" style="0" customWidth="1"/>
    <col min="9" max="9" width="6.28125" style="0" customWidth="1"/>
  </cols>
  <sheetData>
    <row r="2" spans="1:10" ht="12.75">
      <c r="A2" s="4" t="s">
        <v>287</v>
      </c>
      <c r="B2" s="5"/>
      <c r="C2" s="38"/>
      <c r="J2" t="s">
        <v>397</v>
      </c>
    </row>
    <row r="3" spans="1:3" ht="12.75">
      <c r="A3" s="4" t="s">
        <v>288</v>
      </c>
      <c r="B3" s="5"/>
      <c r="C3" s="38"/>
    </row>
    <row r="4" spans="1:3" ht="12.75">
      <c r="A4" s="4" t="s">
        <v>289</v>
      </c>
      <c r="B4" s="5"/>
      <c r="C4" s="38"/>
    </row>
    <row r="5" spans="1:3" ht="12.75">
      <c r="A5" s="4" t="s">
        <v>290</v>
      </c>
      <c r="B5" s="5"/>
      <c r="C5" s="38"/>
    </row>
    <row r="8" ht="12.75">
      <c r="C8" t="s">
        <v>406</v>
      </c>
    </row>
    <row r="10" ht="12.75">
      <c r="K10" t="s">
        <v>398</v>
      </c>
    </row>
    <row r="11" spans="1:11" ht="26.25" customHeight="1">
      <c r="A11" s="142" t="s">
        <v>384</v>
      </c>
      <c r="B11" s="142" t="s">
        <v>385</v>
      </c>
      <c r="C11" s="146" t="s">
        <v>386</v>
      </c>
      <c r="D11" s="146" t="s">
        <v>404</v>
      </c>
      <c r="E11" s="146"/>
      <c r="F11" s="142" t="s">
        <v>405</v>
      </c>
      <c r="G11" s="142"/>
      <c r="H11" s="142" t="s">
        <v>377</v>
      </c>
      <c r="I11" s="142"/>
      <c r="J11" s="142" t="s">
        <v>378</v>
      </c>
      <c r="K11" s="142"/>
    </row>
    <row r="12" spans="1:11" ht="12.75">
      <c r="A12" s="142"/>
      <c r="B12" s="142"/>
      <c r="C12" s="146"/>
      <c r="D12" s="143" t="s">
        <v>379</v>
      </c>
      <c r="E12" s="143"/>
      <c r="F12" s="143" t="s">
        <v>380</v>
      </c>
      <c r="G12" s="143"/>
      <c r="H12" s="143" t="s">
        <v>380</v>
      </c>
      <c r="I12" s="143"/>
      <c r="J12" s="143" t="s">
        <v>380</v>
      </c>
      <c r="K12" s="143"/>
    </row>
    <row r="13" spans="1:11" ht="25.5" customHeight="1">
      <c r="A13" s="142"/>
      <c r="B13" s="142"/>
      <c r="C13" s="146"/>
      <c r="D13" s="92" t="s">
        <v>381</v>
      </c>
      <c r="E13" s="91" t="s">
        <v>382</v>
      </c>
      <c r="F13" s="91" t="s">
        <v>383</v>
      </c>
      <c r="G13" s="91" t="s">
        <v>382</v>
      </c>
      <c r="H13" s="91" t="s">
        <v>383</v>
      </c>
      <c r="I13" s="91" t="s">
        <v>382</v>
      </c>
      <c r="J13" s="91" t="s">
        <v>383</v>
      </c>
      <c r="K13" s="91" t="s">
        <v>382</v>
      </c>
    </row>
    <row r="14" spans="1:11" ht="12.75">
      <c r="A14" s="91">
        <v>0</v>
      </c>
      <c r="B14" s="91">
        <v>1</v>
      </c>
      <c r="C14" s="91">
        <v>2</v>
      </c>
      <c r="D14" s="91">
        <v>3</v>
      </c>
      <c r="E14" s="91">
        <v>4</v>
      </c>
      <c r="F14" s="91">
        <v>5</v>
      </c>
      <c r="G14" s="91">
        <v>6</v>
      </c>
      <c r="H14" s="91">
        <v>7</v>
      </c>
      <c r="I14" s="91">
        <v>8</v>
      </c>
      <c r="J14" s="91">
        <v>9</v>
      </c>
      <c r="K14" s="91">
        <v>10</v>
      </c>
    </row>
    <row r="15" spans="1:11" ht="12.75">
      <c r="A15" s="90" t="s">
        <v>387</v>
      </c>
      <c r="B15" s="147" t="s">
        <v>388</v>
      </c>
      <c r="C15" s="147"/>
      <c r="D15" s="147"/>
      <c r="E15" s="147"/>
      <c r="F15" s="147"/>
      <c r="G15" s="147"/>
      <c r="H15" s="147"/>
      <c r="I15" s="147"/>
      <c r="J15" s="147"/>
      <c r="K15" s="147"/>
    </row>
    <row r="16" spans="1:11" ht="12.75">
      <c r="A16" s="91">
        <v>1</v>
      </c>
      <c r="B16" s="90" t="s">
        <v>389</v>
      </c>
      <c r="C16" s="90"/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</row>
    <row r="17" spans="1:11" ht="12.75">
      <c r="A17" s="91"/>
      <c r="B17" s="90" t="s">
        <v>391</v>
      </c>
      <c r="C17" s="90"/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</row>
    <row r="18" spans="1:11" ht="12.75">
      <c r="A18" s="90" t="s">
        <v>390</v>
      </c>
      <c r="B18" s="147" t="s">
        <v>392</v>
      </c>
      <c r="C18" s="147"/>
      <c r="D18" s="147"/>
      <c r="E18" s="147"/>
      <c r="F18" s="147"/>
      <c r="G18" s="147"/>
      <c r="H18" s="147"/>
      <c r="I18" s="147"/>
      <c r="J18" s="147"/>
      <c r="K18" s="147"/>
    </row>
    <row r="19" spans="1:11" ht="12.75">
      <c r="A19" s="91">
        <v>1</v>
      </c>
      <c r="B19" s="90" t="s">
        <v>393</v>
      </c>
      <c r="C19" s="90"/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</row>
    <row r="20" spans="2:11" ht="12.75">
      <c r="B20" s="93" t="s">
        <v>394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</row>
    <row r="21" spans="1:11" ht="41.25" customHeight="1">
      <c r="A21" s="94" t="s">
        <v>395</v>
      </c>
      <c r="B21" s="95" t="s">
        <v>396</v>
      </c>
      <c r="C21" s="90"/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</row>
    <row r="23" ht="12.75">
      <c r="A23" t="s">
        <v>399</v>
      </c>
    </row>
    <row r="24" ht="12.75">
      <c r="A24" t="s">
        <v>400</v>
      </c>
    </row>
    <row r="26" spans="2:9" ht="12.75">
      <c r="B26" s="144" t="s">
        <v>292</v>
      </c>
      <c r="C26" s="145"/>
      <c r="D26" s="148" t="s">
        <v>294</v>
      </c>
      <c r="E26" s="148"/>
      <c r="F26" s="148"/>
      <c r="G26" s="148"/>
      <c r="H26" s="148"/>
      <c r="I26" s="148"/>
    </row>
    <row r="27" spans="2:9" ht="12.75">
      <c r="B27" s="149" t="s">
        <v>401</v>
      </c>
      <c r="C27" s="145"/>
      <c r="D27" s="145"/>
      <c r="E27" s="16"/>
      <c r="F27" s="16"/>
      <c r="G27" s="16"/>
      <c r="H27" s="16" t="s">
        <v>315</v>
      </c>
      <c r="I27" s="16"/>
    </row>
    <row r="28" spans="2:9" ht="25.5" customHeight="1">
      <c r="B28" s="20"/>
      <c r="C28" s="16"/>
      <c r="D28" s="133"/>
      <c r="E28" s="133"/>
      <c r="F28" s="133"/>
      <c r="G28" s="133"/>
      <c r="H28" s="133"/>
      <c r="I28" s="133"/>
    </row>
    <row r="29" spans="2:9" ht="12.75">
      <c r="B29" s="16"/>
      <c r="C29" s="16"/>
      <c r="D29" s="16"/>
      <c r="E29" s="16"/>
      <c r="F29" s="16"/>
      <c r="G29" s="16"/>
      <c r="H29" s="16" t="s">
        <v>298</v>
      </c>
      <c r="I29" s="16"/>
    </row>
    <row r="30" ht="12.75">
      <c r="H30" t="s">
        <v>403</v>
      </c>
    </row>
  </sheetData>
  <sheetProtection/>
  <mergeCells count="17">
    <mergeCell ref="D28:I28"/>
    <mergeCell ref="B26:C26"/>
    <mergeCell ref="C11:C13"/>
    <mergeCell ref="B11:B13"/>
    <mergeCell ref="A11:A13"/>
    <mergeCell ref="B15:K15"/>
    <mergeCell ref="B18:K18"/>
    <mergeCell ref="D26:I26"/>
    <mergeCell ref="D11:E11"/>
    <mergeCell ref="B27:D27"/>
    <mergeCell ref="F11:G11"/>
    <mergeCell ref="H11:I11"/>
    <mergeCell ref="J11:K11"/>
    <mergeCell ref="D12:E12"/>
    <mergeCell ref="F12:G12"/>
    <mergeCell ref="H12:I12"/>
    <mergeCell ref="J12:K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Dana Fabian</cp:lastModifiedBy>
  <cp:lastPrinted>2022-05-17T07:51:28Z</cp:lastPrinted>
  <dcterms:created xsi:type="dcterms:W3CDTF">2016-01-13T07:29:29Z</dcterms:created>
  <dcterms:modified xsi:type="dcterms:W3CDTF">2022-05-17T08:07:31Z</dcterms:modified>
  <cp:category/>
  <cp:version/>
  <cp:contentType/>
  <cp:contentStatus/>
</cp:coreProperties>
</file>