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oct  2022" sheetId="1" r:id="rId1"/>
  </sheets>
  <definedNames/>
  <calcPr fullCalcOnLoad="1"/>
</workbook>
</file>

<file path=xl/sharedStrings.xml><?xml version="1.0" encoding="utf-8"?>
<sst xmlns="http://schemas.openxmlformats.org/spreadsheetml/2006/main" count="248" uniqueCount="187">
  <si>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</si>
  <si>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</si>
  <si>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</si>
  <si>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</si>
  <si>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</si>
  <si>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</si>
  <si>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</si>
  <si>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</si>
  <si>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</si>
  <si>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</si>
  <si>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</si>
  <si>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</si>
  <si>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</si>
  <si>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</si>
  <si>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</si>
  <si>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</si>
  <si>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</si>
  <si>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</si>
  <si>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</si>
  <si>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</si>
  <si>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</si>
  <si>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</si>
  <si>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</si>
  <si>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</si>
  <si>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</si>
  <si>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</si>
  <si>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</si>
  <si>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</si>
  <si>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</si>
  <si>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</si>
  <si>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</si>
  <si>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</si>
  <si>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</si>
  <si>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</si>
  <si>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</si>
  <si>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</si>
  <si>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</si>
  <si>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</si>
  <si>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</si>
  <si>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</si>
  <si>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</si>
  <si>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</si>
  <si>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</si>
  <si>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</si>
  <si>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</si>
  <si>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</si>
  <si>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</si>
  <si>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</si>
  <si>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</si>
  <si>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</si>
  <si>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</si>
  <si>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</si>
  <si>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</si>
  <si>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</si>
  <si>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</si>
  <si>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</si>
  <si>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</si>
  <si>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</si>
  <si>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</si>
  <si>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</si>
  <si>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</si>
  <si>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</si>
  <si>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</si>
  <si>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</si>
  <si>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</si>
  <si>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</si>
  <si>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</si>
  <si>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</si>
  <si>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</si>
  <si>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</si>
  <si>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</si>
  <si>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</si>
  <si>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</si>
  <si>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</si>
  <si>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</si>
  <si>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</si>
  <si>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</si>
  <si>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</si>
  <si>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</si>
  <si>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</si>
  <si>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</si>
  <si>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</si>
  <si>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</si>
  <si>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</si>
  <si>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</si>
  <si>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</si>
  <si>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</si>
  <si>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</si>
  <si>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</si>
  <si>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</si>
  <si>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</si>
  <si>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</si>
  <si>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</si>
  <si>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</si>
  <si>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</si>
  <si>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</si>
  <si>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</si>
  <si>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</si>
  <si>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</si>
  <si>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</si>
  <si>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</si>
  <si>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</si>
  <si>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</si>
  <si>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</si>
  <si>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</si>
  <si>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</si>
  <si>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</si>
  <si>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</si>
  <si>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</si>
  <si>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</si>
  <si>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</si>
  <si>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</si>
  <si>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</si>
  <si>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</si>
  <si>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</si>
  <si>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</si>
  <si>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</si>
  <si>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</si>
  <si>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</si>
  <si>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</si>
  <si>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</si>
  <si>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</si>
  <si>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</si>
  <si>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</si>
  <si>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</si>
  <si>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</si>
  <si>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</si>
  <si>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</si>
  <si>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</si>
  <si>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</si>
  <si>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</si>
  <si>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</si>
  <si>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</si>
  <si>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</si>
  <si>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</si>
  <si>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</si>
  <si>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</si>
  <si>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</si>
  <si>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</si>
  <si>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</si>
  <si>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</si>
  <si>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</si>
  <si>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</si>
  <si>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</si>
  <si>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</si>
  <si>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</si>
  <si>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</si>
  <si>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</si>
  <si>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</si>
  <si>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</si>
  <si>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</si>
  <si>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</si>
  <si>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</si>
  <si>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</si>
  <si>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</si>
  <si>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</si>
  <si>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</si>
  <si>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</si>
  <si>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</si>
  <si>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</si>
  <si>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</si>
  <si>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</si>
  <si>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</si>
  <si>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</si>
  <si>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</si>
  <si>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</si>
  <si>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</si>
  <si>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</si>
  <si>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ANEXA NR 1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</si>
  <si>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</si>
  <si>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</si>
  <si>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</si>
  <si>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</si>
  <si>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</si>
  <si>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</si>
  <si>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</si>
  <si>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</si>
  <si>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</si>
  <si>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</si>
  <si>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</si>
  <si>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</si>
  <si>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</si>
  <si>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Sume ANCPI</t>
  </si>
  <si>
    <t>Actiuni cu caracter international organizate de 
Primaria SM</t>
  </si>
  <si>
    <t xml:space="preserve">            KERESKÉNYI GÁBOR                                               EC. LUCIA URSU                                             EC. BORBEI TEREZIA</t>
  </si>
  <si>
    <t>REALIZARI  LA 13.10.2022</t>
  </si>
  <si>
    <t>`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</si>
</sst>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128">
      <selection activeCell="W166" sqref="W166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70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169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168</v>
      </c>
      <c r="S7" s="74"/>
      <c r="T7" s="2" t="s">
        <v>121</v>
      </c>
      <c r="U7" s="74"/>
      <c r="V7" s="74"/>
    </row>
    <row r="8" spans="1:22" ht="93" customHeight="1" thickBot="1">
      <c r="A8" s="57" t="s">
        <v>137</v>
      </c>
      <c r="B8" s="56" t="s">
        <v>126</v>
      </c>
      <c r="C8" s="52" t="s">
        <v>130</v>
      </c>
      <c r="D8" s="53" t="s">
        <v>79</v>
      </c>
      <c r="E8" s="54" t="s">
        <v>117</v>
      </c>
      <c r="F8" s="54" t="s">
        <v>79</v>
      </c>
      <c r="G8" s="54"/>
      <c r="H8" s="55" t="s">
        <v>132</v>
      </c>
      <c r="I8" s="55" t="s">
        <v>135</v>
      </c>
      <c r="J8" s="55" t="s">
        <v>79</v>
      </c>
      <c r="K8" s="58" t="s">
        <v>133</v>
      </c>
      <c r="L8" s="59" t="s">
        <v>164</v>
      </c>
      <c r="M8" s="59" t="s">
        <v>185</v>
      </c>
      <c r="N8" s="59" t="s">
        <v>79</v>
      </c>
      <c r="O8" s="59" t="s">
        <v>133</v>
      </c>
      <c r="P8" s="61" t="s">
        <v>140</v>
      </c>
      <c r="Q8" s="60"/>
      <c r="R8" s="59" t="s">
        <v>165</v>
      </c>
      <c r="S8" s="61" t="s">
        <v>150</v>
      </c>
      <c r="T8" s="59" t="s">
        <v>151</v>
      </c>
      <c r="U8" s="74"/>
      <c r="V8" s="74"/>
    </row>
    <row r="9" spans="1:22" ht="15.75">
      <c r="A9" s="131" t="s">
        <v>48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7650000</v>
      </c>
      <c r="M9" s="4">
        <v>4761432</v>
      </c>
      <c r="N9" s="51">
        <f>M9/L9</f>
        <v>0.6224094117647059</v>
      </c>
      <c r="O9" s="4"/>
      <c r="P9" s="4"/>
      <c r="Q9" s="70"/>
      <c r="R9" s="4">
        <f>L9+O9</f>
        <v>7650000</v>
      </c>
      <c r="S9" s="51">
        <f>R9/M9</f>
        <v>1.606659509156069</v>
      </c>
      <c r="T9" s="4">
        <f>R9-M9</f>
        <v>2888568</v>
      </c>
      <c r="U9" s="74"/>
      <c r="V9" s="74"/>
    </row>
    <row r="10" spans="1:22" ht="26.25">
      <c r="A10" s="132" t="s">
        <v>86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585000</v>
      </c>
      <c r="M10" s="5">
        <v>609488</v>
      </c>
      <c r="N10" s="51">
        <f aca="true" t="shared" si="2" ref="N10:N74">M10/L10</f>
        <v>1.041859829059829</v>
      </c>
      <c r="O10" s="4">
        <v>25000</v>
      </c>
      <c r="P10" s="5"/>
      <c r="Q10" s="5">
        <f aca="true" t="shared" si="3" ref="Q10:Q74">M10-L10</f>
        <v>24488</v>
      </c>
      <c r="R10" s="4">
        <f aca="true" t="shared" si="4" ref="R10:R74">L10+O10</f>
        <v>610000</v>
      </c>
      <c r="S10" s="51">
        <f aca="true" t="shared" si="5" ref="S10:S76">R10/M10</f>
        <v>1.0008400493528995</v>
      </c>
      <c r="T10" s="4">
        <f aca="true" t="shared" si="6" ref="T10:T76">R10-M10</f>
        <v>512</v>
      </c>
      <c r="U10" s="74"/>
      <c r="V10" s="74"/>
    </row>
    <row r="11" spans="1:22" ht="15.75">
      <c r="A11" s="37" t="s">
        <v>153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4519000</v>
      </c>
      <c r="M11" s="5">
        <v>3797727</v>
      </c>
      <c r="N11" s="51">
        <f t="shared" si="2"/>
        <v>0.8403910157114406</v>
      </c>
      <c r="O11" s="4"/>
      <c r="P11" s="5"/>
      <c r="Q11" s="5">
        <f t="shared" si="3"/>
        <v>-721273</v>
      </c>
      <c r="R11" s="4">
        <f t="shared" si="4"/>
        <v>4519000</v>
      </c>
      <c r="S11" s="51">
        <f t="shared" si="5"/>
        <v>1.1899222877263163</v>
      </c>
      <c r="T11" s="4">
        <f t="shared" si="6"/>
        <v>721273</v>
      </c>
      <c r="U11" s="74"/>
      <c r="V11" s="74"/>
    </row>
    <row r="12" spans="1:22" ht="15.75" hidden="1">
      <c r="A12" s="38" t="s">
        <v>53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/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87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118160015</v>
      </c>
      <c r="N13" s="51">
        <f t="shared" si="2"/>
        <v>0.8263920536007777</v>
      </c>
      <c r="O13" s="4"/>
      <c r="P13" s="5"/>
      <c r="Q13" s="5">
        <f t="shared" si="3"/>
        <v>-24822985</v>
      </c>
      <c r="R13" s="4">
        <f t="shared" si="4"/>
        <v>142983000</v>
      </c>
      <c r="S13" s="51">
        <f t="shared" si="5"/>
        <v>1.210079399532913</v>
      </c>
      <c r="T13" s="4">
        <f t="shared" si="6"/>
        <v>24822985</v>
      </c>
      <c r="U13" s="74"/>
      <c r="V13" s="74"/>
    </row>
    <row r="14" spans="1:22" ht="26.25">
      <c r="A14" s="137" t="s">
        <v>167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6350500</v>
      </c>
      <c r="M14" s="5">
        <v>6350500</v>
      </c>
      <c r="N14" s="51">
        <f t="shared" si="2"/>
        <v>1</v>
      </c>
      <c r="O14" s="4"/>
      <c r="P14" s="5"/>
      <c r="Q14" s="5">
        <f t="shared" si="3"/>
        <v>0</v>
      </c>
      <c r="R14" s="4">
        <f t="shared" si="4"/>
        <v>6350500</v>
      </c>
      <c r="S14" s="51">
        <f t="shared" si="5"/>
        <v>1</v>
      </c>
      <c r="T14" s="4">
        <f t="shared" si="6"/>
        <v>0</v>
      </c>
      <c r="U14" s="74"/>
      <c r="V14" s="74"/>
    </row>
    <row r="15" spans="1:22" ht="26.25">
      <c r="A15" s="132" t="s">
        <v>88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2083202</v>
      </c>
      <c r="N15" s="51">
        <f t="shared" si="2"/>
        <v>0.7822179266363497</v>
      </c>
      <c r="O15" s="4"/>
      <c r="P15" s="5"/>
      <c r="Q15" s="5">
        <f t="shared" si="3"/>
        <v>-579997</v>
      </c>
      <c r="R15" s="4">
        <f t="shared" si="4"/>
        <v>2663199</v>
      </c>
      <c r="S15" s="51">
        <f t="shared" si="5"/>
        <v>1.2784161113516597</v>
      </c>
      <c r="T15" s="4">
        <f t="shared" si="6"/>
        <v>579997</v>
      </c>
      <c r="U15" s="74"/>
      <c r="V15" s="74"/>
    </row>
    <row r="16" spans="1:22" ht="26.25">
      <c r="A16" s="132" t="s">
        <v>91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3108504</v>
      </c>
      <c r="N16" s="51">
        <f t="shared" si="2"/>
        <v>0.8892916944525263</v>
      </c>
      <c r="O16" s="4"/>
      <c r="P16" s="5"/>
      <c r="Q16" s="5">
        <f>M16-L16</f>
        <v>-386979</v>
      </c>
      <c r="R16" s="4">
        <f t="shared" si="4"/>
        <v>3495483</v>
      </c>
      <c r="S16" s="51">
        <f t="shared" si="5"/>
        <v>1.1244904301233005</v>
      </c>
      <c r="T16" s="4">
        <f t="shared" si="6"/>
        <v>386979</v>
      </c>
      <c r="U16" s="74"/>
      <c r="V16" s="74"/>
    </row>
    <row r="17" spans="1:22" ht="26.25">
      <c r="A17" s="132" t="s">
        <v>92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2058520</v>
      </c>
      <c r="N17" s="51">
        <f t="shared" si="2"/>
        <v>0.8231709267730893</v>
      </c>
      <c r="O17" s="4"/>
      <c r="P17" s="5"/>
      <c r="Q17" s="5">
        <f>M17-L17</f>
        <v>-442200</v>
      </c>
      <c r="R17" s="4">
        <f t="shared" si="4"/>
        <v>2500720</v>
      </c>
      <c r="S17" s="51">
        <f t="shared" si="5"/>
        <v>1.2148145269416863</v>
      </c>
      <c r="T17" s="4">
        <f t="shared" si="6"/>
        <v>442200</v>
      </c>
      <c r="U17" s="74"/>
      <c r="V17" s="74"/>
    </row>
    <row r="18" spans="1:22" ht="15.75">
      <c r="A18" s="133" t="s">
        <v>93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865351</v>
      </c>
      <c r="N18" s="51">
        <f t="shared" si="2"/>
        <v>0.795088255751026</v>
      </c>
      <c r="O18" s="4"/>
      <c r="P18" s="5"/>
      <c r="Q18" s="5">
        <f t="shared" si="3"/>
        <v>-223020</v>
      </c>
      <c r="R18" s="4">
        <f t="shared" si="4"/>
        <v>1088371</v>
      </c>
      <c r="S18" s="51">
        <f t="shared" si="5"/>
        <v>1.2577220110683411</v>
      </c>
      <c r="T18" s="4">
        <f t="shared" si="6"/>
        <v>223020</v>
      </c>
      <c r="U18" s="74"/>
      <c r="V18" s="74"/>
    </row>
    <row r="19" spans="1:22" ht="26.25">
      <c r="A19" s="132" t="s">
        <v>89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12053229</v>
      </c>
      <c r="N19" s="51">
        <f t="shared" si="2"/>
        <v>0.8652324644443448</v>
      </c>
      <c r="O19" s="4"/>
      <c r="P19" s="5"/>
      <c r="Q19" s="5">
        <f>M19-L19</f>
        <v>-1877396</v>
      </c>
      <c r="R19" s="4">
        <f t="shared" si="4"/>
        <v>13930625</v>
      </c>
      <c r="S19" s="51">
        <f t="shared" si="5"/>
        <v>1.155758759748114</v>
      </c>
      <c r="T19" s="4">
        <f t="shared" si="6"/>
        <v>1877396</v>
      </c>
      <c r="U19" s="74"/>
      <c r="V19" s="74"/>
    </row>
    <row r="20" spans="1:22" ht="26.25">
      <c r="A20" s="132" t="s">
        <v>90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22992648</v>
      </c>
      <c r="N20" s="51">
        <f t="shared" si="2"/>
        <v>0.9525245040711072</v>
      </c>
      <c r="O20" s="4"/>
      <c r="P20" s="5"/>
      <c r="Q20" s="5">
        <f>M20-L20</f>
        <v>-1145994</v>
      </c>
      <c r="R20" s="4">
        <f t="shared" si="4"/>
        <v>24138642</v>
      </c>
      <c r="S20" s="51">
        <f t="shared" si="5"/>
        <v>1.049841758113289</v>
      </c>
      <c r="T20" s="4">
        <f t="shared" si="6"/>
        <v>1145994</v>
      </c>
      <c r="U20" s="74"/>
      <c r="V20" s="74"/>
    </row>
    <row r="21" spans="1:22" ht="15.75">
      <c r="A21" s="133" t="s">
        <v>94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2090779</v>
      </c>
      <c r="M21" s="5">
        <v>2013484</v>
      </c>
      <c r="N21" s="51">
        <f t="shared" si="2"/>
        <v>0.9630305259427228</v>
      </c>
      <c r="O21" s="4"/>
      <c r="P21" s="5"/>
      <c r="Q21" s="5">
        <f t="shared" si="3"/>
        <v>-77295</v>
      </c>
      <c r="R21" s="4">
        <f t="shared" si="4"/>
        <v>2090779</v>
      </c>
      <c r="S21" s="51">
        <f t="shared" si="5"/>
        <v>1.0383886834958709</v>
      </c>
      <c r="T21" s="4">
        <f t="shared" si="6"/>
        <v>77295</v>
      </c>
      <c r="U21" s="74"/>
      <c r="V21" s="74"/>
    </row>
    <row r="22" spans="1:22" ht="15.75">
      <c r="A22" s="134" t="s">
        <v>96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60000</v>
      </c>
      <c r="M22" s="5">
        <v>74758</v>
      </c>
      <c r="N22" s="51">
        <f t="shared" si="2"/>
        <v>1.2459666666666667</v>
      </c>
      <c r="O22" s="4">
        <v>15000</v>
      </c>
      <c r="P22" s="5"/>
      <c r="Q22" s="5">
        <f t="shared" si="3"/>
        <v>14758</v>
      </c>
      <c r="R22" s="4">
        <f t="shared" si="4"/>
        <v>75000</v>
      </c>
      <c r="S22" s="51">
        <f t="shared" si="5"/>
        <v>1.0032371117472378</v>
      </c>
      <c r="T22" s="4">
        <f t="shared" si="6"/>
        <v>242</v>
      </c>
      <c r="U22" s="74"/>
      <c r="V22" s="74"/>
    </row>
    <row r="23" spans="1:22" ht="15.75" hidden="1">
      <c r="A23" s="134" t="s">
        <v>146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97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7821330</v>
      </c>
      <c r="N24" s="51">
        <f t="shared" si="2"/>
        <v>0.8108914266234873</v>
      </c>
      <c r="O24" s="4"/>
      <c r="P24" s="5"/>
      <c r="Q24" s="5">
        <f t="shared" si="3"/>
        <v>-1824018</v>
      </c>
      <c r="R24" s="4">
        <f t="shared" si="4"/>
        <v>9645348</v>
      </c>
      <c r="S24" s="51">
        <f t="shared" si="5"/>
        <v>1.2332107199159221</v>
      </c>
      <c r="T24" s="4">
        <f t="shared" si="6"/>
        <v>1824018</v>
      </c>
      <c r="U24" s="74"/>
      <c r="V24" s="74"/>
    </row>
    <row r="25" spans="1:22" ht="26.25">
      <c r="A25" s="114" t="s">
        <v>114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4227768</v>
      </c>
      <c r="N25" s="51">
        <f t="shared" si="2"/>
        <v>0.8615440294962564</v>
      </c>
      <c r="O25" s="4"/>
      <c r="P25" s="5"/>
      <c r="Q25" s="5">
        <f t="shared" si="3"/>
        <v>-679431</v>
      </c>
      <c r="R25" s="4">
        <f t="shared" si="4"/>
        <v>4907199</v>
      </c>
      <c r="S25" s="51">
        <f t="shared" si="5"/>
        <v>1.1607067842890149</v>
      </c>
      <c r="T25" s="4">
        <f t="shared" si="6"/>
        <v>679431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145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4685000</v>
      </c>
      <c r="M27" s="5">
        <v>4684219</v>
      </c>
      <c r="N27" s="51">
        <f t="shared" si="2"/>
        <v>0.9998332977588047</v>
      </c>
      <c r="O27" s="4"/>
      <c r="P27" s="5"/>
      <c r="Q27" s="5">
        <f t="shared" si="3"/>
        <v>-781</v>
      </c>
      <c r="R27" s="4">
        <f t="shared" si="4"/>
        <v>4685000</v>
      </c>
      <c r="S27" s="51">
        <f t="shared" si="5"/>
        <v>1.000166730035466</v>
      </c>
      <c r="T27" s="4">
        <f t="shared" si="6"/>
        <v>781</v>
      </c>
      <c r="U27" s="74"/>
      <c r="V27" s="74"/>
    </row>
    <row r="28" spans="1:22" ht="17.25" customHeight="1">
      <c r="A28" s="134" t="s">
        <v>99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5491857</v>
      </c>
      <c r="N28" s="51">
        <f t="shared" si="2"/>
        <v>0.8943741392116893</v>
      </c>
      <c r="O28" s="4"/>
      <c r="P28" s="5"/>
      <c r="Q28" s="5">
        <f t="shared" si="3"/>
        <v>-648590</v>
      </c>
      <c r="R28" s="4">
        <f t="shared" si="4"/>
        <v>6140447</v>
      </c>
      <c r="S28" s="51">
        <f t="shared" si="5"/>
        <v>1.1181003074187839</v>
      </c>
      <c r="T28" s="4">
        <f t="shared" si="6"/>
        <v>648590</v>
      </c>
      <c r="U28" s="74"/>
      <c r="V28" s="74"/>
    </row>
    <row r="29" spans="1:22" ht="15.75" hidden="1">
      <c r="A29" s="134" t="s">
        <v>83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/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.75" customHeight="1">
      <c r="A30" s="134" t="s">
        <v>101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257055</v>
      </c>
      <c r="M30" s="5">
        <v>279438</v>
      </c>
      <c r="N30" s="51">
        <f t="shared" si="2"/>
        <v>1.0870747505397678</v>
      </c>
      <c r="O30" s="4">
        <v>22945</v>
      </c>
      <c r="P30" s="5"/>
      <c r="Q30" s="5">
        <f t="shared" si="3"/>
        <v>22383</v>
      </c>
      <c r="R30" s="4">
        <f t="shared" si="4"/>
        <v>280000</v>
      </c>
      <c r="S30" s="51">
        <f t="shared" si="5"/>
        <v>1.0020111795818751</v>
      </c>
      <c r="T30" s="4">
        <f t="shared" si="6"/>
        <v>562</v>
      </c>
      <c r="U30" s="74"/>
      <c r="V30" s="74"/>
    </row>
    <row r="31" spans="1:22" ht="2.25" customHeight="1" hidden="1">
      <c r="A31" s="114" t="s">
        <v>80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/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73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/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49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/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71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/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/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 hidden="1">
      <c r="A36" s="71" t="s">
        <v>83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/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103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9306</v>
      </c>
      <c r="M37" s="5">
        <v>7222</v>
      </c>
      <c r="N37" s="51">
        <f t="shared" si="2"/>
        <v>0.7760584569095207</v>
      </c>
      <c r="O37" s="4"/>
      <c r="P37" s="5"/>
      <c r="Q37" s="5">
        <f t="shared" si="3"/>
        <v>-2084</v>
      </c>
      <c r="R37" s="4">
        <f t="shared" si="4"/>
        <v>9306</v>
      </c>
      <c r="S37" s="51">
        <f t="shared" si="5"/>
        <v>1.2885627250069234</v>
      </c>
      <c r="T37" s="4">
        <f t="shared" si="6"/>
        <v>2084</v>
      </c>
      <c r="U37" s="74"/>
      <c r="V37" s="74"/>
    </row>
    <row r="38" spans="1:22" ht="15.75">
      <c r="A38" s="71" t="s">
        <v>100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>
        <v>0</v>
      </c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98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649276</v>
      </c>
      <c r="M39" s="5">
        <v>507678</v>
      </c>
      <c r="N39" s="51">
        <f t="shared" si="2"/>
        <v>0.7819140088344556</v>
      </c>
      <c r="O39" s="5"/>
      <c r="P39" s="5"/>
      <c r="Q39" s="5">
        <f t="shared" si="3"/>
        <v>-141598</v>
      </c>
      <c r="R39" s="4">
        <f t="shared" si="4"/>
        <v>649276</v>
      </c>
      <c r="S39" s="51">
        <f t="shared" si="5"/>
        <v>1.2789130117909384</v>
      </c>
      <c r="T39" s="4">
        <f t="shared" si="6"/>
        <v>141598</v>
      </c>
      <c r="U39" s="74"/>
      <c r="V39" s="74"/>
    </row>
    <row r="40" spans="1:22" ht="15.75">
      <c r="A40" s="134" t="s">
        <v>154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3000</v>
      </c>
      <c r="M40" s="5">
        <v>2641</v>
      </c>
      <c r="N40" s="51">
        <f t="shared" si="2"/>
        <v>0.8803333333333333</v>
      </c>
      <c r="O40" s="5"/>
      <c r="P40" s="5"/>
      <c r="Q40" s="5">
        <f t="shared" si="3"/>
        <v>-359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4"/>
      <c r="V40" s="74"/>
    </row>
    <row r="41" spans="1:22" ht="15.75">
      <c r="A41" s="134" t="s">
        <v>104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5000</v>
      </c>
      <c r="M41" s="5">
        <v>4341</v>
      </c>
      <c r="N41" s="6">
        <f t="shared" si="2"/>
        <v>0.8682</v>
      </c>
      <c r="O41" s="5"/>
      <c r="P41" s="5"/>
      <c r="Q41" s="5">
        <f t="shared" si="3"/>
        <v>-659</v>
      </c>
      <c r="R41" s="5">
        <f t="shared" si="4"/>
        <v>5000</v>
      </c>
      <c r="S41" s="6">
        <f t="shared" si="5"/>
        <v>1.151808339092375</v>
      </c>
      <c r="T41" s="5">
        <f t="shared" si="6"/>
        <v>659</v>
      </c>
      <c r="U41" s="74"/>
      <c r="V41" s="74"/>
    </row>
    <row r="42" spans="1:22" ht="15.75">
      <c r="A42" s="134" t="s">
        <v>105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112277</v>
      </c>
      <c r="M42" s="5">
        <v>105996</v>
      </c>
      <c r="N42" s="6">
        <f t="shared" si="2"/>
        <v>0.9440579994121682</v>
      </c>
      <c r="O42" s="5"/>
      <c r="P42" s="5"/>
      <c r="Q42" s="5">
        <f t="shared" si="3"/>
        <v>-6281</v>
      </c>
      <c r="R42" s="5">
        <f t="shared" si="4"/>
        <v>112277</v>
      </c>
      <c r="S42" s="6">
        <f t="shared" si="5"/>
        <v>1.0592569530925695</v>
      </c>
      <c r="T42" s="5">
        <f t="shared" si="6"/>
        <v>6281</v>
      </c>
      <c r="U42" s="74"/>
      <c r="V42" s="74"/>
    </row>
    <row r="43" spans="1:22" ht="15.75">
      <c r="A43" s="134" t="s">
        <v>106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5258885</v>
      </c>
      <c r="M43" s="5">
        <v>3443632</v>
      </c>
      <c r="N43" s="6">
        <f t="shared" si="2"/>
        <v>0.6548216969947052</v>
      </c>
      <c r="O43" s="5">
        <v>-500000</v>
      </c>
      <c r="P43" s="5"/>
      <c r="Q43" s="5">
        <f t="shared" si="3"/>
        <v>-1815253</v>
      </c>
      <c r="R43" s="5">
        <f t="shared" si="4"/>
        <v>4758885</v>
      </c>
      <c r="S43" s="6">
        <f t="shared" si="5"/>
        <v>1.3819377331840337</v>
      </c>
      <c r="T43" s="5">
        <f t="shared" si="6"/>
        <v>1315253</v>
      </c>
      <c r="U43" s="74"/>
      <c r="V43" s="74"/>
    </row>
    <row r="44" spans="1:22" ht="26.25">
      <c r="A44" s="114" t="s">
        <v>102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31354</v>
      </c>
      <c r="M44" s="5">
        <v>11401</v>
      </c>
      <c r="N44" s="6">
        <f t="shared" si="2"/>
        <v>0.36362186642852584</v>
      </c>
      <c r="O44" s="5">
        <v>-10000</v>
      </c>
      <c r="P44" s="5"/>
      <c r="Q44" s="5">
        <f t="shared" si="3"/>
        <v>-19953</v>
      </c>
      <c r="R44" s="5">
        <f t="shared" si="4"/>
        <v>21354</v>
      </c>
      <c r="S44" s="6">
        <f t="shared" si="5"/>
        <v>1.8729935970528901</v>
      </c>
      <c r="T44" s="5">
        <f t="shared" si="6"/>
        <v>9953</v>
      </c>
      <c r="U44" s="74"/>
      <c r="V44" s="74"/>
    </row>
    <row r="45" spans="1:22" ht="26.25">
      <c r="A45" s="114" t="s">
        <v>107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>
        <v>240</v>
      </c>
      <c r="N45" s="51">
        <f t="shared" si="2"/>
        <v>0.22662889518413598</v>
      </c>
      <c r="O45" s="5"/>
      <c r="P45" s="5"/>
      <c r="Q45" s="5">
        <f t="shared" si="3"/>
        <v>-819</v>
      </c>
      <c r="R45" s="4">
        <f t="shared" si="4"/>
        <v>1059</v>
      </c>
      <c r="S45" s="6">
        <f t="shared" si="5"/>
        <v>4.4125</v>
      </c>
      <c r="T45" s="5">
        <f t="shared" si="6"/>
        <v>819</v>
      </c>
      <c r="U45" s="74"/>
      <c r="V45" s="74"/>
    </row>
    <row r="46" spans="1:22" ht="15.75">
      <c r="A46" s="134" t="s">
        <v>108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7076</v>
      </c>
      <c r="M46" s="5">
        <v>2410</v>
      </c>
      <c r="N46" s="51">
        <f t="shared" si="2"/>
        <v>0.3405879027699265</v>
      </c>
      <c r="O46" s="5"/>
      <c r="P46" s="5"/>
      <c r="Q46" s="5">
        <f t="shared" si="3"/>
        <v>-4666</v>
      </c>
      <c r="R46" s="4">
        <f t="shared" si="4"/>
        <v>7076</v>
      </c>
      <c r="S46" s="6">
        <f t="shared" si="5"/>
        <v>2.9360995850622404</v>
      </c>
      <c r="T46" s="5">
        <f t="shared" si="6"/>
        <v>4666</v>
      </c>
      <c r="U46" s="74"/>
      <c r="V46" s="74"/>
    </row>
    <row r="47" spans="1:22" ht="32.25" customHeight="1">
      <c r="A47" s="114" t="s">
        <v>110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5892126</v>
      </c>
      <c r="M47" s="5">
        <v>3200967</v>
      </c>
      <c r="N47" s="51">
        <f t="shared" si="2"/>
        <v>0.5432618039736421</v>
      </c>
      <c r="O47" s="5">
        <v>-500000</v>
      </c>
      <c r="P47" s="5"/>
      <c r="Q47" s="5">
        <f t="shared" si="3"/>
        <v>-2691159</v>
      </c>
      <c r="R47" s="4">
        <f t="shared" si="4"/>
        <v>5392126</v>
      </c>
      <c r="S47" s="6">
        <f t="shared" si="5"/>
        <v>1.6845303309906037</v>
      </c>
      <c r="T47" s="5">
        <f t="shared" si="6"/>
        <v>2191159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118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74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149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112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14768</v>
      </c>
      <c r="N54" s="51">
        <f t="shared" si="2"/>
        <v>0.24613333333333334</v>
      </c>
      <c r="O54" s="5"/>
      <c r="P54" s="5"/>
      <c r="Q54" s="5">
        <f t="shared" si="3"/>
        <v>-45232</v>
      </c>
      <c r="R54" s="4">
        <f t="shared" si="4"/>
        <v>60000</v>
      </c>
      <c r="S54" s="6">
        <f t="shared" si="5"/>
        <v>4.062838569880824</v>
      </c>
      <c r="T54" s="5">
        <f t="shared" si="6"/>
        <v>45232</v>
      </c>
      <c r="U54" s="74"/>
      <c r="V54" s="74"/>
    </row>
    <row r="55" spans="1:22" ht="15.75" hidden="1">
      <c r="A55" s="114" t="s">
        <v>50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113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7825000</v>
      </c>
      <c r="M56" s="5">
        <v>4197200</v>
      </c>
      <c r="N56" s="51">
        <f t="shared" si="2"/>
        <v>0.5363833865814697</v>
      </c>
      <c r="O56" s="5">
        <v>-2100000</v>
      </c>
      <c r="P56" s="5"/>
      <c r="Q56" s="5">
        <f t="shared" si="3"/>
        <v>-3627800</v>
      </c>
      <c r="R56" s="4">
        <f t="shared" si="4"/>
        <v>5725000</v>
      </c>
      <c r="S56" s="6">
        <f t="shared" si="5"/>
        <v>1.3640045744782237</v>
      </c>
      <c r="T56" s="5">
        <f t="shared" si="6"/>
        <v>1527800</v>
      </c>
      <c r="U56" s="74"/>
      <c r="V56" s="75"/>
    </row>
    <row r="57" spans="1:22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13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 hidden="1">
      <c r="A58" s="38" t="s">
        <v>156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13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68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13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5.75" customHeight="1">
      <c r="A60" s="134" t="s">
        <v>109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379235</v>
      </c>
      <c r="N60" s="51">
        <f t="shared" si="2"/>
        <v>0.7486270515265292</v>
      </c>
      <c r="O60" s="5"/>
      <c r="P60" s="5"/>
      <c r="Q60" s="5">
        <f t="shared" si="3"/>
        <v>-127339</v>
      </c>
      <c r="R60" s="4">
        <f t="shared" si="4"/>
        <v>506574</v>
      </c>
      <c r="S60" s="6">
        <f t="shared" si="5"/>
        <v>1.335778606932377</v>
      </c>
      <c r="T60" s="5">
        <f t="shared" si="6"/>
        <v>127339</v>
      </c>
      <c r="U60" s="74"/>
      <c r="V60" s="74"/>
    </row>
    <row r="61" spans="1:22" ht="15.75" hidden="1">
      <c r="A61" s="38" t="s">
        <v>57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13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125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13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123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13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111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13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 hidden="1">
      <c r="A65" s="7" t="s">
        <v>166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135"/>
      <c r="N65" s="51" t="e">
        <f t="shared" si="2"/>
        <v>#DIV/0!</v>
      </c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 hidden="1">
      <c r="A66" s="114" t="s">
        <v>157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135"/>
      <c r="N66" s="51" t="e">
        <f t="shared" si="2"/>
        <v>#DIV/0!</v>
      </c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0.75" customHeight="1" hidden="1">
      <c r="A67" s="7" t="s">
        <v>158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135"/>
      <c r="N67" s="51" t="e">
        <f t="shared" si="2"/>
        <v>#DIV/0!</v>
      </c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>
      <c r="A68" s="7" t="s">
        <v>182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8425</v>
      </c>
      <c r="M68" s="5">
        <v>8425</v>
      </c>
      <c r="N68" s="51">
        <f t="shared" si="2"/>
        <v>1</v>
      </c>
      <c r="O68" s="5"/>
      <c r="P68" s="5"/>
      <c r="Q68" s="5"/>
      <c r="R68" s="4">
        <f t="shared" si="4"/>
        <v>8425</v>
      </c>
      <c r="S68" s="6">
        <f t="shared" si="5"/>
        <v>1</v>
      </c>
      <c r="T68" s="5">
        <f t="shared" si="6"/>
        <v>0</v>
      </c>
      <c r="U68" s="74"/>
      <c r="V68" s="74"/>
    </row>
    <row r="69" spans="1:22" ht="26.25">
      <c r="A69" s="7" t="s">
        <v>141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120000</v>
      </c>
      <c r="M69" s="5">
        <v>90000</v>
      </c>
      <c r="N69" s="51">
        <f t="shared" si="2"/>
        <v>0.75</v>
      </c>
      <c r="O69" s="5"/>
      <c r="P69" s="5"/>
      <c r="Q69" s="5">
        <f t="shared" si="3"/>
        <v>-30000</v>
      </c>
      <c r="R69" s="4">
        <f t="shared" si="4"/>
        <v>120000</v>
      </c>
      <c r="S69" s="6">
        <f t="shared" si="5"/>
        <v>1.3333333333333333</v>
      </c>
      <c r="T69" s="5">
        <f t="shared" si="6"/>
        <v>30000</v>
      </c>
      <c r="U69" s="74"/>
      <c r="V69" s="74"/>
    </row>
    <row r="70" spans="1:22" ht="15.75">
      <c r="A70" s="38" t="s">
        <v>95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51173000</v>
      </c>
      <c r="M70" s="5">
        <v>30375727</v>
      </c>
      <c r="N70" s="51">
        <f t="shared" si="2"/>
        <v>0.5935889433881149</v>
      </c>
      <c r="O70" s="4">
        <v>1384000</v>
      </c>
      <c r="P70" s="5"/>
      <c r="Q70" s="5">
        <f t="shared" si="3"/>
        <v>-20797273</v>
      </c>
      <c r="R70" s="4">
        <f t="shared" si="4"/>
        <v>52557000</v>
      </c>
      <c r="S70" s="51">
        <f t="shared" si="5"/>
        <v>1.7302301933382533</v>
      </c>
      <c r="T70" s="4">
        <f t="shared" si="6"/>
        <v>22181273</v>
      </c>
      <c r="U70" s="74"/>
      <c r="V70" s="74"/>
    </row>
    <row r="71" spans="1:22" ht="15.75">
      <c r="A71" s="38" t="s">
        <v>159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0</v>
      </c>
      <c r="M71" s="5">
        <v>0</v>
      </c>
      <c r="N71" s="51"/>
      <c r="O71" s="4">
        <f>575000+270200</f>
        <v>845200</v>
      </c>
      <c r="P71" s="5"/>
      <c r="Q71" s="5"/>
      <c r="R71" s="4">
        <f t="shared" si="4"/>
        <v>845200</v>
      </c>
      <c r="S71" s="51"/>
      <c r="T71" s="4">
        <f t="shared" si="6"/>
        <v>845200</v>
      </c>
      <c r="U71" s="74"/>
      <c r="V71" s="74"/>
    </row>
    <row r="72" spans="1:22" ht="24.75" customHeight="1">
      <c r="A72" s="38" t="s">
        <v>142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496000</v>
      </c>
      <c r="M72" s="5">
        <v>280000</v>
      </c>
      <c r="N72" s="51">
        <f t="shared" si="2"/>
        <v>0.5645161290322581</v>
      </c>
      <c r="O72" s="4"/>
      <c r="P72" s="5"/>
      <c r="Q72" s="5">
        <f t="shared" si="3"/>
        <v>-216000</v>
      </c>
      <c r="R72" s="4">
        <f t="shared" si="4"/>
        <v>496000</v>
      </c>
      <c r="S72" s="51">
        <f t="shared" si="5"/>
        <v>1.7714285714285714</v>
      </c>
      <c r="T72" s="4">
        <f t="shared" si="6"/>
        <v>216000</v>
      </c>
      <c r="U72" s="74"/>
      <c r="V72" s="74"/>
    </row>
    <row r="73" spans="1:22" ht="26.25">
      <c r="A73" s="46" t="s">
        <v>124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-36513803</v>
      </c>
      <c r="M73" s="8">
        <v>-27891341</v>
      </c>
      <c r="N73" s="92">
        <f t="shared" si="2"/>
        <v>0.7638574650797124</v>
      </c>
      <c r="O73" s="8">
        <f>-4145431+60000-793708+2100000</f>
        <v>-2779139</v>
      </c>
      <c r="P73" s="8"/>
      <c r="Q73" s="8">
        <f t="shared" si="3"/>
        <v>8622462</v>
      </c>
      <c r="R73" s="93">
        <f t="shared" si="4"/>
        <v>-39292942</v>
      </c>
      <c r="S73" s="92">
        <f t="shared" si="5"/>
        <v>1.4087864043539535</v>
      </c>
      <c r="T73" s="93">
        <f t="shared" si="6"/>
        <v>-11401601</v>
      </c>
      <c r="U73" s="74"/>
      <c r="V73" s="74"/>
    </row>
    <row r="74" spans="1:22" ht="0.75" customHeight="1" thickBot="1">
      <c r="A74" s="134" t="s">
        <v>59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76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202779998</v>
      </c>
      <c r="M75" s="79">
        <f>M10+M13+M15+M16+M17+M21+M22+M23+M24+M25+M27+M28+M29+M30+M37+M38+M39+M41+M42+M43+M44+M45+M46+M47+M53+M60+M63+M18+M19+M20+M73+M9+M66</f>
        <v>171057024</v>
      </c>
      <c r="N75" s="129">
        <f>M75/L75</f>
        <v>0.8435596493101849</v>
      </c>
      <c r="O75" s="44">
        <f>O10+O13+O15+O16+O17+O21+O22+O23+O24+O25+O27+O28+O29+O30+O37+O38+O39+O41+O42+O43+O44+O45+O46+O47+O53+O60+O63+O18+O19+O20+O9+O73+O66</f>
        <v>-3726194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-28834406</v>
      </c>
      <c r="R75" s="44">
        <f>R10+R13+R15+R16+R17+R21+R22+R23+R24+R25+R27+R28+R29+R30+R37+R38+R39+R41+R42+R43+R44+R45+R46+R47+R53+R60+R63+R18+R19+R20+R9+R73+R66</f>
        <v>199053804</v>
      </c>
      <c r="S75" s="84">
        <f t="shared" si="5"/>
        <v>1.1636692802512454</v>
      </c>
      <c r="T75" s="85">
        <f t="shared" si="6"/>
        <v>27996780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273334923</v>
      </c>
      <c r="M76" s="79">
        <f>SUM(M9:M74)</f>
        <v>216174012</v>
      </c>
      <c r="N76" s="130">
        <f>M76/L76</f>
        <v>0.7908759320886339</v>
      </c>
      <c r="O76" s="44">
        <f>SUM(O9:O74)</f>
        <v>-3596994</v>
      </c>
      <c r="P76" s="44">
        <f>SUM(P9:P74)</f>
        <v>0</v>
      </c>
      <c r="Q76" s="44">
        <f>SUM(Q9:Q74)</f>
        <v>-54272343</v>
      </c>
      <c r="R76" s="44">
        <f>SUM(R9:R74)</f>
        <v>269737929</v>
      </c>
      <c r="S76" s="84">
        <f t="shared" si="5"/>
        <v>1.247781481707431</v>
      </c>
      <c r="T76" s="85">
        <f t="shared" si="6"/>
        <v>53563917</v>
      </c>
      <c r="U76" s="74"/>
      <c r="V76" s="74"/>
    </row>
    <row r="77" spans="1:22" ht="21" hidden="1" thickBot="1">
      <c r="A77" s="45" t="s">
        <v>62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60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61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126</v>
      </c>
      <c r="C80" s="109" t="s">
        <v>131</v>
      </c>
      <c r="D80" s="110" t="s">
        <v>79</v>
      </c>
      <c r="E80" s="111" t="s">
        <v>117</v>
      </c>
      <c r="F80" s="111" t="s">
        <v>79</v>
      </c>
      <c r="G80" s="111" t="s">
        <v>127</v>
      </c>
      <c r="H80" s="112" t="s">
        <v>132</v>
      </c>
      <c r="I80" s="112" t="s">
        <v>135</v>
      </c>
      <c r="J80" s="112" t="s">
        <v>79</v>
      </c>
      <c r="K80" s="112" t="s">
        <v>133</v>
      </c>
      <c r="L80" s="59" t="s">
        <v>164</v>
      </c>
      <c r="M80" s="59" t="s">
        <v>185</v>
      </c>
      <c r="N80" s="59" t="s">
        <v>79</v>
      </c>
      <c r="O80" s="59" t="s">
        <v>133</v>
      </c>
      <c r="P80" s="61" t="s">
        <v>140</v>
      </c>
      <c r="Q80" s="60"/>
      <c r="R80" s="59" t="s">
        <v>165</v>
      </c>
      <c r="S80" s="61" t="s">
        <v>150</v>
      </c>
      <c r="T80" s="59" t="s">
        <v>151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33887000</v>
      </c>
      <c r="M81" s="95">
        <f>M82+M83+M84+M85+M86</f>
        <v>26333590</v>
      </c>
      <c r="N81" s="94">
        <f>M81/L81</f>
        <v>0.7771000678726355</v>
      </c>
      <c r="O81" s="95">
        <f>O82+O83+O84+O85+O86</f>
        <v>960780</v>
      </c>
      <c r="P81" s="12">
        <f>P82+P83+P84+P85+P86</f>
        <v>0</v>
      </c>
      <c r="Q81" s="12">
        <f>Q82+Q83+Q84+Q85+Q86</f>
        <v>0</v>
      </c>
      <c r="R81" s="95">
        <f>L81+O81</f>
        <v>34847780</v>
      </c>
      <c r="S81" s="94">
        <f>R81/M81</f>
        <v>1.3233205195341766</v>
      </c>
      <c r="T81" s="95">
        <f>R81-M81</f>
        <v>8514190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29434000</v>
      </c>
      <c r="M82" s="5">
        <v>22913941</v>
      </c>
      <c r="N82" s="124">
        <f aca="true" t="shared" si="16" ref="N82:N146">M82/L82</f>
        <v>0.7784854589930013</v>
      </c>
      <c r="O82" s="5"/>
      <c r="P82" s="5"/>
      <c r="Q82" s="5"/>
      <c r="R82" s="122">
        <f aca="true" t="shared" si="17" ref="R82:R146">L82+O82</f>
        <v>29434000</v>
      </c>
      <c r="S82" s="96">
        <f aca="true" t="shared" si="18" ref="S82:S145">R82/M82</f>
        <v>1.2845455087800042</v>
      </c>
      <c r="T82" s="97">
        <f aca="true" t="shared" si="19" ref="T82:T146">R82-M82</f>
        <v>6520059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4183000</v>
      </c>
      <c r="M83" s="5">
        <v>3440956</v>
      </c>
      <c r="N83" s="124">
        <f t="shared" si="16"/>
        <v>0.8226048290700454</v>
      </c>
      <c r="O83" s="5">
        <f>575000+190000+450000</f>
        <v>1215000</v>
      </c>
      <c r="P83" s="5"/>
      <c r="Q83" s="5"/>
      <c r="R83" s="122">
        <f t="shared" si="17"/>
        <v>5398000</v>
      </c>
      <c r="S83" s="96">
        <f t="shared" si="18"/>
        <v>1.5687500799196503</v>
      </c>
      <c r="T83" s="97">
        <f t="shared" si="19"/>
        <v>1957044</v>
      </c>
      <c r="U83" s="74"/>
      <c r="V83" s="74"/>
    </row>
    <row r="84" spans="1:22" ht="15.75">
      <c r="A84" s="10" t="s">
        <v>134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100000</v>
      </c>
      <c r="M84" s="5">
        <v>100000</v>
      </c>
      <c r="N84" s="124">
        <f t="shared" si="16"/>
        <v>1</v>
      </c>
      <c r="O84" s="5"/>
      <c r="P84" s="5"/>
      <c r="Q84" s="5"/>
      <c r="R84" s="122">
        <f t="shared" si="17"/>
        <v>100000</v>
      </c>
      <c r="S84" s="96"/>
      <c r="T84" s="97">
        <f t="shared" si="19"/>
        <v>0</v>
      </c>
      <c r="U84" s="74"/>
      <c r="V84" s="74"/>
    </row>
    <row r="85" spans="1:22" ht="15.75">
      <c r="A85" s="10" t="s">
        <v>136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170000</v>
      </c>
      <c r="M85" s="5">
        <v>62913</v>
      </c>
      <c r="N85" s="124">
        <f t="shared" si="16"/>
        <v>0.3700764705882353</v>
      </c>
      <c r="O85" s="5">
        <v>-70000</v>
      </c>
      <c r="P85" s="5"/>
      <c r="Q85" s="5"/>
      <c r="R85" s="122">
        <f t="shared" si="17"/>
        <v>100000</v>
      </c>
      <c r="S85" s="96">
        <f t="shared" si="18"/>
        <v>1.5894966064247453</v>
      </c>
      <c r="T85" s="97">
        <f t="shared" si="19"/>
        <v>37087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-184220</v>
      </c>
      <c r="N86" s="125"/>
      <c r="O86" s="101">
        <v>-184220</v>
      </c>
      <c r="P86" s="101"/>
      <c r="Q86" s="101"/>
      <c r="R86" s="123">
        <f t="shared" si="17"/>
        <v>-184220</v>
      </c>
      <c r="S86" s="100">
        <f t="shared" si="18"/>
        <v>1</v>
      </c>
      <c r="T86" s="101">
        <f t="shared" si="19"/>
        <v>0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2393000</v>
      </c>
      <c r="M87" s="12">
        <f>M88+M89+M93+M94</f>
        <v>1941464</v>
      </c>
      <c r="N87" s="94">
        <f t="shared" si="16"/>
        <v>0.8113096531550356</v>
      </c>
      <c r="O87" s="12">
        <f>O88+O89+O93+O94</f>
        <v>0</v>
      </c>
      <c r="P87" s="12">
        <f>P88+P89+P93+P94</f>
        <v>0</v>
      </c>
      <c r="Q87" s="12">
        <f>Q88+Q89+Q93+Q94</f>
        <v>0</v>
      </c>
      <c r="R87" s="95">
        <f t="shared" si="17"/>
        <v>2393000</v>
      </c>
      <c r="S87" s="98">
        <f t="shared" si="18"/>
        <v>1.2325750052537672</v>
      </c>
      <c r="T87" s="99">
        <f t="shared" si="19"/>
        <v>451536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1915036</v>
      </c>
      <c r="N88" s="124">
        <f t="shared" si="16"/>
        <v>0.8211989708404803</v>
      </c>
      <c r="O88" s="5"/>
      <c r="P88" s="5"/>
      <c r="Q88" s="5"/>
      <c r="R88" s="122">
        <f t="shared" si="17"/>
        <v>2332000</v>
      </c>
      <c r="S88" s="96">
        <f t="shared" si="18"/>
        <v>1.2177316771068534</v>
      </c>
      <c r="T88" s="97">
        <f t="shared" si="19"/>
        <v>416964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26428</v>
      </c>
      <c r="N89" s="124">
        <f t="shared" si="16"/>
        <v>0.4404666666666667</v>
      </c>
      <c r="O89" s="5"/>
      <c r="P89" s="5"/>
      <c r="Q89" s="5"/>
      <c r="R89" s="122">
        <f t="shared" si="17"/>
        <v>60000</v>
      </c>
      <c r="S89" s="96">
        <f t="shared" si="18"/>
        <v>2.2703193582563945</v>
      </c>
      <c r="T89" s="97">
        <f t="shared" si="19"/>
        <v>33572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120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122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136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>
        <v>0</v>
      </c>
      <c r="N93" s="124">
        <f t="shared" si="16"/>
        <v>0</v>
      </c>
      <c r="O93" s="5"/>
      <c r="P93" s="5"/>
      <c r="Q93" s="5"/>
      <c r="R93" s="122">
        <f t="shared" si="17"/>
        <v>1000</v>
      </c>
      <c r="S93" s="96" t="e">
        <f t="shared" si="18"/>
        <v>#DIV/0!</v>
      </c>
      <c r="T93" s="97">
        <f t="shared" si="19"/>
        <v>1000</v>
      </c>
      <c r="U93" s="74"/>
      <c r="V93" s="74"/>
    </row>
    <row r="94" spans="1:22" ht="15.75">
      <c r="A94" s="10" t="s">
        <v>147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0</v>
      </c>
      <c r="M94" s="5"/>
      <c r="N94" s="124"/>
      <c r="O94" s="5"/>
      <c r="P94" s="5"/>
      <c r="Q94" s="5"/>
      <c r="R94" s="122">
        <f t="shared" si="17"/>
        <v>0</v>
      </c>
      <c r="S94" s="96"/>
      <c r="T94" s="97">
        <f t="shared" si="19"/>
        <v>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3362000</v>
      </c>
      <c r="M95" s="12">
        <f t="shared" si="22"/>
        <v>2230754</v>
      </c>
      <c r="N95" s="98">
        <f t="shared" si="16"/>
        <v>0.6635199286139203</v>
      </c>
      <c r="O95" s="12">
        <f t="shared" si="22"/>
        <v>0</v>
      </c>
      <c r="P95" s="12">
        <f t="shared" si="22"/>
        <v>0</v>
      </c>
      <c r="Q95" s="12">
        <f t="shared" si="22"/>
        <v>0</v>
      </c>
      <c r="R95" s="99">
        <f t="shared" si="17"/>
        <v>3362000</v>
      </c>
      <c r="S95" s="98">
        <f t="shared" si="18"/>
        <v>1.5071137382248334</v>
      </c>
      <c r="T95" s="99">
        <f t="shared" si="19"/>
        <v>1131246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6"/>
      <c r="O96" s="97"/>
      <c r="P96" s="5"/>
      <c r="Q96" s="5"/>
      <c r="R96" s="97">
        <f t="shared" si="17"/>
        <v>0</v>
      </c>
      <c r="S96" s="96" t="e">
        <f t="shared" si="18"/>
        <v>#DIV/0!</v>
      </c>
      <c r="T96" s="97">
        <f t="shared" si="19"/>
        <v>0</v>
      </c>
      <c r="U96" s="74"/>
      <c r="V96" s="74"/>
    </row>
    <row r="97" spans="1:22" ht="15.75">
      <c r="A97" s="10" t="s">
        <v>47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3362000</v>
      </c>
      <c r="M97" s="5">
        <v>2230754</v>
      </c>
      <c r="N97" s="96">
        <f t="shared" si="16"/>
        <v>0.6635199286139203</v>
      </c>
      <c r="O97" s="97"/>
      <c r="P97" s="5"/>
      <c r="Q97" s="5"/>
      <c r="R97" s="97">
        <f t="shared" si="17"/>
        <v>3362000</v>
      </c>
      <c r="S97" s="96">
        <f t="shared" si="18"/>
        <v>1.5071137382248334</v>
      </c>
      <c r="T97" s="97">
        <f t="shared" si="19"/>
        <v>1131246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43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10395000</v>
      </c>
      <c r="M102" s="12">
        <f t="shared" si="24"/>
        <v>8539151</v>
      </c>
      <c r="N102" s="98">
        <f t="shared" si="16"/>
        <v>0.8214671476671477</v>
      </c>
      <c r="O102" s="12">
        <f t="shared" si="24"/>
        <v>189155</v>
      </c>
      <c r="P102" s="12">
        <f t="shared" si="24"/>
        <v>0</v>
      </c>
      <c r="Q102" s="12">
        <f t="shared" si="24"/>
        <v>0</v>
      </c>
      <c r="R102" s="99">
        <f t="shared" si="17"/>
        <v>10584155</v>
      </c>
      <c r="S102" s="98">
        <f t="shared" si="18"/>
        <v>1.239485635047325</v>
      </c>
      <c r="T102" s="99">
        <f t="shared" si="19"/>
        <v>2045004</v>
      </c>
      <c r="U102" s="74"/>
      <c r="V102" s="74"/>
    </row>
    <row r="103" spans="1:22" ht="15.75">
      <c r="A103" s="10" t="s">
        <v>84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9460000</v>
      </c>
      <c r="M103" s="5">
        <v>7953660</v>
      </c>
      <c r="N103" s="96">
        <f t="shared" si="16"/>
        <v>0.8407674418604651</v>
      </c>
      <c r="O103" s="5">
        <v>200000</v>
      </c>
      <c r="P103" s="5"/>
      <c r="Q103" s="5"/>
      <c r="R103" s="97">
        <f t="shared" si="17"/>
        <v>9660000</v>
      </c>
      <c r="S103" s="96">
        <f t="shared" si="18"/>
        <v>1.2145351951177195</v>
      </c>
      <c r="T103" s="97">
        <f t="shared" si="19"/>
        <v>1706340</v>
      </c>
      <c r="U103" s="113"/>
      <c r="V103" s="74"/>
    </row>
    <row r="104" spans="1:22" ht="15.75">
      <c r="A104" s="15" t="s">
        <v>41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935000</v>
      </c>
      <c r="M104" s="16">
        <f>M105+M106</f>
        <v>656336</v>
      </c>
      <c r="N104" s="125">
        <f t="shared" si="16"/>
        <v>0.7019636363636363</v>
      </c>
      <c r="O104" s="16">
        <f t="shared" si="25"/>
        <v>60000</v>
      </c>
      <c r="P104" s="16">
        <f t="shared" si="25"/>
        <v>0</v>
      </c>
      <c r="Q104" s="16">
        <f t="shared" si="25"/>
        <v>0</v>
      </c>
      <c r="R104" s="123">
        <f t="shared" si="17"/>
        <v>995000</v>
      </c>
      <c r="S104" s="100">
        <f t="shared" si="18"/>
        <v>1.5159918090734015</v>
      </c>
      <c r="T104" s="101">
        <f t="shared" si="19"/>
        <v>338664</v>
      </c>
      <c r="U104" s="74"/>
      <c r="V104" s="74"/>
    </row>
    <row r="105" spans="1:22" ht="15.75">
      <c r="A105" s="10" t="s">
        <v>85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885000</v>
      </c>
      <c r="M105" s="5">
        <v>624351</v>
      </c>
      <c r="N105" s="124">
        <f t="shared" si="16"/>
        <v>0.7054813559322034</v>
      </c>
      <c r="O105" s="5">
        <v>60000</v>
      </c>
      <c r="P105" s="5"/>
      <c r="Q105" s="5"/>
      <c r="R105" s="122">
        <f t="shared" si="17"/>
        <v>945000</v>
      </c>
      <c r="S105" s="96">
        <f t="shared" si="18"/>
        <v>1.5135716928458511</v>
      </c>
      <c r="T105" s="97">
        <f t="shared" si="19"/>
        <v>320649</v>
      </c>
      <c r="U105" s="113"/>
      <c r="V105" s="74"/>
    </row>
    <row r="106" spans="1:22" ht="15.75">
      <c r="A106" s="10" t="s">
        <v>42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31985</v>
      </c>
      <c r="N106" s="124">
        <f t="shared" si="16"/>
        <v>0.6397</v>
      </c>
      <c r="O106" s="5"/>
      <c r="P106" s="5"/>
      <c r="Q106" s="5"/>
      <c r="R106" s="122">
        <f t="shared" si="17"/>
        <v>50000</v>
      </c>
      <c r="S106" s="96">
        <f t="shared" si="18"/>
        <v>1.5632327653587619</v>
      </c>
      <c r="T106" s="97">
        <f t="shared" si="19"/>
        <v>18015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-70845</v>
      </c>
      <c r="N108" s="125"/>
      <c r="O108" s="101">
        <v>-70845</v>
      </c>
      <c r="P108" s="101"/>
      <c r="Q108" s="101"/>
      <c r="R108" s="123">
        <f t="shared" si="17"/>
        <v>-70845</v>
      </c>
      <c r="S108" s="100"/>
      <c r="T108" s="101">
        <f t="shared" si="19"/>
        <v>0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39253631</v>
      </c>
      <c r="M109" s="12">
        <f>M110+M116+M122</f>
        <v>25332635</v>
      </c>
      <c r="N109" s="14">
        <f>M109/L109</f>
        <v>0.6453577504715423</v>
      </c>
      <c r="O109" s="12">
        <f>O110+O116+O122</f>
        <v>864038</v>
      </c>
      <c r="P109" s="12">
        <f>P110+P116+P122</f>
        <v>0</v>
      </c>
      <c r="Q109" s="12">
        <f>Q110+Q116+Q122</f>
        <v>0</v>
      </c>
      <c r="R109" s="12">
        <f>R110+R116+R122</f>
        <v>40117669</v>
      </c>
      <c r="S109" s="98">
        <f t="shared" si="18"/>
        <v>1.5836358515409077</v>
      </c>
      <c r="T109" s="99">
        <f t="shared" si="19"/>
        <v>14785034</v>
      </c>
      <c r="U109" s="74"/>
      <c r="V109" s="74"/>
    </row>
    <row r="110" spans="1:22" ht="15.75">
      <c r="A110" s="107" t="s">
        <v>170</v>
      </c>
      <c r="B110" s="101">
        <v>80655930</v>
      </c>
      <c r="C110" s="101">
        <v>80283802</v>
      </c>
      <c r="D110" s="100">
        <f>C110/B110</f>
        <v>0.9953862288860844</v>
      </c>
      <c r="E110" s="101"/>
      <c r="F110" s="100">
        <f t="shared" si="20"/>
        <v>0.9953862288860844</v>
      </c>
      <c r="G110" s="101"/>
      <c r="H110" s="101">
        <v>97830200</v>
      </c>
      <c r="I110" s="101">
        <v>85988560</v>
      </c>
      <c r="J110" s="100">
        <f t="shared" si="26"/>
        <v>0.8789572136211518</v>
      </c>
      <c r="K110" s="101"/>
      <c r="L110" s="101">
        <f>L111+L112+L114+L115</f>
        <v>35883631</v>
      </c>
      <c r="M110" s="101">
        <f>M111+M112+M114+M115</f>
        <v>23811260</v>
      </c>
      <c r="N110" s="100">
        <f aca="true" t="shared" si="27" ref="N110:N123">M110/L110</f>
        <v>0.6635688567859813</v>
      </c>
      <c r="O110" s="101">
        <f>O111+O112+O114+O115</f>
        <v>1384000</v>
      </c>
      <c r="P110" s="101">
        <f>P111+P112+P114+P115</f>
        <v>0</v>
      </c>
      <c r="Q110" s="101">
        <f>Q111+Q112+Q114+Q115</f>
        <v>0</v>
      </c>
      <c r="R110" s="101">
        <f>R111+R112+R114+R115</f>
        <v>37267631</v>
      </c>
      <c r="S110" s="96"/>
      <c r="T110" s="97">
        <f t="shared" si="19"/>
        <v>13456371</v>
      </c>
      <c r="U110" s="74"/>
      <c r="V110" s="74"/>
    </row>
    <row r="111" spans="1:22" ht="15.75">
      <c r="A111" s="10" t="s">
        <v>171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26555631</v>
      </c>
      <c r="M111" s="5">
        <v>15728473</v>
      </c>
      <c r="N111" s="96">
        <f t="shared" si="27"/>
        <v>0.5922839114611888</v>
      </c>
      <c r="O111" s="5"/>
      <c r="P111" s="5"/>
      <c r="Q111" s="5"/>
      <c r="R111" s="122">
        <f t="shared" si="17"/>
        <v>26555631</v>
      </c>
      <c r="S111" s="96">
        <f t="shared" si="18"/>
        <v>1.6883794758715611</v>
      </c>
      <c r="T111" s="97">
        <f t="shared" si="19"/>
        <v>10827158</v>
      </c>
      <c r="U111" s="75"/>
      <c r="V111" s="74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7733000</v>
      </c>
      <c r="M112" s="5">
        <v>7062778</v>
      </c>
      <c r="N112" s="96">
        <f t="shared" si="27"/>
        <v>0.9133296262769947</v>
      </c>
      <c r="O112" s="5">
        <v>1384000</v>
      </c>
      <c r="P112" s="5"/>
      <c r="Q112" s="5"/>
      <c r="R112" s="122">
        <f t="shared" si="17"/>
        <v>9117000</v>
      </c>
      <c r="S112" s="96">
        <f t="shared" si="18"/>
        <v>1.2908518432831955</v>
      </c>
      <c r="T112" s="97">
        <f t="shared" si="19"/>
        <v>2054222</v>
      </c>
      <c r="U112" s="74"/>
      <c r="V112" s="74"/>
    </row>
    <row r="113" spans="1:22" ht="0.75" customHeight="1" hidden="1">
      <c r="A113" s="10" t="s">
        <v>54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135"/>
      <c r="N113" s="96" t="e">
        <f t="shared" si="27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>
      <c r="A114" s="10" t="s">
        <v>172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1099000</v>
      </c>
      <c r="M114" s="5">
        <v>526549</v>
      </c>
      <c r="N114" s="96">
        <f t="shared" si="27"/>
        <v>0.4791164695177434</v>
      </c>
      <c r="O114" s="5"/>
      <c r="P114" s="5"/>
      <c r="Q114" s="5"/>
      <c r="R114" s="122">
        <f t="shared" si="17"/>
        <v>1099000</v>
      </c>
      <c r="S114" s="96">
        <f t="shared" si="18"/>
        <v>2.087175172680985</v>
      </c>
      <c r="T114" s="97">
        <f t="shared" si="19"/>
        <v>572451</v>
      </c>
      <c r="U114" s="75"/>
      <c r="V114" s="74"/>
    </row>
    <row r="115" spans="1:22" ht="15.75">
      <c r="A115" s="10" t="s">
        <v>143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496000</v>
      </c>
      <c r="M115" s="97">
        <v>493460</v>
      </c>
      <c r="N115" s="96">
        <f t="shared" si="27"/>
        <v>0.9948790322580645</v>
      </c>
      <c r="O115" s="5"/>
      <c r="P115" s="5"/>
      <c r="Q115" s="5"/>
      <c r="R115" s="122">
        <f t="shared" si="17"/>
        <v>496000</v>
      </c>
      <c r="S115" s="96">
        <f t="shared" si="18"/>
        <v>1.0051473270376525</v>
      </c>
      <c r="T115" s="97">
        <f t="shared" si="19"/>
        <v>2540</v>
      </c>
      <c r="U115" s="74"/>
      <c r="V115" s="74"/>
    </row>
    <row r="116" spans="1:22" ht="15.75">
      <c r="A116" s="139" t="s">
        <v>173</v>
      </c>
      <c r="B116" s="101">
        <v>0</v>
      </c>
      <c r="C116" s="101">
        <v>0</v>
      </c>
      <c r="D116" s="100"/>
      <c r="E116" s="101"/>
      <c r="F116" s="100"/>
      <c r="G116" s="101"/>
      <c r="H116" s="101"/>
      <c r="I116" s="101"/>
      <c r="J116" s="100"/>
      <c r="K116" s="101"/>
      <c r="L116" s="101">
        <f>L117+L120+L121</f>
        <v>3370000</v>
      </c>
      <c r="M116" s="101">
        <f aca="true" t="shared" si="28" ref="M116:R116">M117+M120+M121</f>
        <v>1541337</v>
      </c>
      <c r="N116" s="100">
        <f t="shared" si="27"/>
        <v>0.45737002967359053</v>
      </c>
      <c r="O116" s="101">
        <f t="shared" si="28"/>
        <v>-500000</v>
      </c>
      <c r="P116" s="101">
        <f t="shared" si="28"/>
        <v>0</v>
      </c>
      <c r="Q116" s="101">
        <f t="shared" si="28"/>
        <v>0</v>
      </c>
      <c r="R116" s="101">
        <f t="shared" si="28"/>
        <v>2870000</v>
      </c>
      <c r="S116" s="96">
        <f t="shared" si="18"/>
        <v>1.8620197919079344</v>
      </c>
      <c r="T116" s="97">
        <f t="shared" si="19"/>
        <v>1328663</v>
      </c>
      <c r="U116" s="75"/>
      <c r="V116" s="74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2250000</v>
      </c>
      <c r="M117" s="5">
        <v>693151</v>
      </c>
      <c r="N117" s="96">
        <f t="shared" si="27"/>
        <v>0.3080671111111111</v>
      </c>
      <c r="O117" s="5">
        <v>-800000</v>
      </c>
      <c r="P117" s="5"/>
      <c r="Q117" s="5"/>
      <c r="R117" s="122">
        <f t="shared" si="17"/>
        <v>1450000</v>
      </c>
      <c r="S117" s="96">
        <f t="shared" si="18"/>
        <v>2.0918962823396345</v>
      </c>
      <c r="T117" s="97">
        <f t="shared" si="19"/>
        <v>756849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96" t="e">
        <f t="shared" si="27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64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96" t="e">
        <f t="shared" si="27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>
      <c r="A120" s="10" t="s">
        <v>160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1050000</v>
      </c>
      <c r="M120" s="97">
        <v>794506</v>
      </c>
      <c r="N120" s="96">
        <f t="shared" si="27"/>
        <v>0.756672380952381</v>
      </c>
      <c r="O120" s="5">
        <v>300000</v>
      </c>
      <c r="P120" s="5"/>
      <c r="Q120" s="5"/>
      <c r="R120" s="122">
        <f t="shared" si="17"/>
        <v>1350000</v>
      </c>
      <c r="S120" s="96">
        <f t="shared" si="18"/>
        <v>1.699169043405588</v>
      </c>
      <c r="T120" s="97">
        <f t="shared" si="19"/>
        <v>555494</v>
      </c>
      <c r="U120" s="74"/>
      <c r="V120" s="74"/>
    </row>
    <row r="121" spans="1:22" ht="15.75">
      <c r="A121" s="140" t="s">
        <v>174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97">
        <v>53680</v>
      </c>
      <c r="N121" s="96">
        <f t="shared" si="27"/>
        <v>0.7668571428571429</v>
      </c>
      <c r="O121" s="5"/>
      <c r="P121" s="5"/>
      <c r="Q121" s="5"/>
      <c r="R121" s="122">
        <f t="shared" si="17"/>
        <v>70000</v>
      </c>
      <c r="S121" s="96">
        <f t="shared" si="18"/>
        <v>1.3040238450074515</v>
      </c>
      <c r="T121" s="97">
        <f t="shared" si="19"/>
        <v>16320</v>
      </c>
      <c r="U121" s="74"/>
      <c r="V121" s="74"/>
    </row>
    <row r="122" spans="1:26" ht="15.75">
      <c r="A122" s="107" t="s">
        <v>32</v>
      </c>
      <c r="B122" s="101" t="e">
        <v>#REF!</v>
      </c>
      <c r="C122" s="101"/>
      <c r="D122" s="100" t="e">
        <f t="shared" si="29"/>
        <v>#REF!</v>
      </c>
      <c r="E122" s="101"/>
      <c r="F122" s="100" t="e">
        <f t="shared" si="30"/>
        <v>#REF!</v>
      </c>
      <c r="G122" s="101"/>
      <c r="H122" s="101"/>
      <c r="I122" s="101">
        <v>-6341</v>
      </c>
      <c r="J122" s="100"/>
      <c r="K122" s="101"/>
      <c r="L122" s="101"/>
      <c r="M122" s="101">
        <v>-19962</v>
      </c>
      <c r="N122" s="100"/>
      <c r="O122" s="101">
        <v>-19962</v>
      </c>
      <c r="P122" s="101"/>
      <c r="Q122" s="101"/>
      <c r="R122" s="123">
        <f t="shared" si="17"/>
        <v>-19962</v>
      </c>
      <c r="S122" s="100"/>
      <c r="T122" s="101">
        <f t="shared" si="19"/>
        <v>0</v>
      </c>
      <c r="U122" s="74"/>
      <c r="V122" s="74"/>
      <c r="W122" s="136"/>
      <c r="Z122" s="74" t="s">
        <v>186</v>
      </c>
    </row>
    <row r="123" spans="1:22" ht="0.75" customHeight="1">
      <c r="A123" s="10" t="s">
        <v>148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2">
        <f t="shared" si="17"/>
        <v>0</v>
      </c>
      <c r="S123" s="96" t="e">
        <f t="shared" si="18"/>
        <v>#DIV/0!</v>
      </c>
      <c r="T123" s="97">
        <f t="shared" si="19"/>
        <v>0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7995000</v>
      </c>
      <c r="M124" s="12">
        <f>M125+M129+M132+M128</f>
        <v>4211690</v>
      </c>
      <c r="N124" s="94">
        <f t="shared" si="16"/>
        <v>0.5267904940587868</v>
      </c>
      <c r="O124" s="12">
        <f>O125+O129+O132+O128</f>
        <v>-2085000</v>
      </c>
      <c r="P124" s="12">
        <f>P125+P129+P132+P128</f>
        <v>0</v>
      </c>
      <c r="Q124" s="12">
        <f>Q125+Q129+Q132+Q128</f>
        <v>0</v>
      </c>
      <c r="R124" s="12">
        <f>R125+R129+R132+R128</f>
        <v>5910000</v>
      </c>
      <c r="S124" s="98">
        <f t="shared" si="18"/>
        <v>1.4032371803242878</v>
      </c>
      <c r="T124" s="99">
        <f t="shared" si="19"/>
        <v>1698310</v>
      </c>
      <c r="U124" s="74"/>
      <c r="V124" s="74"/>
    </row>
    <row r="125" spans="1:22" ht="15.75">
      <c r="A125" s="107" t="s">
        <v>175</v>
      </c>
      <c r="B125" s="101">
        <v>2213000</v>
      </c>
      <c r="C125" s="101">
        <v>2036568</v>
      </c>
      <c r="D125" s="100">
        <f>C125/B125</f>
        <v>0.9202747401717126</v>
      </c>
      <c r="E125" s="101"/>
      <c r="F125" s="100">
        <f>C125/B125</f>
        <v>0.9202747401717126</v>
      </c>
      <c r="G125" s="101"/>
      <c r="H125" s="101">
        <v>2515000</v>
      </c>
      <c r="I125" s="101">
        <v>2254994</v>
      </c>
      <c r="J125" s="100">
        <f>I125/H125</f>
        <v>0.8966178926441352</v>
      </c>
      <c r="K125" s="101"/>
      <c r="L125" s="101">
        <f>L126+L127</f>
        <v>7340000</v>
      </c>
      <c r="M125" s="101">
        <f>M126+M127</f>
        <v>3949487</v>
      </c>
      <c r="N125" s="125">
        <f t="shared" si="16"/>
        <v>0.5380772479564032</v>
      </c>
      <c r="O125" s="101">
        <f>O126+O127</f>
        <v>-1900000</v>
      </c>
      <c r="P125" s="101"/>
      <c r="Q125" s="101"/>
      <c r="R125" s="123">
        <f>R126+R127</f>
        <v>5440000</v>
      </c>
      <c r="S125" s="96">
        <f t="shared" si="18"/>
        <v>1.3773940767497146</v>
      </c>
      <c r="T125" s="97">
        <f t="shared" si="19"/>
        <v>1490513</v>
      </c>
      <c r="U125" s="75"/>
      <c r="V125" s="74"/>
    </row>
    <row r="126" spans="1:22" ht="15.75">
      <c r="A126" s="10" t="s">
        <v>176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4940000</v>
      </c>
      <c r="M126" s="97">
        <v>3555678</v>
      </c>
      <c r="N126" s="124">
        <f t="shared" si="16"/>
        <v>0.7197728744939271</v>
      </c>
      <c r="O126" s="5"/>
      <c r="P126" s="5"/>
      <c r="Q126" s="5"/>
      <c r="R126" s="122">
        <f t="shared" si="17"/>
        <v>4940000</v>
      </c>
      <c r="S126" s="96">
        <f t="shared" si="18"/>
        <v>1.3893271550460982</v>
      </c>
      <c r="T126" s="97">
        <f t="shared" si="19"/>
        <v>1384322</v>
      </c>
      <c r="U126" s="75"/>
      <c r="V126" s="74"/>
    </row>
    <row r="127" spans="1:22" ht="15.75">
      <c r="A127" s="10" t="s">
        <v>177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2400000</v>
      </c>
      <c r="M127" s="97">
        <v>393809</v>
      </c>
      <c r="N127" s="124">
        <f t="shared" si="16"/>
        <v>0.16408708333333333</v>
      </c>
      <c r="O127" s="5">
        <v>-1900000</v>
      </c>
      <c r="P127" s="5"/>
      <c r="Q127" s="5"/>
      <c r="R127" s="122">
        <f t="shared" si="17"/>
        <v>500000</v>
      </c>
      <c r="S127" s="96">
        <f t="shared" si="18"/>
        <v>1.2696510237196204</v>
      </c>
      <c r="T127" s="97">
        <f t="shared" si="19"/>
        <v>106191</v>
      </c>
      <c r="U127" s="75"/>
      <c r="V127" s="74"/>
    </row>
    <row r="128" spans="1:22" ht="15.75">
      <c r="A128" s="107" t="s">
        <v>174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31"/>
        <v>#REF!</v>
      </c>
      <c r="G128" s="101"/>
      <c r="H128" s="101" t="e">
        <f>B128+G128</f>
        <v>#REF!</v>
      </c>
      <c r="I128" s="101"/>
      <c r="J128" s="100" t="e">
        <f t="shared" si="32"/>
        <v>#REF!</v>
      </c>
      <c r="K128" s="101"/>
      <c r="L128" s="101">
        <v>30000</v>
      </c>
      <c r="M128" s="101">
        <v>19460</v>
      </c>
      <c r="N128" s="125">
        <f t="shared" si="16"/>
        <v>0.6486666666666666</v>
      </c>
      <c r="O128" s="101"/>
      <c r="P128" s="101"/>
      <c r="Q128" s="101"/>
      <c r="R128" s="123">
        <f t="shared" si="17"/>
        <v>30000</v>
      </c>
      <c r="S128" s="98">
        <f t="shared" si="18"/>
        <v>1.5416238437821173</v>
      </c>
      <c r="T128" s="99">
        <f t="shared" si="19"/>
        <v>10540</v>
      </c>
      <c r="U128" s="74"/>
      <c r="V128" s="75"/>
    </row>
    <row r="129" spans="1:22" ht="15.75">
      <c r="A129" s="107" t="s">
        <v>178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31"/>
        <v>#REF!</v>
      </c>
      <c r="G129" s="101"/>
      <c r="H129" s="101" t="e">
        <f>B129+G129</f>
        <v>#REF!</v>
      </c>
      <c r="I129" s="101"/>
      <c r="J129" s="100" t="e">
        <f t="shared" si="32"/>
        <v>#REF!</v>
      </c>
      <c r="K129" s="101"/>
      <c r="L129" s="101">
        <f>L130+L131</f>
        <v>625000</v>
      </c>
      <c r="M129" s="101">
        <f>M130+M131</f>
        <v>242743</v>
      </c>
      <c r="N129" s="125">
        <f t="shared" si="16"/>
        <v>0.3883888</v>
      </c>
      <c r="O129" s="101">
        <f>O130+O131</f>
        <v>-185000</v>
      </c>
      <c r="P129" s="101">
        <f>P130+P131</f>
        <v>0</v>
      </c>
      <c r="Q129" s="101">
        <f>Q130+Q131</f>
        <v>0</v>
      </c>
      <c r="R129" s="123">
        <f t="shared" si="17"/>
        <v>440000</v>
      </c>
      <c r="S129" s="100"/>
      <c r="T129" s="101">
        <f t="shared" si="19"/>
        <v>197257</v>
      </c>
      <c r="U129" s="74"/>
      <c r="V129" s="74"/>
    </row>
    <row r="130" spans="1:22" ht="15.75">
      <c r="A130" s="118" t="s">
        <v>116</v>
      </c>
      <c r="B130" s="119">
        <v>0</v>
      </c>
      <c r="C130" s="119"/>
      <c r="D130" s="120"/>
      <c r="E130" s="119"/>
      <c r="F130" s="120" t="e">
        <f t="shared" si="31"/>
        <v>#DIV/0!</v>
      </c>
      <c r="G130" s="119"/>
      <c r="H130" s="119">
        <f>B130+G130</f>
        <v>0</v>
      </c>
      <c r="I130" s="119"/>
      <c r="J130" s="120" t="e">
        <f t="shared" si="32"/>
        <v>#DIV/0!</v>
      </c>
      <c r="K130" s="119"/>
      <c r="L130" s="119">
        <v>230000</v>
      </c>
      <c r="M130" s="97">
        <v>110843</v>
      </c>
      <c r="N130" s="124">
        <f t="shared" si="16"/>
        <v>0.4819260869565217</v>
      </c>
      <c r="O130" s="119">
        <v>15000</v>
      </c>
      <c r="P130" s="119"/>
      <c r="Q130" s="119"/>
      <c r="R130" s="122">
        <f t="shared" si="17"/>
        <v>245000</v>
      </c>
      <c r="S130" s="120"/>
      <c r="T130" s="119">
        <f t="shared" si="19"/>
        <v>134157</v>
      </c>
      <c r="U130" s="74"/>
      <c r="V130" s="74"/>
    </row>
    <row r="131" spans="1:22" ht="15.75">
      <c r="A131" s="118" t="s">
        <v>179</v>
      </c>
      <c r="B131" s="119"/>
      <c r="C131" s="119"/>
      <c r="D131" s="120"/>
      <c r="E131" s="119"/>
      <c r="F131" s="120" t="e">
        <f t="shared" si="31"/>
        <v>#DIV/0!</v>
      </c>
      <c r="G131" s="119"/>
      <c r="H131" s="119">
        <f>B131+G131</f>
        <v>0</v>
      </c>
      <c r="I131" s="119"/>
      <c r="J131" s="120" t="e">
        <f t="shared" si="32"/>
        <v>#DIV/0!</v>
      </c>
      <c r="K131" s="119"/>
      <c r="L131" s="119">
        <v>395000</v>
      </c>
      <c r="M131" s="97">
        <v>131900</v>
      </c>
      <c r="N131" s="124">
        <f t="shared" si="16"/>
        <v>0.3339240506329114</v>
      </c>
      <c r="O131" s="119">
        <v>-200000</v>
      </c>
      <c r="P131" s="119"/>
      <c r="Q131" s="119"/>
      <c r="R131" s="122">
        <f t="shared" si="17"/>
        <v>195000</v>
      </c>
      <c r="S131" s="120"/>
      <c r="T131" s="119">
        <f t="shared" si="19"/>
        <v>63100</v>
      </c>
      <c r="U131" s="74"/>
      <c r="V131" s="74"/>
    </row>
    <row r="132" spans="1:22" ht="15.75">
      <c r="A132" s="107" t="s">
        <v>32</v>
      </c>
      <c r="B132" s="119"/>
      <c r="C132" s="119"/>
      <c r="D132" s="120"/>
      <c r="E132" s="119"/>
      <c r="F132" s="120"/>
      <c r="G132" s="119"/>
      <c r="H132" s="119"/>
      <c r="I132" s="119"/>
      <c r="J132" s="120"/>
      <c r="K132" s="119"/>
      <c r="L132" s="101"/>
      <c r="M132" s="101"/>
      <c r="N132" s="125"/>
      <c r="O132" s="101"/>
      <c r="P132" s="101"/>
      <c r="Q132" s="101"/>
      <c r="R132" s="123"/>
      <c r="S132" s="120"/>
      <c r="T132" s="119"/>
      <c r="U132" s="74"/>
      <c r="V132" s="74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L134+L140+L148+L153+L152</f>
        <v>37562650</v>
      </c>
      <c r="M133" s="12">
        <f>M134+M140+M148+M153+M152</f>
        <v>31264969</v>
      </c>
      <c r="N133" s="94">
        <f t="shared" si="16"/>
        <v>0.8323419407310187</v>
      </c>
      <c r="O133" s="12">
        <f>O134+O140+O148+O153</f>
        <v>-1031819</v>
      </c>
      <c r="P133" s="12">
        <f>P134+P140+P148+P153</f>
        <v>0</v>
      </c>
      <c r="Q133" s="12">
        <f>Q134+Q140+Q148+Q153</f>
        <v>0</v>
      </c>
      <c r="R133" s="12">
        <f>R134+R140+R148+R153+R152</f>
        <v>36530831</v>
      </c>
      <c r="S133" s="98">
        <f t="shared" si="18"/>
        <v>1.168426906164532</v>
      </c>
      <c r="T133" s="99">
        <f t="shared" si="19"/>
        <v>5265862</v>
      </c>
      <c r="U133" s="74"/>
      <c r="V133" s="74"/>
    </row>
    <row r="134" spans="1:22" ht="14.25" customHeight="1">
      <c r="A134" s="15" t="s">
        <v>2</v>
      </c>
      <c r="B134" s="33">
        <f>B135+B136+B137+B138</f>
        <v>3412000</v>
      </c>
      <c r="C134" s="33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5"/>
      <c r="O134" s="16">
        <f>O136+O138+O139</f>
        <v>0</v>
      </c>
      <c r="P134" s="16">
        <f>P136+P138+P139</f>
        <v>0</v>
      </c>
      <c r="Q134" s="16">
        <f>Q136+Q138+Q139</f>
        <v>0</v>
      </c>
      <c r="R134" s="123">
        <f t="shared" si="17"/>
        <v>0</v>
      </c>
      <c r="S134" s="100" t="e">
        <f t="shared" si="18"/>
        <v>#DIV/0!</v>
      </c>
      <c r="T134" s="101">
        <f t="shared" si="19"/>
        <v>0</v>
      </c>
      <c r="U134" s="74"/>
      <c r="V134" s="74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4" t="e">
        <f t="shared" si="16"/>
        <v>#DIV/0!</v>
      </c>
      <c r="O135" s="12"/>
      <c r="P135" s="12"/>
      <c r="Q135" s="12"/>
      <c r="R135" s="95">
        <f t="shared" si="17"/>
        <v>0</v>
      </c>
      <c r="S135" s="100" t="e">
        <f t="shared" si="18"/>
        <v>#DIV/0!</v>
      </c>
      <c r="T135" s="99">
        <f t="shared" si="19"/>
        <v>0</v>
      </c>
      <c r="U135" s="74"/>
      <c r="V135" s="74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4"/>
      <c r="O136" s="5"/>
      <c r="P136" s="5"/>
      <c r="Q136" s="5"/>
      <c r="R136" s="122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0.75" customHeight="1" hidden="1">
      <c r="A137" s="10" t="s">
        <v>55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" customHeight="1" hidden="1">
      <c r="A138" s="10" t="s">
        <v>56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6" t="e">
        <f t="shared" si="18"/>
        <v>#DIV/0!</v>
      </c>
      <c r="T138" s="97">
        <f t="shared" si="19"/>
        <v>0</v>
      </c>
      <c r="U138" s="74"/>
      <c r="V138" s="74"/>
    </row>
    <row r="139" spans="1:22" ht="15.75" hidden="1">
      <c r="A139" s="10" t="s">
        <v>136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4" t="e">
        <f t="shared" si="16"/>
        <v>#DIV/0!</v>
      </c>
      <c r="O139" s="5"/>
      <c r="P139" s="5"/>
      <c r="Q139" s="5"/>
      <c r="R139" s="95">
        <f t="shared" si="17"/>
        <v>0</v>
      </c>
      <c r="S139" s="96"/>
      <c r="T139" s="97">
        <f t="shared" si="19"/>
        <v>0</v>
      </c>
      <c r="U139" s="74"/>
      <c r="V139" s="74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8520000</v>
      </c>
      <c r="M140" s="16">
        <f>M144+M147</f>
        <v>5263938</v>
      </c>
      <c r="N140" s="125">
        <f t="shared" si="16"/>
        <v>0.6178330985915493</v>
      </c>
      <c r="O140" s="16">
        <f>O144+O147</f>
        <v>-33000</v>
      </c>
      <c r="P140" s="16">
        <f>P144+P147</f>
        <v>0</v>
      </c>
      <c r="Q140" s="16">
        <f>Q144+Q147</f>
        <v>0</v>
      </c>
      <c r="R140" s="16">
        <f>R144+R147</f>
        <v>8487000</v>
      </c>
      <c r="S140" s="100">
        <f t="shared" si="18"/>
        <v>1.612291026224093</v>
      </c>
      <c r="T140" s="101">
        <f t="shared" si="19"/>
        <v>3223062</v>
      </c>
      <c r="U140" s="74"/>
      <c r="V140" s="74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4" t="e">
        <f t="shared" si="16"/>
        <v>#DIV/0!</v>
      </c>
      <c r="O141" s="12"/>
      <c r="P141" s="12"/>
      <c r="Q141" s="12"/>
      <c r="R141" s="95">
        <f t="shared" si="17"/>
        <v>0</v>
      </c>
      <c r="S141" s="100">
        <f t="shared" si="18"/>
        <v>0</v>
      </c>
      <c r="T141" s="101">
        <f t="shared" si="19"/>
        <v>-12</v>
      </c>
      <c r="U141" s="74"/>
      <c r="V141" s="74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4"/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0.75" customHeight="1" hidden="1">
      <c r="A143" s="10" t="s">
        <v>55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8350000</v>
      </c>
      <c r="M144" s="5">
        <v>5178374</v>
      </c>
      <c r="N144" s="124">
        <f t="shared" si="16"/>
        <v>0.6201645508982035</v>
      </c>
      <c r="O144" s="5"/>
      <c r="P144" s="5"/>
      <c r="Q144" s="5"/>
      <c r="R144" s="122">
        <f t="shared" si="17"/>
        <v>8350000</v>
      </c>
      <c r="S144" s="6">
        <f t="shared" si="18"/>
        <v>1.6124752673329505</v>
      </c>
      <c r="T144" s="97">
        <f t="shared" si="19"/>
        <v>3171626</v>
      </c>
      <c r="U144" s="75"/>
      <c r="V144" s="74"/>
    </row>
    <row r="145" spans="1:23" ht="15.75" hidden="1">
      <c r="A145" s="74"/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5"/>
      <c r="N145" s="124" t="e">
        <f t="shared" si="16"/>
        <v>#DIV/0!</v>
      </c>
      <c r="O145" s="5"/>
      <c r="P145" s="5"/>
      <c r="Q145" s="5"/>
      <c r="R145" s="122">
        <f t="shared" si="17"/>
        <v>0</v>
      </c>
      <c r="S145" s="6" t="e">
        <f t="shared" si="18"/>
        <v>#DIV/0!</v>
      </c>
      <c r="T145" s="97">
        <f t="shared" si="19"/>
        <v>0</v>
      </c>
      <c r="U145" s="75">
        <f>M145+M147</f>
        <v>85564</v>
      </c>
      <c r="V145" s="74"/>
      <c r="W145" s="106"/>
    </row>
    <row r="146" spans="1:22" ht="15.75" hidden="1">
      <c r="A146" s="107" t="s">
        <v>39</v>
      </c>
      <c r="B146" s="101">
        <v>1700000</v>
      </c>
      <c r="C146" s="101">
        <v>1700000</v>
      </c>
      <c r="D146" s="100"/>
      <c r="E146" s="101"/>
      <c r="F146" s="100">
        <f t="shared" si="34"/>
        <v>1</v>
      </c>
      <c r="G146" s="101"/>
      <c r="H146" s="101">
        <v>1700000</v>
      </c>
      <c r="I146" s="101"/>
      <c r="J146" s="100">
        <f t="shared" si="33"/>
        <v>0</v>
      </c>
      <c r="K146" s="101"/>
      <c r="L146" s="101"/>
      <c r="M146" s="101"/>
      <c r="N146" s="125" t="e">
        <f t="shared" si="16"/>
        <v>#DIV/0!</v>
      </c>
      <c r="O146" s="101"/>
      <c r="P146" s="101"/>
      <c r="Q146" s="101"/>
      <c r="R146" s="123">
        <f t="shared" si="17"/>
        <v>0</v>
      </c>
      <c r="S146" s="100"/>
      <c r="T146" s="101">
        <f t="shared" si="19"/>
        <v>0</v>
      </c>
      <c r="U146" s="75">
        <f>M146+M149+M151</f>
        <v>19512850</v>
      </c>
      <c r="V146" s="75">
        <v>4234345</v>
      </c>
    </row>
    <row r="147" spans="1:22" ht="30.75">
      <c r="A147" s="41" t="s">
        <v>183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170000</v>
      </c>
      <c r="M147" s="5">
        <v>85564</v>
      </c>
      <c r="N147" s="124">
        <f aca="true" t="shared" si="35" ref="N147:N212">M147/L147</f>
        <v>0.5033176470588235</v>
      </c>
      <c r="O147" s="5">
        <v>-33000</v>
      </c>
      <c r="P147" s="5"/>
      <c r="Q147" s="5"/>
      <c r="R147" s="122">
        <f aca="true" t="shared" si="36" ref="R147:R212">L147+O147</f>
        <v>137000</v>
      </c>
      <c r="S147" s="96">
        <f>R147/M147</f>
        <v>1.6011406666355008</v>
      </c>
      <c r="T147" s="97">
        <f aca="true" t="shared" si="37" ref="T147:T212">R147-M147</f>
        <v>51436</v>
      </c>
      <c r="U147" s="74"/>
      <c r="V147" s="75"/>
    </row>
    <row r="148" spans="1:22" ht="15.75">
      <c r="A148" s="107" t="s">
        <v>180</v>
      </c>
      <c r="B148" s="101"/>
      <c r="C148" s="101"/>
      <c r="D148" s="100"/>
      <c r="E148" s="101"/>
      <c r="F148" s="100"/>
      <c r="G148" s="101"/>
      <c r="H148" s="101"/>
      <c r="I148" s="101"/>
      <c r="J148" s="100"/>
      <c r="K148" s="101"/>
      <c r="L148" s="101">
        <f>L149+L150+L151</f>
        <v>28862650</v>
      </c>
      <c r="M148" s="101">
        <f>M149+M150+M151</f>
        <v>25959850</v>
      </c>
      <c r="N148" s="125">
        <f>M148/L148</f>
        <v>0.8994271142809133</v>
      </c>
      <c r="O148" s="101">
        <f>O149+O150+O151+O152</f>
        <v>-907000</v>
      </c>
      <c r="P148" s="101">
        <f>P149+P150+P151+P152</f>
        <v>0</v>
      </c>
      <c r="Q148" s="101">
        <f>Q149+Q150+Q151+Q152</f>
        <v>0</v>
      </c>
      <c r="R148" s="101">
        <f>R149+R150+R151</f>
        <v>27922650</v>
      </c>
      <c r="S148" s="96"/>
      <c r="T148" s="97"/>
      <c r="U148" s="74"/>
      <c r="V148" s="75"/>
    </row>
    <row r="149" spans="1:23" ht="15.75">
      <c r="A149" s="141" t="s">
        <v>128</v>
      </c>
      <c r="B149" s="97">
        <v>6001865</v>
      </c>
      <c r="C149" s="97">
        <v>5751865</v>
      </c>
      <c r="D149" s="96">
        <f>C149/B149</f>
        <v>0.9583462806977497</v>
      </c>
      <c r="E149" s="97"/>
      <c r="F149" s="96">
        <f t="shared" si="34"/>
        <v>0.9583462806977497</v>
      </c>
      <c r="G149" s="97"/>
      <c r="H149" s="97">
        <v>8444000</v>
      </c>
      <c r="I149" s="97">
        <v>7631000</v>
      </c>
      <c r="J149" s="96">
        <f t="shared" si="33"/>
        <v>0.9037186167693037</v>
      </c>
      <c r="K149" s="97"/>
      <c r="L149" s="97">
        <v>17415650</v>
      </c>
      <c r="M149" s="97">
        <v>14532850</v>
      </c>
      <c r="N149" s="124">
        <f t="shared" si="35"/>
        <v>0.8344707203004195</v>
      </c>
      <c r="O149" s="97">
        <v>-2000000</v>
      </c>
      <c r="P149" s="97"/>
      <c r="Q149" s="97"/>
      <c r="R149" s="122">
        <f t="shared" si="36"/>
        <v>15415650</v>
      </c>
      <c r="S149" s="100">
        <f aca="true" t="shared" si="38" ref="S149:S213">R149/M149</f>
        <v>1.0607451394599132</v>
      </c>
      <c r="T149" s="101">
        <f t="shared" si="37"/>
        <v>882800</v>
      </c>
      <c r="U149" s="1"/>
      <c r="V149" s="75"/>
      <c r="W149" s="106"/>
    </row>
    <row r="150" spans="1:23" ht="15.75">
      <c r="A150" s="141" t="s">
        <v>181</v>
      </c>
      <c r="B150" s="97"/>
      <c r="C150" s="97"/>
      <c r="D150" s="96"/>
      <c r="E150" s="97"/>
      <c r="F150" s="96"/>
      <c r="G150" s="97"/>
      <c r="H150" s="97"/>
      <c r="I150" s="97"/>
      <c r="J150" s="96"/>
      <c r="K150" s="97"/>
      <c r="L150" s="97">
        <v>6447000</v>
      </c>
      <c r="M150" s="97">
        <v>6447000</v>
      </c>
      <c r="N150" s="124">
        <f t="shared" si="35"/>
        <v>1</v>
      </c>
      <c r="O150" s="97">
        <v>60000</v>
      </c>
      <c r="P150" s="97"/>
      <c r="Q150" s="97"/>
      <c r="R150" s="122">
        <f>L150+O150</f>
        <v>6507000</v>
      </c>
      <c r="S150" s="100"/>
      <c r="T150" s="101">
        <f t="shared" si="37"/>
        <v>60000</v>
      </c>
      <c r="U150" s="1"/>
      <c r="V150" s="75"/>
      <c r="W150" s="106"/>
    </row>
    <row r="151" spans="1:27" ht="15.75">
      <c r="A151" s="141" t="s">
        <v>129</v>
      </c>
      <c r="B151" s="97">
        <v>1875000</v>
      </c>
      <c r="C151" s="97">
        <v>1857068</v>
      </c>
      <c r="D151" s="96">
        <f>C151/B151</f>
        <v>0.9904362666666666</v>
      </c>
      <c r="E151" s="97"/>
      <c r="F151" s="96">
        <f t="shared" si="34"/>
        <v>0.9904362666666666</v>
      </c>
      <c r="G151" s="97">
        <v>0</v>
      </c>
      <c r="H151" s="97">
        <v>2706000</v>
      </c>
      <c r="I151" s="97">
        <v>2706000</v>
      </c>
      <c r="J151" s="96">
        <f t="shared" si="33"/>
        <v>1</v>
      </c>
      <c r="K151" s="97"/>
      <c r="L151" s="97">
        <v>5000000</v>
      </c>
      <c r="M151" s="97">
        <v>4980000</v>
      </c>
      <c r="N151" s="124">
        <f t="shared" si="35"/>
        <v>0.996</v>
      </c>
      <c r="O151" s="97">
        <v>1000000</v>
      </c>
      <c r="P151" s="97"/>
      <c r="Q151" s="97"/>
      <c r="R151" s="122">
        <f t="shared" si="36"/>
        <v>6000000</v>
      </c>
      <c r="S151" s="100">
        <f t="shared" si="38"/>
        <v>1.2048192771084338</v>
      </c>
      <c r="T151" s="101">
        <f t="shared" si="37"/>
        <v>1020000</v>
      </c>
      <c r="U151" s="113"/>
      <c r="V151" s="75"/>
      <c r="AA151" s="74" t="s">
        <v>152</v>
      </c>
    </row>
    <row r="152" spans="1:22" ht="15" customHeight="1">
      <c r="A152" s="107" t="s">
        <v>67</v>
      </c>
      <c r="B152" s="101">
        <v>125000</v>
      </c>
      <c r="C152" s="101">
        <v>74000</v>
      </c>
      <c r="D152" s="100">
        <f>C152/B152</f>
        <v>0.592</v>
      </c>
      <c r="E152" s="101"/>
      <c r="F152" s="100">
        <f t="shared" si="34"/>
        <v>0.592</v>
      </c>
      <c r="G152" s="101">
        <v>0</v>
      </c>
      <c r="H152" s="101">
        <v>125000</v>
      </c>
      <c r="I152" s="101">
        <v>70000</v>
      </c>
      <c r="J152" s="100">
        <f t="shared" si="33"/>
        <v>0.56</v>
      </c>
      <c r="K152" s="101"/>
      <c r="L152" s="101">
        <v>180000</v>
      </c>
      <c r="M152" s="101">
        <v>133000</v>
      </c>
      <c r="N152" s="125">
        <f t="shared" si="35"/>
        <v>0.7388888888888889</v>
      </c>
      <c r="O152" s="101">
        <v>33000</v>
      </c>
      <c r="P152" s="101"/>
      <c r="Q152" s="101"/>
      <c r="R152" s="123">
        <f t="shared" si="36"/>
        <v>213000</v>
      </c>
      <c r="S152" s="100">
        <f t="shared" si="38"/>
        <v>1.6015037593984962</v>
      </c>
      <c r="T152" s="101">
        <f t="shared" si="37"/>
        <v>80000</v>
      </c>
      <c r="U152" s="74"/>
      <c r="V152" s="74"/>
    </row>
    <row r="153" spans="1:22" ht="15.75">
      <c r="A153" s="107" t="s">
        <v>32</v>
      </c>
      <c r="B153" s="101"/>
      <c r="C153" s="101"/>
      <c r="D153" s="100"/>
      <c r="E153" s="101"/>
      <c r="F153" s="100" t="e">
        <f t="shared" si="34"/>
        <v>#DIV/0!</v>
      </c>
      <c r="G153" s="101"/>
      <c r="H153" s="101">
        <f>B153+G153</f>
        <v>0</v>
      </c>
      <c r="I153" s="101"/>
      <c r="J153" s="100" t="e">
        <f t="shared" si="33"/>
        <v>#DIV/0!</v>
      </c>
      <c r="K153" s="101"/>
      <c r="L153" s="101"/>
      <c r="M153" s="101">
        <v>-91819</v>
      </c>
      <c r="N153" s="125"/>
      <c r="O153" s="101">
        <v>-91819</v>
      </c>
      <c r="P153" s="101"/>
      <c r="Q153" s="101"/>
      <c r="R153" s="123">
        <f t="shared" si="36"/>
        <v>-91819</v>
      </c>
      <c r="S153" s="100">
        <f t="shared" si="38"/>
        <v>1</v>
      </c>
      <c r="T153" s="101">
        <f t="shared" si="37"/>
        <v>0</v>
      </c>
      <c r="U153" s="74"/>
      <c r="V153" s="74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43680000</v>
      </c>
      <c r="M154" s="12">
        <f>M155+M159+M160+M164+M166+M170+M181</f>
        <v>36764567</v>
      </c>
      <c r="N154" s="94">
        <f t="shared" si="35"/>
        <v>0.8416796474358974</v>
      </c>
      <c r="O154" s="12">
        <f>O155+O159+O160+O164+O166+O170+O181</f>
        <v>388602</v>
      </c>
      <c r="P154" s="12">
        <f>P155+P159+P160+P164+P166+P170+P181</f>
        <v>0</v>
      </c>
      <c r="Q154" s="12">
        <f>Q155+Q159+Q160+Q164+Q166+Q170+Q181</f>
        <v>0</v>
      </c>
      <c r="R154" s="95">
        <f t="shared" si="36"/>
        <v>44068602</v>
      </c>
      <c r="S154" s="98">
        <f t="shared" si="38"/>
        <v>1.1986705024976902</v>
      </c>
      <c r="T154" s="99">
        <f t="shared" si="37"/>
        <v>7304035</v>
      </c>
      <c r="U154" s="74"/>
      <c r="V154" s="74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19420000</v>
      </c>
      <c r="M155" s="16">
        <f>M156+M157</f>
        <v>16295073</v>
      </c>
      <c r="N155" s="100">
        <f t="shared" si="35"/>
        <v>0.8390871781668383</v>
      </c>
      <c r="O155" s="16">
        <f>O156+O157+O158</f>
        <v>180000</v>
      </c>
      <c r="P155" s="16">
        <f>P156+P157+P158</f>
        <v>0</v>
      </c>
      <c r="Q155" s="16"/>
      <c r="R155" s="101">
        <f t="shared" si="36"/>
        <v>19600000</v>
      </c>
      <c r="S155" s="100">
        <f t="shared" si="38"/>
        <v>1.202817563321134</v>
      </c>
      <c r="T155" s="101">
        <f t="shared" si="37"/>
        <v>3304927</v>
      </c>
      <c r="U155" s="74"/>
      <c r="V155" s="74"/>
    </row>
    <row r="156" spans="1:22" ht="15.75">
      <c r="A156" s="10" t="s">
        <v>161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6120000</v>
      </c>
      <c r="M156" s="5">
        <v>5299479</v>
      </c>
      <c r="N156" s="96">
        <f t="shared" si="35"/>
        <v>0.8659279411764705</v>
      </c>
      <c r="O156" s="5">
        <v>180000</v>
      </c>
      <c r="P156" s="5"/>
      <c r="Q156" s="5"/>
      <c r="R156" s="97">
        <f t="shared" si="36"/>
        <v>6300000</v>
      </c>
      <c r="S156" s="96" t="e">
        <f>R156/V156</f>
        <v>#DIV/0!</v>
      </c>
      <c r="T156" s="97">
        <f>R156-V156</f>
        <v>6300000</v>
      </c>
      <c r="U156" s="113"/>
      <c r="V156" s="142"/>
    </row>
    <row r="157" spans="1:22" ht="15.75">
      <c r="A157" s="10" t="s">
        <v>115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13300000</v>
      </c>
      <c r="M157" s="5">
        <v>10995594</v>
      </c>
      <c r="N157" s="96">
        <f t="shared" si="35"/>
        <v>0.8267363909774436</v>
      </c>
      <c r="O157" s="5"/>
      <c r="P157" s="5"/>
      <c r="Q157" s="5"/>
      <c r="R157" s="97">
        <f t="shared" si="36"/>
        <v>13300000</v>
      </c>
      <c r="S157" s="96">
        <f t="shared" si="38"/>
        <v>1.2095753990189162</v>
      </c>
      <c r="T157" s="97">
        <f t="shared" si="37"/>
        <v>2304406</v>
      </c>
      <c r="U157" s="113"/>
      <c r="V157" s="74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5"/>
      <c r="N158" s="96" t="e">
        <f t="shared" si="35"/>
        <v>#DIV/0!</v>
      </c>
      <c r="O158" s="5"/>
      <c r="P158" s="5"/>
      <c r="Q158" s="5"/>
      <c r="R158" s="97">
        <f t="shared" si="36"/>
        <v>0</v>
      </c>
      <c r="S158" s="96" t="e">
        <f t="shared" si="38"/>
        <v>#DIV/0!</v>
      </c>
      <c r="T158" s="97">
        <f t="shared" si="37"/>
        <v>0</v>
      </c>
      <c r="U158" s="113"/>
      <c r="V158" s="74"/>
    </row>
    <row r="159" spans="1:22" ht="15.75" hidden="1">
      <c r="A159" s="62" t="s">
        <v>136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6"/>
      <c r="N159" s="98" t="e">
        <f t="shared" si="35"/>
        <v>#DIV/0!</v>
      </c>
      <c r="O159" s="16"/>
      <c r="P159" s="16"/>
      <c r="Q159" s="16"/>
      <c r="R159" s="99">
        <f t="shared" si="36"/>
        <v>0</v>
      </c>
      <c r="S159" s="100" t="e">
        <f t="shared" si="38"/>
        <v>#DIV/0!</v>
      </c>
      <c r="T159" s="99">
        <f t="shared" si="37"/>
        <v>0</v>
      </c>
      <c r="U159" s="113"/>
      <c r="V159" s="74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1050000</v>
      </c>
      <c r="M160" s="16">
        <f>M161+M162</f>
        <v>813053</v>
      </c>
      <c r="N160" s="100">
        <f t="shared" si="35"/>
        <v>0.7743361904761905</v>
      </c>
      <c r="O160" s="16">
        <f>O161+O162</f>
        <v>240000</v>
      </c>
      <c r="P160" s="16">
        <f>P161+P162</f>
        <v>0</v>
      </c>
      <c r="Q160" s="16"/>
      <c r="R160" s="101">
        <f t="shared" si="36"/>
        <v>1290000</v>
      </c>
      <c r="S160" s="100">
        <f t="shared" si="38"/>
        <v>1.5866124348597201</v>
      </c>
      <c r="T160" s="101">
        <f t="shared" si="37"/>
        <v>476947</v>
      </c>
      <c r="U160" s="113"/>
      <c r="V160" s="74"/>
    </row>
    <row r="161" spans="1:22" ht="15.75">
      <c r="A161" s="10" t="s">
        <v>162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1050000</v>
      </c>
      <c r="M161" s="5">
        <v>813053</v>
      </c>
      <c r="N161" s="124">
        <f t="shared" si="35"/>
        <v>0.7743361904761905</v>
      </c>
      <c r="O161" s="5">
        <f>240000</f>
        <v>240000</v>
      </c>
      <c r="P161" s="5"/>
      <c r="Q161" s="5"/>
      <c r="R161" s="122">
        <f t="shared" si="36"/>
        <v>1290000</v>
      </c>
      <c r="S161" s="96">
        <f t="shared" si="38"/>
        <v>1.5866124348597201</v>
      </c>
      <c r="T161" s="97">
        <f t="shared" si="37"/>
        <v>476947</v>
      </c>
      <c r="U161" s="1"/>
      <c r="V161" s="74"/>
    </row>
    <row r="162" spans="1:22" ht="15" customHeight="1" hidden="1">
      <c r="A162" s="10" t="s">
        <v>25</v>
      </c>
      <c r="B162" s="5">
        <v>440000</v>
      </c>
      <c r="C162" s="5"/>
      <c r="D162" s="6">
        <f>C162/B162</f>
        <v>0</v>
      </c>
      <c r="E162" s="5"/>
      <c r="F162" s="6">
        <f>C162/B162</f>
        <v>0</v>
      </c>
      <c r="G162" s="5"/>
      <c r="H162" s="5">
        <v>739000</v>
      </c>
      <c r="I162" s="5"/>
      <c r="J162" s="6">
        <f>I162/H162</f>
        <v>0</v>
      </c>
      <c r="K162" s="5"/>
      <c r="L162" s="5"/>
      <c r="M162" s="5"/>
      <c r="N162" s="96"/>
      <c r="O162" s="5"/>
      <c r="P162" s="5"/>
      <c r="Q162" s="5"/>
      <c r="R162" s="97">
        <f t="shared" si="36"/>
        <v>0</v>
      </c>
      <c r="S162" s="96" t="e">
        <f t="shared" si="38"/>
        <v>#DIV/0!</v>
      </c>
      <c r="T162" s="97">
        <f t="shared" si="37"/>
        <v>0</v>
      </c>
      <c r="U162" s="113"/>
      <c r="V162" s="74"/>
    </row>
    <row r="163" spans="1:22" ht="1.5" customHeight="1" hidden="1">
      <c r="A163" s="22" t="s">
        <v>77</v>
      </c>
      <c r="B163" s="5">
        <v>0</v>
      </c>
      <c r="C163" s="5"/>
      <c r="D163" s="6"/>
      <c r="E163" s="5"/>
      <c r="F163" s="14" t="e">
        <f>C163/B163</f>
        <v>#DIV/0!</v>
      </c>
      <c r="G163" s="5"/>
      <c r="H163" s="5">
        <f>B163+E163</f>
        <v>0</v>
      </c>
      <c r="I163" s="5"/>
      <c r="J163" s="14" t="e">
        <f>I163/H163</f>
        <v>#DIV/0!</v>
      </c>
      <c r="K163" s="5"/>
      <c r="L163" s="12">
        <f>H163+K163</f>
        <v>0</v>
      </c>
      <c r="M163" s="12"/>
      <c r="N163" s="94" t="e">
        <f t="shared" si="35"/>
        <v>#DIV/0!</v>
      </c>
      <c r="O163" s="12"/>
      <c r="P163" s="12"/>
      <c r="Q163" s="12"/>
      <c r="R163" s="95">
        <f t="shared" si="36"/>
        <v>0</v>
      </c>
      <c r="S163" s="98" t="e">
        <f t="shared" si="38"/>
        <v>#DIV/0!</v>
      </c>
      <c r="T163" s="99">
        <f t="shared" si="37"/>
        <v>0</v>
      </c>
      <c r="U163" s="74"/>
      <c r="V163" s="74"/>
    </row>
    <row r="164" spans="1:22" ht="15.75">
      <c r="A164" s="20" t="s">
        <v>139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100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1">
        <f t="shared" si="36"/>
        <v>0</v>
      </c>
      <c r="S164" s="100"/>
      <c r="T164" s="101">
        <f t="shared" si="37"/>
        <v>0</v>
      </c>
      <c r="U164" s="74"/>
      <c r="V164" s="74"/>
    </row>
    <row r="165" spans="1:22" ht="15.75">
      <c r="A165" s="10" t="s">
        <v>45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6"/>
      <c r="O165" s="5"/>
      <c r="P165" s="5"/>
      <c r="Q165" s="5"/>
      <c r="R165" s="97">
        <f t="shared" si="36"/>
        <v>0</v>
      </c>
      <c r="S165" s="96"/>
      <c r="T165" s="97">
        <f t="shared" si="37"/>
        <v>0</v>
      </c>
      <c r="U165" s="74"/>
      <c r="V165" s="74"/>
    </row>
    <row r="166" spans="1:22" ht="15.75">
      <c r="A166" s="20" t="s">
        <v>67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f>M167+M169</f>
        <v>1483748</v>
      </c>
      <c r="N166" s="100">
        <f t="shared" si="35"/>
        <v>0.7065466666666667</v>
      </c>
      <c r="O166" s="16">
        <f>O167+O169</f>
        <v>0</v>
      </c>
      <c r="P166" s="16">
        <f>P167+P169</f>
        <v>0</v>
      </c>
      <c r="Q166" s="16">
        <f>Q167+Q169</f>
        <v>0</v>
      </c>
      <c r="R166" s="101">
        <f t="shared" si="36"/>
        <v>2100000</v>
      </c>
      <c r="S166" s="100">
        <f t="shared" si="38"/>
        <v>1.4153346794738728</v>
      </c>
      <c r="T166" s="101">
        <f t="shared" si="37"/>
        <v>616252</v>
      </c>
      <c r="U166" s="75"/>
      <c r="V166" s="74"/>
    </row>
    <row r="167" spans="1:22" ht="15.75">
      <c r="A167" s="10" t="s">
        <v>163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v>1087292</v>
      </c>
      <c r="N167" s="96">
        <f t="shared" si="35"/>
        <v>0.6795575</v>
      </c>
      <c r="O167" s="5"/>
      <c r="P167" s="5"/>
      <c r="Q167" s="5"/>
      <c r="R167" s="97">
        <f t="shared" si="36"/>
        <v>1600000</v>
      </c>
      <c r="S167" s="96">
        <f t="shared" si="38"/>
        <v>1.4715458220974678</v>
      </c>
      <c r="T167" s="97">
        <f t="shared" si="37"/>
        <v>512708</v>
      </c>
      <c r="U167" s="74"/>
      <c r="V167" s="74"/>
    </row>
    <row r="168" spans="1:22" ht="0.75" customHeight="1">
      <c r="A168" s="10" t="s">
        <v>63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4" t="e">
        <f t="shared" si="35"/>
        <v>#DIV/0!</v>
      </c>
      <c r="O168" s="12"/>
      <c r="P168" s="12"/>
      <c r="Q168" s="12"/>
      <c r="R168" s="122">
        <f t="shared" si="36"/>
        <v>0</v>
      </c>
      <c r="S168" s="6" t="e">
        <f t="shared" si="38"/>
        <v>#DIV/0!</v>
      </c>
      <c r="T168" s="97">
        <f t="shared" si="37"/>
        <v>0</v>
      </c>
      <c r="U168" s="74"/>
      <c r="V168" s="74"/>
    </row>
    <row r="169" spans="1:22" ht="15.75">
      <c r="A169" s="10" t="s">
        <v>136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47335+349121</f>
        <v>396456</v>
      </c>
      <c r="N169" s="124">
        <f t="shared" si="35"/>
        <v>0.792912</v>
      </c>
      <c r="O169" s="5"/>
      <c r="P169" s="5"/>
      <c r="Q169" s="12"/>
      <c r="R169" s="122">
        <f t="shared" si="36"/>
        <v>500000</v>
      </c>
      <c r="S169" s="96">
        <f t="shared" si="38"/>
        <v>1.2611740016546602</v>
      </c>
      <c r="T169" s="97">
        <f t="shared" si="37"/>
        <v>103544</v>
      </c>
      <c r="U169" s="74"/>
      <c r="V169" s="74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21110000</v>
      </c>
      <c r="M170" s="16">
        <f>M174+M177+M178</f>
        <v>18318091</v>
      </c>
      <c r="N170" s="125">
        <f t="shared" si="35"/>
        <v>0.8677447181430602</v>
      </c>
      <c r="O170" s="16">
        <f>O171+O172+O174+O177+O178</f>
        <v>114000</v>
      </c>
      <c r="P170" s="16">
        <f>P177+P171+P172+P178+P174</f>
        <v>0</v>
      </c>
      <c r="Q170" s="16">
        <f>Q177+Q171+Q172+Q178+Q174</f>
        <v>0</v>
      </c>
      <c r="R170" s="123">
        <f t="shared" si="36"/>
        <v>21224000</v>
      </c>
      <c r="S170" s="100">
        <f t="shared" si="38"/>
        <v>1.1586360172574752</v>
      </c>
      <c r="T170" s="101">
        <f t="shared" si="37"/>
        <v>2905909</v>
      </c>
      <c r="U170" s="75"/>
      <c r="V170" s="74"/>
    </row>
    <row r="171" spans="1:22" ht="15.75">
      <c r="A171" s="23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4"/>
      <c r="O171" s="5"/>
      <c r="P171" s="5"/>
      <c r="Q171" s="5"/>
      <c r="R171" s="122">
        <f t="shared" si="36"/>
        <v>0</v>
      </c>
      <c r="S171" s="96" t="e">
        <f t="shared" si="38"/>
        <v>#DIV/0!</v>
      </c>
      <c r="T171" s="97">
        <f t="shared" si="37"/>
        <v>0</v>
      </c>
      <c r="U171" s="74"/>
      <c r="V171" s="74"/>
    </row>
    <row r="172" spans="1:22" ht="15.75">
      <c r="A172" s="23" t="s">
        <v>119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4"/>
      <c r="O172" s="5"/>
      <c r="P172" s="5"/>
      <c r="Q172" s="5"/>
      <c r="R172" s="122">
        <f t="shared" si="36"/>
        <v>0</v>
      </c>
      <c r="S172" s="96" t="e">
        <f t="shared" si="38"/>
        <v>#DIV/0!</v>
      </c>
      <c r="T172" s="97">
        <f t="shared" si="37"/>
        <v>0</v>
      </c>
      <c r="U172" s="74"/>
      <c r="V172" s="74"/>
    </row>
    <row r="173" spans="1:22" ht="15.75" hidden="1">
      <c r="A173" s="23" t="s">
        <v>75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5"/>
      <c r="N173" s="124" t="e">
        <f t="shared" si="35"/>
        <v>#DIV/0!</v>
      </c>
      <c r="O173" s="5"/>
      <c r="P173" s="5"/>
      <c r="Q173" s="5"/>
      <c r="R173" s="122">
        <f t="shared" si="36"/>
        <v>0</v>
      </c>
      <c r="S173" s="96" t="e">
        <f t="shared" si="38"/>
        <v>#DIV/0!</v>
      </c>
      <c r="T173" s="97">
        <f t="shared" si="37"/>
        <v>0</v>
      </c>
      <c r="U173" s="74"/>
      <c r="V173" s="74"/>
    </row>
    <row r="174" spans="1:22" ht="15.75">
      <c r="A174" s="23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14768</v>
      </c>
      <c r="N174" s="124">
        <f t="shared" si="35"/>
        <v>0.24613333333333334</v>
      </c>
      <c r="O174" s="5"/>
      <c r="P174" s="5"/>
      <c r="Q174" s="5"/>
      <c r="R174" s="122">
        <f t="shared" si="36"/>
        <v>60000</v>
      </c>
      <c r="S174" s="96">
        <f t="shared" si="38"/>
        <v>4.062838569880824</v>
      </c>
      <c r="T174" s="97">
        <f t="shared" si="37"/>
        <v>45232</v>
      </c>
      <c r="U174" s="74"/>
      <c r="V174" s="74"/>
    </row>
    <row r="175" spans="1:22" ht="0.75" customHeight="1">
      <c r="A175" s="23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5"/>
      <c r="N175" s="124" t="e">
        <f t="shared" si="35"/>
        <v>#DIV/0!</v>
      </c>
      <c r="O175" s="5"/>
      <c r="P175" s="5"/>
      <c r="Q175" s="5"/>
      <c r="R175" s="122">
        <f t="shared" si="36"/>
        <v>0</v>
      </c>
      <c r="S175" s="96" t="e">
        <f t="shared" si="38"/>
        <v>#DIV/0!</v>
      </c>
      <c r="T175" s="97">
        <f t="shared" si="37"/>
        <v>0</v>
      </c>
      <c r="U175" s="74"/>
      <c r="V175" s="74"/>
    </row>
    <row r="176" spans="1:22" ht="15.75" hidden="1">
      <c r="A176" s="23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5"/>
      <c r="N176" s="124" t="e">
        <f t="shared" si="35"/>
        <v>#DIV/0!</v>
      </c>
      <c r="O176" s="5"/>
      <c r="P176" s="5"/>
      <c r="Q176" s="5"/>
      <c r="R176" s="122">
        <f t="shared" si="36"/>
        <v>0</v>
      </c>
      <c r="S176" s="96" t="e">
        <f t="shared" si="38"/>
        <v>#DIV/0!</v>
      </c>
      <c r="T176" s="97">
        <f t="shared" si="37"/>
        <v>0</v>
      </c>
      <c r="U176" s="74"/>
      <c r="V176" s="74"/>
    </row>
    <row r="177" spans="1:22" ht="29.25">
      <c r="A177" s="24" t="s">
        <v>78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21000000</v>
      </c>
      <c r="M177" s="5">
        <f>18284521+3802</f>
        <v>18288323</v>
      </c>
      <c r="N177" s="124">
        <f t="shared" si="35"/>
        <v>0.8708725238095238</v>
      </c>
      <c r="O177" s="5">
        <v>114000</v>
      </c>
      <c r="P177" s="5"/>
      <c r="Q177" s="5"/>
      <c r="R177" s="122">
        <f t="shared" si="36"/>
        <v>21114000</v>
      </c>
      <c r="S177" s="96">
        <f t="shared" si="38"/>
        <v>1.1545071683171826</v>
      </c>
      <c r="T177" s="97">
        <f t="shared" si="37"/>
        <v>2825677</v>
      </c>
      <c r="U177" s="113"/>
      <c r="V177" s="74"/>
    </row>
    <row r="178" spans="1:22" ht="14.25" customHeight="1">
      <c r="A178" s="23" t="s">
        <v>46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>
        <v>15000</v>
      </c>
      <c r="N178" s="124">
        <f t="shared" si="35"/>
        <v>0.3</v>
      </c>
      <c r="O178" s="5"/>
      <c r="P178" s="5"/>
      <c r="Q178" s="5"/>
      <c r="R178" s="122">
        <f t="shared" si="36"/>
        <v>50000</v>
      </c>
      <c r="S178" s="96">
        <f t="shared" si="38"/>
        <v>3.3333333333333335</v>
      </c>
      <c r="T178" s="97">
        <f t="shared" si="37"/>
        <v>35000</v>
      </c>
      <c r="U178" s="74"/>
      <c r="V178" s="74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2"/>
      <c r="N179" s="94" t="e">
        <f t="shared" si="35"/>
        <v>#DIV/0!</v>
      </c>
      <c r="O179" s="12"/>
      <c r="P179" s="12"/>
      <c r="Q179" s="12"/>
      <c r="R179" s="95">
        <f t="shared" si="36"/>
        <v>0</v>
      </c>
      <c r="S179" s="98" t="e">
        <f t="shared" si="38"/>
        <v>#DIV/0!</v>
      </c>
      <c r="T179" s="99">
        <f t="shared" si="37"/>
        <v>0</v>
      </c>
      <c r="U179" s="74"/>
      <c r="V179" s="74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6"/>
      <c r="N180" s="94" t="e">
        <f t="shared" si="35"/>
        <v>#DIV/0!</v>
      </c>
      <c r="O180" s="12"/>
      <c r="P180" s="16"/>
      <c r="Q180" s="16"/>
      <c r="R180" s="95">
        <f t="shared" si="36"/>
        <v>0</v>
      </c>
      <c r="S180" s="98" t="e">
        <f t="shared" si="38"/>
        <v>#DIV/0!</v>
      </c>
      <c r="T180" s="99">
        <f t="shared" si="37"/>
        <v>0</v>
      </c>
      <c r="U180" s="74"/>
      <c r="V180" s="74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/>
      <c r="M181" s="16">
        <v>-145398</v>
      </c>
      <c r="N181" s="125"/>
      <c r="O181" s="16">
        <v>-145398</v>
      </c>
      <c r="P181" s="16"/>
      <c r="Q181" s="16"/>
      <c r="R181" s="123">
        <f t="shared" si="36"/>
        <v>-145398</v>
      </c>
      <c r="S181" s="100">
        <f t="shared" si="38"/>
        <v>1</v>
      </c>
      <c r="T181" s="101">
        <f t="shared" si="37"/>
        <v>0</v>
      </c>
      <c r="U181" s="74"/>
      <c r="V181" s="74"/>
    </row>
    <row r="182" spans="1:22" ht="31.5">
      <c r="A182" s="13" t="s">
        <v>44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</f>
        <v>27176642</v>
      </c>
      <c r="M182" s="12">
        <f>M184+M195+M196+M197+M199</f>
        <v>14452065</v>
      </c>
      <c r="N182" s="94">
        <f t="shared" si="35"/>
        <v>0.5317825874145894</v>
      </c>
      <c r="O182" s="12">
        <f>O184+O195+O196+O197+O199</f>
        <v>84222</v>
      </c>
      <c r="P182" s="12">
        <f>P184+P195+P196+P197+P199</f>
        <v>0</v>
      </c>
      <c r="Q182" s="12">
        <f>Q184+Q195+Q196+Q197+Q199</f>
        <v>0</v>
      </c>
      <c r="R182" s="95">
        <f t="shared" si="36"/>
        <v>27260864</v>
      </c>
      <c r="S182" s="98">
        <f t="shared" si="38"/>
        <v>1.8862954186823822</v>
      </c>
      <c r="T182" s="99">
        <f t="shared" si="37"/>
        <v>12808799</v>
      </c>
      <c r="U182" s="74"/>
      <c r="V182" s="74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4" t="e">
        <f t="shared" si="35"/>
        <v>#REF!</v>
      </c>
      <c r="O183" s="12"/>
      <c r="P183" s="12"/>
      <c r="Q183" s="12"/>
      <c r="R183" s="95" t="e">
        <f t="shared" si="36"/>
        <v>#REF!</v>
      </c>
      <c r="S183" s="98" t="e">
        <f t="shared" si="38"/>
        <v>#REF!</v>
      </c>
      <c r="T183" s="99" t="e">
        <f t="shared" si="37"/>
        <v>#REF!</v>
      </c>
      <c r="U183" s="74"/>
      <c r="V183" s="74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24376642</v>
      </c>
      <c r="M184" s="16">
        <f>M185+M186</f>
        <v>13180574</v>
      </c>
      <c r="N184" s="125">
        <f t="shared" si="35"/>
        <v>0.5407050733238811</v>
      </c>
      <c r="O184" s="16">
        <f t="shared" si="46"/>
        <v>130000</v>
      </c>
      <c r="P184" s="16">
        <f t="shared" si="46"/>
        <v>0</v>
      </c>
      <c r="Q184" s="16">
        <f t="shared" si="46"/>
        <v>0</v>
      </c>
      <c r="R184" s="123">
        <f t="shared" si="36"/>
        <v>24506642</v>
      </c>
      <c r="S184" s="100">
        <f t="shared" si="38"/>
        <v>1.8593000577971794</v>
      </c>
      <c r="T184" s="101">
        <f t="shared" si="37"/>
        <v>11326068</v>
      </c>
      <c r="U184" s="74"/>
      <c r="V184" s="74"/>
    </row>
    <row r="185" spans="1:22" ht="15.75">
      <c r="A185" s="23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13612000</v>
      </c>
      <c r="M185" s="5">
        <v>6929265</v>
      </c>
      <c r="N185" s="124">
        <f t="shared" si="35"/>
        <v>0.5090556126946811</v>
      </c>
      <c r="O185" s="5"/>
      <c r="P185" s="5"/>
      <c r="Q185" s="5"/>
      <c r="R185" s="122">
        <f t="shared" si="36"/>
        <v>13612000</v>
      </c>
      <c r="S185" s="96">
        <f t="shared" si="38"/>
        <v>1.964421911992109</v>
      </c>
      <c r="T185" s="97">
        <f t="shared" si="37"/>
        <v>6682735</v>
      </c>
      <c r="U185" s="74"/>
      <c r="V185" s="74"/>
    </row>
    <row r="186" spans="1:22" ht="14.25" customHeight="1">
      <c r="A186" s="23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10764642</v>
      </c>
      <c r="M186" s="5">
        <v>6251309</v>
      </c>
      <c r="N186" s="124">
        <f t="shared" si="35"/>
        <v>0.58072614026551</v>
      </c>
      <c r="O186" s="5">
        <v>130000</v>
      </c>
      <c r="P186" s="5"/>
      <c r="Q186" s="5"/>
      <c r="R186" s="122">
        <f t="shared" si="36"/>
        <v>10894642</v>
      </c>
      <c r="S186" s="96">
        <f t="shared" si="38"/>
        <v>1.7427777126358655</v>
      </c>
      <c r="T186" s="97">
        <f t="shared" si="37"/>
        <v>4643333</v>
      </c>
      <c r="U186" s="74"/>
      <c r="V186" s="74"/>
    </row>
    <row r="187" spans="1:22" ht="15.75" hidden="1">
      <c r="A187" s="26" t="s">
        <v>72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4" t="e">
        <f t="shared" si="35"/>
        <v>#DIV/0!</v>
      </c>
      <c r="O187" s="12"/>
      <c r="P187" s="12"/>
      <c r="Q187" s="12"/>
      <c r="R187" s="95">
        <f t="shared" si="36"/>
        <v>0</v>
      </c>
      <c r="S187" s="98"/>
      <c r="T187" s="99">
        <f t="shared" si="37"/>
        <v>0</v>
      </c>
      <c r="U187" s="74"/>
      <c r="V187" s="74"/>
    </row>
    <row r="188" spans="1:22" ht="15.75" hidden="1">
      <c r="A188" s="10" t="s">
        <v>16</v>
      </c>
      <c r="B188" s="34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4" t="e">
        <f t="shared" si="35"/>
        <v>#REF!</v>
      </c>
      <c r="O188" s="12"/>
      <c r="P188" s="12"/>
      <c r="Q188" s="12"/>
      <c r="R188" s="95" t="e">
        <f t="shared" si="36"/>
        <v>#REF!</v>
      </c>
      <c r="S188" s="98"/>
      <c r="T188" s="99" t="e">
        <f t="shared" si="37"/>
        <v>#REF!</v>
      </c>
      <c r="U188" s="74"/>
      <c r="V188" s="74"/>
    </row>
    <row r="189" spans="1:22" ht="15.75" hidden="1">
      <c r="A189" s="17" t="s">
        <v>4</v>
      </c>
      <c r="B189" s="34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4" t="e">
        <f t="shared" si="35"/>
        <v>#REF!</v>
      </c>
      <c r="O189" s="12"/>
      <c r="P189" s="12"/>
      <c r="Q189" s="12"/>
      <c r="R189" s="95" t="e">
        <f t="shared" si="36"/>
        <v>#REF!</v>
      </c>
      <c r="S189" s="98"/>
      <c r="T189" s="99" t="e">
        <f t="shared" si="37"/>
        <v>#REF!</v>
      </c>
      <c r="U189" s="74"/>
      <c r="V189" s="74"/>
    </row>
    <row r="190" spans="1:22" ht="15.75" hidden="1">
      <c r="A190" s="26" t="s">
        <v>66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4" t="e">
        <f t="shared" si="35"/>
        <v>#DIV/0!</v>
      </c>
      <c r="O190" s="12"/>
      <c r="P190" s="12"/>
      <c r="Q190" s="12"/>
      <c r="R190" s="95">
        <f t="shared" si="36"/>
        <v>0</v>
      </c>
      <c r="S190" s="98"/>
      <c r="T190" s="99">
        <f t="shared" si="37"/>
        <v>0</v>
      </c>
      <c r="U190" s="74"/>
      <c r="V190" s="74"/>
    </row>
    <row r="191" spans="1:22" ht="15.75" hidden="1">
      <c r="A191" s="17" t="s">
        <v>65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4" t="e">
        <f t="shared" si="35"/>
        <v>#REF!</v>
      </c>
      <c r="O191" s="12"/>
      <c r="P191" s="12"/>
      <c r="Q191" s="12"/>
      <c r="R191" s="95" t="e">
        <f t="shared" si="36"/>
        <v>#REF!</v>
      </c>
      <c r="S191" s="98"/>
      <c r="T191" s="99" t="e">
        <f t="shared" si="37"/>
        <v>#REF!</v>
      </c>
      <c r="U191" s="74"/>
      <c r="V191" s="74"/>
    </row>
    <row r="192" spans="1:22" ht="15.75" hidden="1">
      <c r="A192" s="17" t="s">
        <v>58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4" t="e">
        <f t="shared" si="35"/>
        <v>#REF!</v>
      </c>
      <c r="O192" s="12"/>
      <c r="P192" s="12"/>
      <c r="Q192" s="12"/>
      <c r="R192" s="95" t="e">
        <f t="shared" si="36"/>
        <v>#REF!</v>
      </c>
      <c r="S192" s="98"/>
      <c r="T192" s="99" t="e">
        <f t="shared" si="37"/>
        <v>#REF!</v>
      </c>
      <c r="U192" s="74"/>
      <c r="V192" s="74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4" t="e">
        <f t="shared" si="35"/>
        <v>#DIV/0!</v>
      </c>
      <c r="O193" s="12"/>
      <c r="P193" s="12"/>
      <c r="Q193" s="12"/>
      <c r="R193" s="95">
        <f t="shared" si="36"/>
        <v>0</v>
      </c>
      <c r="S193" s="98"/>
      <c r="T193" s="99">
        <f t="shared" si="37"/>
        <v>0</v>
      </c>
      <c r="U193" s="74"/>
      <c r="V193" s="74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4" t="e">
        <f t="shared" si="35"/>
        <v>#DIV/0!</v>
      </c>
      <c r="O194" s="12"/>
      <c r="P194" s="12"/>
      <c r="Q194" s="12"/>
      <c r="R194" s="95">
        <f t="shared" si="36"/>
        <v>0</v>
      </c>
      <c r="S194" s="98"/>
      <c r="T194" s="99">
        <f t="shared" si="37"/>
        <v>0</v>
      </c>
      <c r="U194" s="74"/>
      <c r="V194" s="74"/>
    </row>
    <row r="195" spans="1:22" ht="15.75" hidden="1">
      <c r="A195" s="17" t="s">
        <v>138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4" t="e">
        <f t="shared" si="35"/>
        <v>#DIV/0!</v>
      </c>
      <c r="O195" s="16"/>
      <c r="P195" s="16"/>
      <c r="Q195" s="16"/>
      <c r="R195" s="95">
        <f t="shared" si="36"/>
        <v>0</v>
      </c>
      <c r="S195" s="98"/>
      <c r="T195" s="99">
        <f t="shared" si="37"/>
        <v>0</v>
      </c>
      <c r="U195" s="74"/>
      <c r="V195" s="74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4" t="e">
        <f t="shared" si="35"/>
        <v>#DIV/0!</v>
      </c>
      <c r="O196" s="16"/>
      <c r="P196" s="16"/>
      <c r="Q196" s="16"/>
      <c r="R196" s="95">
        <f t="shared" si="36"/>
        <v>0</v>
      </c>
      <c r="S196" s="100"/>
      <c r="T196" s="101">
        <f t="shared" si="37"/>
        <v>0</v>
      </c>
      <c r="U196" s="74"/>
      <c r="V196" s="74"/>
    </row>
    <row r="197" spans="1:22" ht="15.75">
      <c r="A197" s="17" t="s">
        <v>51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2800000</v>
      </c>
      <c r="M197" s="16">
        <v>1317269</v>
      </c>
      <c r="N197" s="125">
        <f t="shared" si="35"/>
        <v>0.4704532142857143</v>
      </c>
      <c r="O197" s="16"/>
      <c r="P197" s="16"/>
      <c r="Q197" s="16"/>
      <c r="R197" s="123">
        <f t="shared" si="36"/>
        <v>2800000</v>
      </c>
      <c r="S197" s="100">
        <f t="shared" si="38"/>
        <v>2.1256098792274014</v>
      </c>
      <c r="T197" s="101">
        <f t="shared" si="37"/>
        <v>1482731</v>
      </c>
      <c r="U197" s="74"/>
      <c r="V197" s="74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5" t="e">
        <f t="shared" si="35"/>
        <v>#DIV/0!</v>
      </c>
      <c r="O198" s="12"/>
      <c r="P198" s="12"/>
      <c r="Q198" s="12"/>
      <c r="R198" s="123">
        <f t="shared" si="36"/>
        <v>0</v>
      </c>
      <c r="S198" s="98" t="e">
        <f t="shared" si="38"/>
        <v>#DIV/0!</v>
      </c>
      <c r="T198" s="99">
        <f t="shared" si="37"/>
        <v>0</v>
      </c>
      <c r="U198" s="74"/>
      <c r="V198" s="74"/>
    </row>
    <row r="199" spans="1:22" ht="15.75">
      <c r="A199" s="107" t="s">
        <v>32</v>
      </c>
      <c r="B199" s="101"/>
      <c r="C199" s="101"/>
      <c r="D199" s="100"/>
      <c r="E199" s="101"/>
      <c r="F199" s="100" t="e">
        <f t="shared" si="47"/>
        <v>#DIV/0!</v>
      </c>
      <c r="G199" s="101"/>
      <c r="H199" s="101">
        <f>B199+G199</f>
        <v>0</v>
      </c>
      <c r="I199" s="101"/>
      <c r="J199" s="100" t="e">
        <f t="shared" si="48"/>
        <v>#DIV/0!</v>
      </c>
      <c r="K199" s="101"/>
      <c r="L199" s="101"/>
      <c r="M199" s="101">
        <v>-45778</v>
      </c>
      <c r="N199" s="125"/>
      <c r="O199" s="101">
        <v>-45778</v>
      </c>
      <c r="P199" s="101"/>
      <c r="Q199" s="101"/>
      <c r="R199" s="123">
        <f t="shared" si="36"/>
        <v>-45778</v>
      </c>
      <c r="S199" s="100">
        <f t="shared" si="38"/>
        <v>1</v>
      </c>
      <c r="T199" s="101">
        <f t="shared" si="37"/>
        <v>0</v>
      </c>
      <c r="U199" s="74"/>
      <c r="V199" s="74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</f>
        <v>9045000</v>
      </c>
      <c r="M200" s="12">
        <f>M201+M203</f>
        <v>4343563</v>
      </c>
      <c r="N200" s="94">
        <f t="shared" si="35"/>
        <v>0.4802170259812051</v>
      </c>
      <c r="O200" s="12">
        <f>O201+O203</f>
        <v>-187428</v>
      </c>
      <c r="P200" s="12">
        <f>P201+P203</f>
        <v>0</v>
      </c>
      <c r="Q200" s="12">
        <f>Q201+Q203</f>
        <v>0</v>
      </c>
      <c r="R200" s="95">
        <f t="shared" si="36"/>
        <v>8857572</v>
      </c>
      <c r="S200" s="98">
        <f t="shared" si="38"/>
        <v>2.039241056248062</v>
      </c>
      <c r="T200" s="99">
        <f t="shared" si="37"/>
        <v>4514009</v>
      </c>
      <c r="U200" s="74"/>
      <c r="V200" s="74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9045000</v>
      </c>
      <c r="M201" s="5">
        <v>4530991</v>
      </c>
      <c r="N201" s="124">
        <f t="shared" si="35"/>
        <v>0.5009387506909895</v>
      </c>
      <c r="O201" s="5"/>
      <c r="P201" s="5"/>
      <c r="Q201" s="5"/>
      <c r="R201" s="122">
        <f t="shared" si="36"/>
        <v>9045000</v>
      </c>
      <c r="S201" s="96">
        <f t="shared" si="38"/>
        <v>1.9962520340472978</v>
      </c>
      <c r="T201" s="97">
        <f t="shared" si="37"/>
        <v>4514009</v>
      </c>
      <c r="U201" s="74"/>
      <c r="V201" s="74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4" t="e">
        <f t="shared" si="35"/>
        <v>#REF!</v>
      </c>
      <c r="O202" s="12"/>
      <c r="P202" s="12"/>
      <c r="Q202" s="12"/>
      <c r="R202" s="95" t="e">
        <f t="shared" si="36"/>
        <v>#REF!</v>
      </c>
      <c r="S202" s="96" t="e">
        <f t="shared" si="38"/>
        <v>#REF!</v>
      </c>
      <c r="T202" s="97" t="e">
        <f t="shared" si="37"/>
        <v>#REF!</v>
      </c>
      <c r="U202" s="74"/>
      <c r="V202" s="74"/>
    </row>
    <row r="203" spans="1:22" ht="15.75">
      <c r="A203" s="107" t="s">
        <v>32</v>
      </c>
      <c r="B203" s="101" t="e">
        <f>#REF!+A203</f>
        <v>#REF!</v>
      </c>
      <c r="C203" s="101"/>
      <c r="D203" s="100" t="e">
        <f t="shared" si="49"/>
        <v>#REF!</v>
      </c>
      <c r="E203" s="101"/>
      <c r="F203" s="100" t="e">
        <f t="shared" si="47"/>
        <v>#REF!</v>
      </c>
      <c r="G203" s="101"/>
      <c r="H203" s="101" t="e">
        <f>B203+E203</f>
        <v>#REF!</v>
      </c>
      <c r="I203" s="101"/>
      <c r="J203" s="100" t="e">
        <f t="shared" si="48"/>
        <v>#REF!</v>
      </c>
      <c r="K203" s="101"/>
      <c r="L203" s="101"/>
      <c r="M203" s="101">
        <v>-187428</v>
      </c>
      <c r="N203" s="125"/>
      <c r="O203" s="101">
        <v>-187428</v>
      </c>
      <c r="P203" s="101"/>
      <c r="Q203" s="101"/>
      <c r="R203" s="123">
        <f t="shared" si="36"/>
        <v>-187428</v>
      </c>
      <c r="S203" s="100"/>
      <c r="T203" s="101">
        <f t="shared" si="37"/>
        <v>0</v>
      </c>
      <c r="U203" s="74"/>
      <c r="V203" s="74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1050000</v>
      </c>
      <c r="M204" s="12">
        <f t="shared" si="50"/>
        <v>912177</v>
      </c>
      <c r="N204" s="94">
        <f t="shared" si="35"/>
        <v>0.86874</v>
      </c>
      <c r="O204" s="12">
        <f t="shared" si="50"/>
        <v>565600</v>
      </c>
      <c r="P204" s="12">
        <f t="shared" si="50"/>
        <v>0</v>
      </c>
      <c r="Q204" s="12">
        <f t="shared" si="50"/>
        <v>0</v>
      </c>
      <c r="R204" s="95">
        <f t="shared" si="36"/>
        <v>1615600</v>
      </c>
      <c r="S204" s="98">
        <f t="shared" si="38"/>
        <v>1.77114748563053</v>
      </c>
      <c r="T204" s="99">
        <f t="shared" si="37"/>
        <v>703423</v>
      </c>
      <c r="U204" s="74"/>
      <c r="V204" s="74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1050000</v>
      </c>
      <c r="M205" s="5">
        <v>912177</v>
      </c>
      <c r="N205" s="124">
        <f t="shared" si="35"/>
        <v>0.86874</v>
      </c>
      <c r="O205" s="5">
        <v>565600</v>
      </c>
      <c r="P205" s="5"/>
      <c r="Q205" s="5"/>
      <c r="R205" s="122">
        <f t="shared" si="36"/>
        <v>1615600</v>
      </c>
      <c r="S205" s="96">
        <f t="shared" si="38"/>
        <v>1.77114748563053</v>
      </c>
      <c r="T205" s="97">
        <f t="shared" si="37"/>
        <v>703423</v>
      </c>
      <c r="U205" s="74"/>
      <c r="V205" s="74"/>
    </row>
    <row r="206" spans="1:22" ht="15.75" hidden="1">
      <c r="A206" s="25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4" t="e">
        <f t="shared" si="35"/>
        <v>#DIV/0!</v>
      </c>
      <c r="O206" s="12"/>
      <c r="P206" s="12"/>
      <c r="Q206" s="12"/>
      <c r="R206" s="95">
        <f t="shared" si="36"/>
        <v>0</v>
      </c>
      <c r="S206" s="98" t="e">
        <f t="shared" si="38"/>
        <v>#DIV/0!</v>
      </c>
      <c r="T206" s="99">
        <f t="shared" si="37"/>
        <v>0</v>
      </c>
      <c r="U206" s="74"/>
      <c r="V206" s="74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57535000</v>
      </c>
      <c r="M207" s="12">
        <f>M208+M209+M211+M220</f>
        <v>44634615</v>
      </c>
      <c r="N207" s="94">
        <f t="shared" si="35"/>
        <v>0.7757819588076823</v>
      </c>
      <c r="O207" s="12">
        <f>O208+O209+O211+O220</f>
        <v>-3345144</v>
      </c>
      <c r="P207" s="12">
        <f>P208+P209+P211+P220</f>
        <v>0</v>
      </c>
      <c r="Q207" s="12">
        <f>Q208+Q209+Q211+Q220</f>
        <v>0</v>
      </c>
      <c r="R207" s="95">
        <f t="shared" si="36"/>
        <v>54189856</v>
      </c>
      <c r="S207" s="98">
        <f t="shared" si="38"/>
        <v>1.2140769221376728</v>
      </c>
      <c r="T207" s="99">
        <f t="shared" si="37"/>
        <v>9555241</v>
      </c>
      <c r="U207" s="74"/>
      <c r="V207" s="74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20825000</v>
      </c>
      <c r="M208" s="5">
        <v>17840983</v>
      </c>
      <c r="N208" s="124">
        <f t="shared" si="35"/>
        <v>0.8567098679471788</v>
      </c>
      <c r="O208" s="5">
        <v>3434000</v>
      </c>
      <c r="P208" s="5"/>
      <c r="Q208" s="5"/>
      <c r="R208" s="122">
        <f t="shared" si="36"/>
        <v>24259000</v>
      </c>
      <c r="S208" s="96">
        <f t="shared" si="38"/>
        <v>1.3597344944502217</v>
      </c>
      <c r="T208" s="97">
        <f t="shared" si="37"/>
        <v>6418017</v>
      </c>
      <c r="U208" s="113"/>
      <c r="V208" s="74"/>
    </row>
    <row r="209" spans="1:22" ht="15.75">
      <c r="A209" s="10" t="s">
        <v>18</v>
      </c>
      <c r="B209" s="27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3810000</v>
      </c>
      <c r="M209" s="5">
        <v>3803379</v>
      </c>
      <c r="N209" s="124">
        <f t="shared" si="35"/>
        <v>0.9982622047244094</v>
      </c>
      <c r="O209" s="97"/>
      <c r="P209" s="5"/>
      <c r="Q209" s="5"/>
      <c r="R209" s="122">
        <f t="shared" si="36"/>
        <v>3810000</v>
      </c>
      <c r="S209" s="96">
        <f t="shared" si="38"/>
        <v>1.0017408204651705</v>
      </c>
      <c r="T209" s="97">
        <f t="shared" si="37"/>
        <v>6621</v>
      </c>
      <c r="U209" s="74"/>
      <c r="V209" s="74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4">
        <f t="shared" si="35"/>
        <v>0</v>
      </c>
      <c r="O210" s="5"/>
      <c r="P210" s="5"/>
      <c r="Q210" s="5"/>
      <c r="R210" s="122">
        <f t="shared" si="36"/>
        <v>23900000</v>
      </c>
      <c r="S210" s="96" t="e">
        <f t="shared" si="38"/>
        <v>#DIV/0!</v>
      </c>
      <c r="T210" s="97">
        <f t="shared" si="37"/>
        <v>23900000</v>
      </c>
      <c r="U210" s="74"/>
      <c r="V210" s="74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32900000</v>
      </c>
      <c r="M211" s="5">
        <v>23038511</v>
      </c>
      <c r="N211" s="124">
        <f t="shared" si="35"/>
        <v>0.7002586930091186</v>
      </c>
      <c r="O211" s="5"/>
      <c r="P211" s="5"/>
      <c r="Q211" s="5"/>
      <c r="R211" s="122">
        <f t="shared" si="36"/>
        <v>32900000</v>
      </c>
      <c r="S211" s="96">
        <f t="shared" si="38"/>
        <v>1.4280436786908668</v>
      </c>
      <c r="T211" s="97">
        <f t="shared" si="37"/>
        <v>9861489</v>
      </c>
      <c r="U211" s="74"/>
      <c r="V211" s="74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4" t="e">
        <f t="shared" si="35"/>
        <v>#REF!</v>
      </c>
      <c r="O212" s="12" t="e">
        <f>M212/L212</f>
        <v>#REF!</v>
      </c>
      <c r="P212" s="5"/>
      <c r="Q212" s="5"/>
      <c r="R212" s="95" t="e">
        <f t="shared" si="36"/>
        <v>#REF!</v>
      </c>
      <c r="S212" s="98" t="e">
        <f t="shared" si="38"/>
        <v>#REF!</v>
      </c>
      <c r="T212" s="99" t="e">
        <f t="shared" si="37"/>
        <v>#REF!</v>
      </c>
      <c r="U212" s="74"/>
      <c r="V212" s="74"/>
    </row>
    <row r="213" spans="1:22" ht="20.25" hidden="1">
      <c r="A213" s="35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5" t="e">
        <f aca="true" t="shared" si="57" ref="R213:R220">L213+O213</f>
        <v>#REF!</v>
      </c>
      <c r="S213" s="98" t="e">
        <f t="shared" si="38"/>
        <v>#REF!</v>
      </c>
      <c r="T213" s="99" t="e">
        <f aca="true" t="shared" si="58" ref="T213:T221">R213-M213</f>
        <v>#REF!</v>
      </c>
      <c r="U213" s="74"/>
      <c r="V213" s="74"/>
    </row>
    <row r="214" spans="1:22" ht="15.75" hidden="1">
      <c r="A214" s="36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aca="true" t="shared" si="59" ref="S214:S221">R214/M214</f>
        <v>#REF!</v>
      </c>
      <c r="T214" s="99" t="e">
        <f t="shared" si="58"/>
        <v>#REF!</v>
      </c>
      <c r="U214" s="74"/>
      <c r="V214" s="74"/>
    </row>
    <row r="215" spans="1:22" ht="15.75" hidden="1">
      <c r="A215" s="36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4" t="e">
        <f t="shared" si="55"/>
        <v>#REF!</v>
      </c>
      <c r="O215" s="12" t="e">
        <f t="shared" si="56"/>
        <v>#REF!</v>
      </c>
      <c r="P215" s="5"/>
      <c r="Q215" s="5"/>
      <c r="R215" s="95" t="e">
        <f t="shared" si="57"/>
        <v>#REF!</v>
      </c>
      <c r="S215" s="98" t="e">
        <f t="shared" si="59"/>
        <v>#REF!</v>
      </c>
      <c r="T215" s="99" t="e">
        <f t="shared" si="58"/>
        <v>#REF!</v>
      </c>
      <c r="U215" s="74"/>
      <c r="V215" s="74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4" t="e">
        <f t="shared" si="55"/>
        <v>#REF!</v>
      </c>
      <c r="O216" s="12" t="e">
        <f t="shared" si="56"/>
        <v>#REF!</v>
      </c>
      <c r="P216" s="5"/>
      <c r="Q216" s="5"/>
      <c r="R216" s="95" t="e">
        <f t="shared" si="57"/>
        <v>#REF!</v>
      </c>
      <c r="S216" s="98" t="e">
        <f t="shared" si="59"/>
        <v>#REF!</v>
      </c>
      <c r="T216" s="99" t="e">
        <f t="shared" si="58"/>
        <v>#REF!</v>
      </c>
      <c r="U216" s="74"/>
      <c r="V216" s="74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4" t="e">
        <f t="shared" si="55"/>
        <v>#REF!</v>
      </c>
      <c r="O217" s="12" t="e">
        <f t="shared" si="56"/>
        <v>#REF!</v>
      </c>
      <c r="P217" s="5"/>
      <c r="Q217" s="5"/>
      <c r="R217" s="95" t="e">
        <f t="shared" si="57"/>
        <v>#REF!</v>
      </c>
      <c r="S217" s="98" t="e">
        <f t="shared" si="59"/>
        <v>#REF!</v>
      </c>
      <c r="T217" s="99" t="e">
        <f t="shared" si="58"/>
        <v>#REF!</v>
      </c>
      <c r="U217" s="74"/>
      <c r="V217" s="74"/>
    </row>
    <row r="218" spans="1:22" ht="15.75" hidden="1">
      <c r="A218" s="11" t="s">
        <v>52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4" t="e">
        <f t="shared" si="55"/>
        <v>#DIV/0!</v>
      </c>
      <c r="O218" s="12" t="e">
        <f t="shared" si="56"/>
        <v>#DIV/0!</v>
      </c>
      <c r="P218" s="5"/>
      <c r="Q218" s="5"/>
      <c r="R218" s="95" t="e">
        <f t="shared" si="57"/>
        <v>#DIV/0!</v>
      </c>
      <c r="S218" s="98" t="e">
        <f t="shared" si="59"/>
        <v>#DIV/0!</v>
      </c>
      <c r="T218" s="99" t="e">
        <f t="shared" si="58"/>
        <v>#DIV/0!</v>
      </c>
      <c r="U218" s="74"/>
      <c r="V218" s="74"/>
    </row>
    <row r="219" spans="1:22" ht="30.75" hidden="1">
      <c r="A219" s="41" t="s">
        <v>69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4" t="e">
        <f t="shared" si="55"/>
        <v>#DIV/0!</v>
      </c>
      <c r="O219" s="12" t="e">
        <f t="shared" si="56"/>
        <v>#DIV/0!</v>
      </c>
      <c r="P219" s="5"/>
      <c r="Q219" s="5"/>
      <c r="R219" s="95" t="e">
        <f t="shared" si="57"/>
        <v>#DIV/0!</v>
      </c>
      <c r="S219" s="98" t="e">
        <f t="shared" si="59"/>
        <v>#DIV/0!</v>
      </c>
      <c r="T219" s="99" t="e">
        <f t="shared" si="58"/>
        <v>#DIV/0!</v>
      </c>
      <c r="U219" s="74"/>
      <c r="V219" s="74"/>
    </row>
    <row r="220" spans="1:22" ht="16.5" thickBot="1">
      <c r="A220" s="77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5"/>
      <c r="M220" s="65">
        <v>-48258</v>
      </c>
      <c r="N220" s="126"/>
      <c r="O220" s="65">
        <f>-6730886-48258</f>
        <v>-6779144</v>
      </c>
      <c r="P220" s="16"/>
      <c r="Q220" s="16"/>
      <c r="R220" s="123">
        <f t="shared" si="57"/>
        <v>-6779144</v>
      </c>
      <c r="S220" s="102"/>
      <c r="T220" s="104">
        <f t="shared" si="58"/>
        <v>-6730886</v>
      </c>
      <c r="U220" s="74"/>
      <c r="V220" s="74"/>
    </row>
    <row r="221" spans="1:22" ht="21" thickBot="1">
      <c r="A221" s="78" t="s">
        <v>1</v>
      </c>
      <c r="B221" s="86">
        <f>B81+B87+B95+B102+B109+B124+B133+B154+B182+B200+B204+B207+B218+B220</f>
        <v>224238631</v>
      </c>
      <c r="C221" s="87">
        <f>C81+C87+C95+C99+C102+C109+C124+C133+C154+C182+C200+C204+C207</f>
        <v>208553657</v>
      </c>
      <c r="D221" s="88">
        <f>C221/B221</f>
        <v>0.9300523111024522</v>
      </c>
      <c r="E221" s="87">
        <f>E81+E87+E95+E99+E102+E109+E124+E133+E154+E182+E200+E204+E207+E218+E220</f>
        <v>0</v>
      </c>
      <c r="F221" s="88">
        <f t="shared" si="47"/>
        <v>0.9300523111024522</v>
      </c>
      <c r="G221" s="87">
        <f>G81+G87+G95+G102+G109+G124+G133+G154+G182+G200+G204+G207</f>
        <v>0</v>
      </c>
      <c r="H221" s="87">
        <f>H81+H87+H95+H102+H109+H124+H133+H154+H182+H200+H204+H207</f>
        <v>275745376</v>
      </c>
      <c r="I221" s="87">
        <f>I81+I87+I95+I102+I109+I124+I133+I154+I182+I200+I204+I207</f>
        <v>229057145</v>
      </c>
      <c r="J221" s="88">
        <f t="shared" si="52"/>
        <v>0.8306835397305085</v>
      </c>
      <c r="K221" s="89">
        <f aca="true" t="shared" si="60" ref="K221:R221">K81+K87+K95+K102+K109+K124+K133+K154+K182+K200+K204+K207</f>
        <v>150000</v>
      </c>
      <c r="L221" s="80">
        <f t="shared" si="60"/>
        <v>273334923</v>
      </c>
      <c r="M221" s="80">
        <f t="shared" si="60"/>
        <v>200961240</v>
      </c>
      <c r="N221" s="103">
        <f t="shared" si="55"/>
        <v>0.735219772849882</v>
      </c>
      <c r="O221" s="80">
        <f t="shared" si="60"/>
        <v>-3596994</v>
      </c>
      <c r="P221" s="80">
        <f t="shared" si="60"/>
        <v>0</v>
      </c>
      <c r="Q221" s="80">
        <f t="shared" si="60"/>
        <v>0</v>
      </c>
      <c r="R221" s="80">
        <f t="shared" si="60"/>
        <v>269737929</v>
      </c>
      <c r="S221" s="103">
        <f t="shared" si="59"/>
        <v>1.3422385779466728</v>
      </c>
      <c r="T221" s="105">
        <f t="shared" si="58"/>
        <v>68776689</v>
      </c>
      <c r="U221" s="74"/>
      <c r="V221" s="74"/>
    </row>
    <row r="222" spans="1:22" ht="15.75">
      <c r="A222" s="28"/>
      <c r="B222" s="74"/>
      <c r="C222" s="75"/>
      <c r="D222" s="75"/>
      <c r="E222" s="76"/>
      <c r="F222" s="76"/>
      <c r="G222" s="76"/>
      <c r="H222" s="75">
        <f>H76-H221</f>
        <v>0</v>
      </c>
      <c r="I222" s="75"/>
      <c r="J222" s="75"/>
      <c r="K222" s="75"/>
      <c r="L222" s="75">
        <f>L76-L221</f>
        <v>0</v>
      </c>
      <c r="M222" s="76"/>
      <c r="N222" s="76"/>
      <c r="O222" s="76"/>
      <c r="P222" s="76"/>
      <c r="Q222" s="76"/>
      <c r="R222" s="2">
        <f>R76-R221</f>
        <v>0</v>
      </c>
      <c r="S222" s="74"/>
      <c r="T222" s="74"/>
      <c r="U222" s="74"/>
      <c r="V222" s="74"/>
    </row>
    <row r="223" spans="1:18" ht="15.75">
      <c r="A223" s="68"/>
      <c r="B223" s="68"/>
      <c r="C223" s="68"/>
      <c r="D223" s="68"/>
      <c r="E223" s="68"/>
      <c r="F223" s="68"/>
      <c r="G223" s="68"/>
      <c r="H223" s="30"/>
      <c r="I223" s="30"/>
      <c r="J223" s="30"/>
      <c r="K223" s="30"/>
      <c r="L223" s="67"/>
      <c r="M223" s="67"/>
      <c r="N223" s="67"/>
      <c r="O223" s="67"/>
      <c r="P223" s="67"/>
      <c r="Q223" s="67"/>
      <c r="R223" s="2"/>
    </row>
    <row r="227" spans="1:18" ht="15.75">
      <c r="A227" s="28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144</v>
      </c>
      <c r="B228" s="2"/>
      <c r="C228" s="2"/>
      <c r="D228" s="69"/>
      <c r="E228" s="29" t="s">
        <v>81</v>
      </c>
      <c r="F228" s="29"/>
      <c r="G228" s="29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184</v>
      </c>
      <c r="B229" s="30"/>
      <c r="C229" s="69"/>
      <c r="D229" s="69"/>
      <c r="E229" s="29" t="s">
        <v>82</v>
      </c>
      <c r="F229" s="29"/>
      <c r="G229" s="29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31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32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  <row r="234" spans="1:18" ht="15.75">
      <c r="A234" s="28"/>
      <c r="B234" s="68"/>
      <c r="C234" s="69"/>
      <c r="D234" s="69"/>
      <c r="E234" s="67"/>
      <c r="F234" s="67"/>
      <c r="G234" s="67"/>
      <c r="H234" s="68"/>
      <c r="I234" s="68"/>
      <c r="J234" s="68"/>
      <c r="K234" s="68"/>
      <c r="L234" s="67"/>
      <c r="M234" s="67"/>
      <c r="N234" s="67"/>
      <c r="O234" s="67"/>
      <c r="P234" s="67"/>
      <c r="Q234" s="67"/>
      <c r="R234" s="2"/>
    </row>
    <row r="235" spans="1:18" ht="15.75">
      <c r="A235" s="68"/>
      <c r="B235" s="68"/>
      <c r="C235" s="69"/>
      <c r="D235" s="69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2"/>
    </row>
    <row r="236" spans="1:18" ht="15.75">
      <c r="A236" s="68"/>
      <c r="B236" s="68"/>
      <c r="C236" s="69"/>
      <c r="D236" s="69"/>
      <c r="E236" s="67"/>
      <c r="F236" s="67"/>
      <c r="G236" s="67"/>
      <c r="H236" s="68"/>
      <c r="I236" s="68"/>
      <c r="J236" s="68"/>
      <c r="K236" s="68"/>
      <c r="L236" s="67"/>
      <c r="M236" s="67"/>
      <c r="N236" s="67"/>
      <c r="O236" s="67"/>
      <c r="P236" s="67"/>
      <c r="Q236" s="67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2022-10-21T06:18:52Z</cp:lastPrinted>
  <dcterms:created xsi:type="dcterms:W3CDTF">2007-06-25T06:06:27Z</dcterms:created>
  <dcterms:modified xsi:type="dcterms:W3CDTF">2022-10-21T08:49:54Z</dcterms:modified>
  <cp:category/>
  <cp:version/>
  <cp:contentType/>
  <cp:contentStatus/>
</cp:coreProperties>
</file>