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438" activeTab="0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</externalReferences>
  <definedNames>
    <definedName name="_xlnm.Print_Area" localSheetId="1">'ANEXA2'!$A$1:$T$199</definedName>
    <definedName name="_xlnm.Print_Titles" localSheetId="0">'ANEXA1'!$12:$12</definedName>
    <definedName name="_xlnm.Print_Titles" localSheetId="1">'ANEXA2'!$12:$12</definedName>
  </definedNames>
  <calcPr fullCalcOnLoad="1"/>
</workbook>
</file>

<file path=xl/sharedStrings.xml><?xml version="1.0" encoding="utf-8"?>
<sst xmlns="http://schemas.openxmlformats.org/spreadsheetml/2006/main" count="672" uniqueCount="443">
  <si>
    <t>ANEXA Nr. 1</t>
  </si>
  <si>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</si>
  <si>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</si>
  <si>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</si>
  <si>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</si>
  <si>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</si>
  <si>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</si>
  <si>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</si>
  <si>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</si>
  <si>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</si>
  <si>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</si>
  <si>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</si>
  <si>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</si>
  <si>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</si>
  <si>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</si>
  <si>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</si>
  <si>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</si>
  <si>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</si>
  <si>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</si>
  <si>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</si>
  <si>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</si>
  <si>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</si>
  <si>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</si>
  <si>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</si>
  <si>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</si>
  <si>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</si>
  <si>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</si>
  <si>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</si>
  <si>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</si>
  <si>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</si>
  <si>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</si>
  <si>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</si>
  <si>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</si>
  <si>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</si>
  <si>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</si>
  <si>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</si>
  <si>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</si>
  <si>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</si>
  <si>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III</t>
  </si>
  <si>
    <t>REZULTATUL BRUT (profit/pierdere)</t>
  </si>
  <si>
    <t>IV</t>
  </si>
  <si>
    <t>IMPOZIT PE PROFIT</t>
  </si>
  <si>
    <t>V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</si>
  <si>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</si>
  <si>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</si>
  <si>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</si>
  <si>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</si>
  <si>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</si>
  <si>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</si>
  <si>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</si>
  <si>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</si>
  <si>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</si>
  <si>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c)</t>
  </si>
  <si>
    <t>- dividende cuvenite altor acţionari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</si>
  <si>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</si>
  <si>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</si>
  <si>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</si>
  <si>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</si>
  <si>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</si>
  <si>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</si>
  <si>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</si>
  <si>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</si>
  <si>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</si>
  <si>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</si>
  <si>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</si>
  <si>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</si>
  <si>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</si>
  <si>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</si>
  <si>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</si>
  <si>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</si>
  <si>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</si>
  <si>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</si>
  <si>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</si>
  <si>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</si>
  <si>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</si>
  <si>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</si>
  <si>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</si>
  <si>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</si>
  <si>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</si>
  <si>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</si>
  <si>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Aprobat</t>
  </si>
  <si>
    <t>din care:</t>
  </si>
  <si>
    <t>Trim I</t>
  </si>
  <si>
    <t>Trim II</t>
  </si>
  <si>
    <t>Trim III</t>
  </si>
  <si>
    <t>3a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</si>
  <si>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</si>
  <si>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</si>
  <si>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</si>
  <si>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</si>
  <si>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</si>
  <si>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</si>
  <si>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</si>
  <si>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</si>
  <si>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</si>
  <si>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</si>
  <si>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</si>
  <si>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</si>
  <si>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</si>
  <si>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</si>
  <si>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</si>
  <si>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</si>
  <si>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</si>
  <si>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</si>
  <si>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</si>
  <si>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</si>
  <si>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</si>
  <si>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</si>
  <si>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</si>
  <si>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</si>
  <si>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</si>
  <si>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</si>
  <si>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</si>
  <si>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</si>
  <si>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</si>
  <si>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</si>
  <si>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</si>
  <si>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</si>
  <si>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</si>
  <si>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</si>
  <si>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</si>
  <si>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</si>
  <si>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</si>
  <si>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</si>
  <si>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</si>
  <si>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</si>
  <si>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</si>
  <si>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</si>
  <si>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</si>
  <si>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</si>
  <si>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</si>
  <si>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</si>
  <si>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</si>
  <si>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</si>
  <si>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</si>
  <si>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</si>
  <si>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</si>
  <si>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</si>
  <si>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</si>
  <si>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</si>
  <si>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</si>
  <si>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</si>
  <si>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</si>
  <si>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</si>
  <si>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</si>
  <si>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</si>
  <si>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</si>
  <si>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</si>
  <si>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</si>
  <si>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</si>
  <si>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</si>
  <si>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</si>
  <si>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</si>
  <si>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</si>
  <si>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</si>
  <si>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</si>
  <si>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</si>
  <si>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</si>
  <si>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</si>
  <si>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</si>
  <si>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</si>
  <si>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</si>
  <si>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</si>
  <si>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</si>
  <si>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</si>
  <si>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</si>
  <si>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</si>
  <si>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</si>
  <si>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</si>
  <si>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</si>
  <si>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</si>
  <si>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</si>
  <si>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</si>
  <si>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</si>
  <si>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</si>
  <si>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</si>
  <si>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</si>
  <si>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</si>
  <si>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</si>
  <si>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</si>
  <si>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</si>
  <si>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</si>
  <si>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</si>
  <si>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</si>
  <si>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</si>
  <si>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</si>
  <si>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</si>
  <si>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</si>
  <si>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</si>
  <si>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</si>
  <si>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</si>
  <si>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</si>
  <si>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</si>
  <si>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</si>
  <si>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</si>
  <si>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</si>
  <si>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</si>
  <si>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</si>
  <si>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</si>
  <si>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</si>
  <si>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</si>
  <si>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</si>
  <si>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</si>
  <si>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</si>
  <si>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</si>
  <si>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</si>
  <si>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</si>
  <si>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</si>
  <si>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</si>
  <si>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</si>
  <si>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</si>
  <si>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</si>
  <si>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</si>
  <si>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</si>
  <si>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</si>
  <si>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</si>
  <si>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</si>
  <si>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</si>
  <si>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</si>
  <si>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</si>
  <si>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</si>
  <si>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</si>
  <si>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</si>
  <si>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</si>
  <si>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</si>
  <si>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</si>
  <si>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</si>
  <si>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</si>
  <si>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</si>
  <si>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</si>
  <si>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</si>
  <si>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</si>
  <si>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</si>
  <si>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</si>
  <si>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</si>
  <si>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</si>
  <si>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</si>
  <si>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</si>
  <si>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</si>
  <si>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</si>
  <si>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ANEXA Nr. 3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</si>
  <si>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</si>
  <si>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</si>
  <si>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</si>
  <si>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</si>
  <si>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</si>
  <si>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</si>
  <si>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</si>
  <si>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ANEXA Nr. 4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</si>
  <si>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</si>
  <si>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</si>
  <si>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</si>
  <si>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</si>
  <si>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</si>
  <si>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</si>
  <si>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</si>
  <si>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</si>
  <si>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</si>
  <si>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</si>
  <si>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</si>
  <si>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</si>
  <si>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</si>
  <si>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</si>
  <si>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</si>
  <si>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</si>
  <si>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</si>
  <si>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</si>
  <si>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</si>
  <si>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</si>
  <si>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</si>
  <si>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</si>
  <si>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</si>
  <si>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</si>
  <si>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</si>
  <si>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</si>
  <si>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</si>
  <si>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</si>
  <si>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</si>
  <si>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</si>
  <si>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</si>
  <si>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</si>
  <si>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</si>
  <si>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</si>
  <si>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</si>
  <si>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</si>
  <si>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</si>
  <si>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</si>
  <si>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</si>
  <si>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</si>
  <si>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</si>
  <si>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</si>
  <si>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</si>
  <si>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</si>
  <si>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</si>
  <si>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</si>
  <si>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reintregire cresteri salariale fata de an precedent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</si>
  <si>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</si>
  <si>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</si>
  <si>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</si>
  <si>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</si>
  <si>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</si>
  <si>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</si>
  <si>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</si>
  <si>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</si>
  <si>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</si>
  <si>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>- corespunzator modificarilor legislative privind contributiile sociale obligatorii</t>
  </si>
  <si>
    <t>- imobilizari necorporale - soft windows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</si>
  <si>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</si>
  <si>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</si>
  <si>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</si>
  <si>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</si>
  <si>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</si>
  <si>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</si>
  <si>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</si>
  <si>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</si>
  <si>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</si>
  <si>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</si>
  <si>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</si>
  <si>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</si>
  <si>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</si>
  <si>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</si>
  <si>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</si>
  <si>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</si>
  <si>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</si>
  <si>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</si>
  <si>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</si>
  <si>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</si>
  <si>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</si>
  <si>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</si>
  <si>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</si>
  <si>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</si>
  <si>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</si>
  <si>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</si>
  <si>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</si>
  <si>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</si>
  <si>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</si>
  <si>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</si>
  <si>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</si>
  <si>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</si>
  <si>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</si>
  <si>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</si>
  <si>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</si>
  <si>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echipament service autobuze</t>
  </si>
  <si>
    <t>Investiţii în curs din fonduri proprii, din care:</t>
  </si>
  <si>
    <t>a)-pentru bunurile proprietate privata a operatorului economic</t>
  </si>
  <si>
    <t>- tehnica de calcul</t>
  </si>
  <si>
    <t>usa industriala hala</t>
  </si>
  <si>
    <t>sistem supraveghere video</t>
  </si>
  <si>
    <t>sistem iluminat curte</t>
  </si>
  <si>
    <t>elaborare documentatie autorizatie ISU</t>
  </si>
  <si>
    <t>VENITURI TOTALE (rd. 2 + rd. 22 )</t>
  </si>
  <si>
    <t>147a)</t>
  </si>
  <si>
    <t>147b)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</si>
  <si>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</si>
  <si>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</si>
  <si>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</si>
  <si>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</si>
  <si>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</si>
  <si>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</si>
  <si>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</si>
  <si>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</si>
  <si>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</si>
  <si>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</si>
  <si>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</si>
  <si>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</si>
  <si>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</si>
  <si>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</si>
  <si>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</si>
  <si>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</si>
  <si>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</si>
  <si>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</si>
  <si>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</si>
  <si>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</si>
  <si>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</si>
  <si>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</si>
  <si>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</si>
  <si>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</si>
  <si>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</si>
  <si>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</si>
  <si>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ANEXA 5</t>
  </si>
  <si>
    <t>mii lei</t>
  </si>
  <si>
    <t>a=plati restante</t>
  </si>
  <si>
    <t>b=rezultat brut</t>
  </si>
  <si>
    <t>BUJOR IONUT-ANTONIO</t>
  </si>
  <si>
    <t>Iojiban Doina</t>
  </si>
  <si>
    <t>An precedent (N-1)2020</t>
  </si>
  <si>
    <t>An curent 2021</t>
  </si>
  <si>
    <t>Masuri de imbunatatire a rezultatului brut si de reducere a platilor restante</t>
  </si>
  <si>
    <t>Programul de investiţii, dotări şi sursele de finanţare rectificat</t>
  </si>
  <si>
    <t>9=8/5*100</t>
  </si>
  <si>
    <t>10=8/6*100</t>
  </si>
  <si>
    <t xml:space="preserve">Diferenta
fata de propunerea anterioara
</t>
  </si>
  <si>
    <t xml:space="preserve">=8-6
</t>
  </si>
  <si>
    <t>8a</t>
  </si>
  <si>
    <t>8b</t>
  </si>
  <si>
    <t>8c</t>
  </si>
  <si>
    <t>8d</t>
  </si>
  <si>
    <t>Total
An
8=8d</t>
  </si>
  <si>
    <t>conform HCL206/
26.08.2021, Hot AGA 7/30.08.2021</t>
  </si>
  <si>
    <t>VENITURI TOTALE (rd. 1 = rd. 2 + rd. 5 )</t>
  </si>
  <si>
    <t>IMPOZIT PE PROFIT CURENT</t>
  </si>
  <si>
    <t>IMPOZIT PE PROFIT AMANAT</t>
  </si>
  <si>
    <t>Venituri din impozit pe profit amanat</t>
  </si>
  <si>
    <t>Impozit specific unor activitati</t>
  </si>
  <si>
    <t>Alte impozite neprezentate la elementele de mai sus</t>
  </si>
  <si>
    <t>PROFITUL /Pierderea neta a perioadei de raportare(Rd26=Rd20-Rd21-Rd22+Rd23-Rd24-Rd25), din care:</t>
  </si>
  <si>
    <t>Profitul contabil rămas după deducerea sumelor de la rd. 27, 28, 29,30,31</t>
  </si>
  <si>
    <t>Profitul nerepartizat pe destinaţiile prevăzute la rd. 33 - rd. 34 se repartizează la alte rezerve şi constituie sursă proprie de finanţare</t>
  </si>
  <si>
    <t>Productivitatea muncii în unităţi valorice pe total personal mediu (mii lei/persoană) (rd. 2/rd. 51)</t>
  </si>
  <si>
    <t>Productivitatea muncii în unităţi valorice pe total personal mediu recalculata cf.Legii anuale a bugetului de stat(mii lei/persoană) (rd. 2/rd. 51)</t>
  </si>
  <si>
    <t xml:space="preserve">*) Rd.52 = Rd.150 din Anexa de fundamentare nr. 2 </t>
  </si>
  <si>
    <t xml:space="preserve">*) Rd.53 = Rd.152 din Anexa de fundamentare nr. 2 </t>
  </si>
  <si>
    <t>pe anul 2022</t>
  </si>
  <si>
    <t>Prevederi an precedent (N-1) -2021</t>
  </si>
  <si>
    <t xml:space="preserve">Preli-
minat/ 
Realizat la 31.12.2021
</t>
  </si>
  <si>
    <t>Prevederi an curent (N) -2022</t>
  </si>
  <si>
    <t>conform HCL169/
26.05.2022</t>
  </si>
  <si>
    <t xml:space="preserve">Preli-
minat/ 
Realizat la 31.08.2022
</t>
  </si>
  <si>
    <t>Propuneri rectificare 2022</t>
  </si>
  <si>
    <t>Realizat an N-2
(2020)</t>
  </si>
  <si>
    <t>Prevederi an N-2
2020</t>
  </si>
  <si>
    <t>Prevederi an precedent (N-1)
2021</t>
  </si>
  <si>
    <t>an precedent 2021</t>
  </si>
  <si>
    <t>an curent 2022</t>
  </si>
  <si>
    <t>centrala termica cladire administrativa</t>
  </si>
  <si>
    <t>Lucrari de cablare cladire Fabricii 43</t>
  </si>
  <si>
    <t>proiect tehnic instalatie utilizare gaze sediu Gara Ferastrau 9</t>
  </si>
  <si>
    <t>proiect tehnic centrala termica pe gaze sediu Gara Ferastrau 9</t>
  </si>
  <si>
    <t>proiectare cu executie refacere fatada Cuza Voda 3</t>
  </si>
  <si>
    <t>servicii de consultanta pt eleborare documentatie de atribuire pt lucrari de reparatii curente si reabilitare termica cladire administrativa</t>
  </si>
  <si>
    <t>lucrari de reparatii curente si reabilitare cladire administrativa</t>
  </si>
  <si>
    <t>lucrari de proiectare refacere instalatie incalzire sediu admin si baza productie</t>
  </si>
  <si>
    <t xml:space="preserve"> refacere instalatie incalzire sediu admin si baza productie</t>
  </si>
  <si>
    <t>mobilier birouri cladire administrativa</t>
  </si>
  <si>
    <t xml:space="preserve">autoturism </t>
  </si>
  <si>
    <t>autovehicul electric</t>
  </si>
  <si>
    <t>Realizat/ Preliminat an precedent (N-1)
2021</t>
  </si>
  <si>
    <t>Propuneri an curent (N)
2022</t>
  </si>
  <si>
    <t>Estimări 
an N + 1
2023</t>
  </si>
  <si>
    <t>Estimări
 an N + 2
2024</t>
  </si>
  <si>
    <t>rectificat pe anul 2022</t>
  </si>
  <si>
    <t>Detalierea indicatorilor economico-financiari prevăzuţi în bugetul de venituri şi cheltuieli rectificat şi repartizarea pe trimestre a acestora</t>
  </si>
  <si>
    <t>Sistem control acces(scanner)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</si>
</sst>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"/>
    <numFmt numFmtId="182" formatCode="0.00000"/>
    <numFmt numFmtId="183" formatCode="0.0000"/>
    <numFmt numFmtId="184" formatCode="0.0000000"/>
    <numFmt numFmtId="185" formatCode="0.000000"/>
    <numFmt numFmtId="186" formatCode="#,##0.0"/>
  </numFmts>
  <fonts count="5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3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0" fontId="1" fillId="0" borderId="13" xfId="0" applyNumberFormat="1" applyFont="1" applyBorder="1" applyAlignment="1">
      <alignment horizontal="center" vertical="top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0" fillId="0" borderId="13" xfId="0" applyFont="1" applyBorder="1" applyAlignment="1" quotePrefix="1">
      <alignment horizontal="center" vertical="top" wrapText="1"/>
    </xf>
    <xf numFmtId="2" fontId="1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1" fontId="46" fillId="0" borderId="13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1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180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3" xfId="0" applyFont="1" applyBorder="1" applyAlignment="1" quotePrefix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</row>
        <row r="74">
          <cell r="B74" t="str">
            <v>BUJOR IONUT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4" zoomScaleNormal="94" zoomScalePageLayoutView="0" workbookViewId="0" topLeftCell="A1">
      <selection activeCell="R15" sqref="R15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9.28125" style="0" customWidth="1"/>
    <col min="10" max="10" width="8.7109375" style="1" customWidth="1"/>
    <col min="11" max="11" width="8.8515625" style="1" customWidth="1"/>
    <col min="12" max="12" width="9.421875" style="0" customWidth="1"/>
    <col min="13" max="13" width="9.8515625" style="0" customWidth="1"/>
  </cols>
  <sheetData>
    <row r="1" spans="1:13" ht="12.7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150" t="s">
        <v>0</v>
      </c>
      <c r="M1" s="150"/>
    </row>
    <row r="2" spans="1:13" s="8" customFormat="1" ht="12.75" customHeight="1">
      <c r="A2" s="4" t="s">
        <v>274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8" customFormat="1" ht="12.75" customHeight="1">
      <c r="A3" s="4" t="s">
        <v>275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12.75" customHeight="1">
      <c r="A4" s="4" t="s">
        <v>276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.75" customHeight="1">
      <c r="A5" s="4" t="s">
        <v>277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51" t="s">
        <v>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ht="12.75" customHeight="1">
      <c r="A7" s="151" t="s">
        <v>440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ht="12.75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9" t="s">
        <v>2</v>
      </c>
    </row>
    <row r="10" spans="1:13" ht="39" customHeight="1">
      <c r="A10" s="148"/>
      <c r="B10" s="148"/>
      <c r="C10" s="148"/>
      <c r="D10" s="147" t="s">
        <v>3</v>
      </c>
      <c r="E10" s="147"/>
      <c r="F10" s="147" t="s">
        <v>4</v>
      </c>
      <c r="G10" s="147" t="s">
        <v>436</v>
      </c>
      <c r="H10" s="147" t="s">
        <v>437</v>
      </c>
      <c r="I10" s="147" t="s">
        <v>5</v>
      </c>
      <c r="J10" s="147" t="s">
        <v>438</v>
      </c>
      <c r="K10" s="145" t="s">
        <v>439</v>
      </c>
      <c r="L10" s="147" t="s">
        <v>5</v>
      </c>
      <c r="M10" s="147"/>
    </row>
    <row r="11" spans="1:13" ht="38.25" customHeight="1">
      <c r="A11" s="148"/>
      <c r="B11" s="148"/>
      <c r="C11" s="148"/>
      <c r="D11" s="148"/>
      <c r="E11" s="147"/>
      <c r="F11" s="147"/>
      <c r="G11" s="147"/>
      <c r="H11" s="147"/>
      <c r="I11" s="147"/>
      <c r="J11" s="147"/>
      <c r="K11" s="146"/>
      <c r="L11" s="11" t="s">
        <v>6</v>
      </c>
      <c r="M11" s="11" t="s">
        <v>7</v>
      </c>
    </row>
    <row r="12" spans="1:13" ht="12.75" customHeight="1">
      <c r="A12" s="102">
        <v>0</v>
      </c>
      <c r="B12" s="102">
        <v>1</v>
      </c>
      <c r="C12" s="103"/>
      <c r="D12" s="149">
        <v>2</v>
      </c>
      <c r="E12" s="149"/>
      <c r="F12" s="102">
        <v>3</v>
      </c>
      <c r="G12" s="102">
        <v>4</v>
      </c>
      <c r="H12" s="102">
        <v>5</v>
      </c>
      <c r="I12" s="102" t="s">
        <v>8</v>
      </c>
      <c r="J12" s="102">
        <v>7</v>
      </c>
      <c r="K12" s="102">
        <v>8</v>
      </c>
      <c r="L12" s="102">
        <v>9</v>
      </c>
      <c r="M12" s="102">
        <v>10</v>
      </c>
    </row>
    <row r="13" spans="1:13" ht="12.75" customHeight="1">
      <c r="A13" s="12" t="s">
        <v>9</v>
      </c>
      <c r="B13" s="13"/>
      <c r="C13" s="13"/>
      <c r="D13" s="142" t="s">
        <v>399</v>
      </c>
      <c r="E13" s="142"/>
      <c r="F13" s="12">
        <v>1</v>
      </c>
      <c r="G13" s="98">
        <f>G14+G17</f>
        <v>21658</v>
      </c>
      <c r="H13" s="98">
        <f>H14+H17</f>
        <v>25064</v>
      </c>
      <c r="I13" s="22">
        <f aca="true" t="shared" si="0" ref="I13:I18">H13/G13*100</f>
        <v>115.72629051620649</v>
      </c>
      <c r="J13" s="137">
        <v>25064</v>
      </c>
      <c r="K13" s="137">
        <v>25064</v>
      </c>
      <c r="L13" s="24">
        <f aca="true" t="shared" si="1" ref="L13:L18">J13/H13*100</f>
        <v>100</v>
      </c>
      <c r="M13" s="24">
        <f>K13/J13*100</f>
        <v>100</v>
      </c>
    </row>
    <row r="14" spans="1:13" ht="12.75" customHeight="1">
      <c r="A14" s="144"/>
      <c r="B14" s="12">
        <v>1</v>
      </c>
      <c r="C14" s="13"/>
      <c r="D14" s="142" t="s">
        <v>10</v>
      </c>
      <c r="E14" s="142"/>
      <c r="F14" s="12">
        <v>2</v>
      </c>
      <c r="G14" s="13">
        <f>ANEXA2!I14</f>
        <v>21642</v>
      </c>
      <c r="H14" s="21">
        <f>ANEXA2!L14</f>
        <v>25013</v>
      </c>
      <c r="I14" s="22">
        <f t="shared" si="0"/>
        <v>115.57619443674336</v>
      </c>
      <c r="J14" s="137">
        <v>25013</v>
      </c>
      <c r="K14" s="137">
        <v>25013</v>
      </c>
      <c r="L14" s="24">
        <f t="shared" si="1"/>
        <v>100</v>
      </c>
      <c r="M14" s="24">
        <f aca="true" t="shared" si="2" ref="M14:M39">K14/J14*100</f>
        <v>100</v>
      </c>
    </row>
    <row r="15" spans="1:13" ht="25.5">
      <c r="A15" s="144"/>
      <c r="B15" s="13"/>
      <c r="C15" s="13"/>
      <c r="D15" s="12" t="s">
        <v>11</v>
      </c>
      <c r="E15" s="14" t="s">
        <v>287</v>
      </c>
      <c r="F15" s="12">
        <v>3</v>
      </c>
      <c r="G15" s="13">
        <f>ANEXA2!I22</f>
        <v>4590</v>
      </c>
      <c r="H15" s="21">
        <f>ANEXA2!L22</f>
        <v>7000</v>
      </c>
      <c r="I15" s="22">
        <f t="shared" si="0"/>
        <v>152.5054466230937</v>
      </c>
      <c r="J15" s="137">
        <v>7000</v>
      </c>
      <c r="K15" s="137">
        <v>7000</v>
      </c>
      <c r="L15" s="24">
        <f t="shared" si="1"/>
        <v>100</v>
      </c>
      <c r="M15" s="24">
        <f t="shared" si="2"/>
        <v>100</v>
      </c>
    </row>
    <row r="16" spans="1:13" ht="25.5">
      <c r="A16" s="144"/>
      <c r="B16" s="13"/>
      <c r="C16" s="13"/>
      <c r="D16" s="12" t="s">
        <v>12</v>
      </c>
      <c r="E16" s="14" t="s">
        <v>272</v>
      </c>
      <c r="F16" s="12">
        <v>4</v>
      </c>
      <c r="G16" s="13">
        <f>ANEXA2!I23</f>
        <v>13124</v>
      </c>
      <c r="H16" s="21">
        <f>ANEXA2!L23</f>
        <v>13535</v>
      </c>
      <c r="I16" s="22">
        <f t="shared" si="0"/>
        <v>103.13166717464188</v>
      </c>
      <c r="J16" s="137">
        <v>13535</v>
      </c>
      <c r="K16" s="137">
        <v>13535</v>
      </c>
      <c r="L16" s="24">
        <f t="shared" si="1"/>
        <v>100</v>
      </c>
      <c r="M16" s="24">
        <f t="shared" si="2"/>
        <v>100</v>
      </c>
    </row>
    <row r="17" spans="1:13" ht="12.75" customHeight="1">
      <c r="A17" s="144"/>
      <c r="B17" s="12">
        <v>2</v>
      </c>
      <c r="C17" s="13"/>
      <c r="D17" s="142" t="s">
        <v>13</v>
      </c>
      <c r="E17" s="142"/>
      <c r="F17" s="12">
        <v>5</v>
      </c>
      <c r="G17" s="21">
        <f>ANEXA2!I34</f>
        <v>16</v>
      </c>
      <c r="H17" s="13">
        <f>ANEXA2!L34</f>
        <v>51</v>
      </c>
      <c r="I17" s="22">
        <f t="shared" si="0"/>
        <v>318.75</v>
      </c>
      <c r="J17" s="137">
        <v>51</v>
      </c>
      <c r="K17" s="137">
        <v>51</v>
      </c>
      <c r="L17" s="24">
        <f t="shared" si="1"/>
        <v>100</v>
      </c>
      <c r="M17" s="24">
        <f t="shared" si="2"/>
        <v>100</v>
      </c>
    </row>
    <row r="18" spans="1:13" ht="12.75" customHeight="1">
      <c r="A18" s="12" t="s">
        <v>15</v>
      </c>
      <c r="B18" s="13"/>
      <c r="C18" s="13"/>
      <c r="D18" s="142" t="s">
        <v>16</v>
      </c>
      <c r="E18" s="142"/>
      <c r="F18" s="12">
        <v>6</v>
      </c>
      <c r="G18" s="98">
        <f>G19+G31</f>
        <v>21229.416</v>
      </c>
      <c r="H18" s="98">
        <f>H19+H31</f>
        <v>24600.752</v>
      </c>
      <c r="I18" s="22">
        <f t="shared" si="0"/>
        <v>115.88049336825846</v>
      </c>
      <c r="J18" s="138">
        <v>24600.752</v>
      </c>
      <c r="K18" s="138">
        <v>24600.752</v>
      </c>
      <c r="L18" s="24">
        <f t="shared" si="1"/>
        <v>100</v>
      </c>
      <c r="M18" s="24">
        <f t="shared" si="2"/>
        <v>100</v>
      </c>
    </row>
    <row r="19" spans="1:13" ht="12.75" customHeight="1">
      <c r="A19" s="144"/>
      <c r="B19" s="12">
        <v>1</v>
      </c>
      <c r="C19" s="13"/>
      <c r="D19" s="142" t="s">
        <v>17</v>
      </c>
      <c r="E19" s="142"/>
      <c r="F19" s="12">
        <v>7</v>
      </c>
      <c r="G19" s="21">
        <f>G20+G21+G22+G30</f>
        <v>21229.356</v>
      </c>
      <c r="H19" s="13">
        <f>H20+H21+H22+H30</f>
        <v>24594.752</v>
      </c>
      <c r="I19" s="22">
        <f aca="true" t="shared" si="3" ref="I19:I25">H19/G19*100</f>
        <v>115.85255812752871</v>
      </c>
      <c r="J19" s="137">
        <v>24594.752</v>
      </c>
      <c r="K19" s="137">
        <v>24594.752</v>
      </c>
      <c r="L19" s="24">
        <f aca="true" t="shared" si="4" ref="L19:L25">J19/H19*100</f>
        <v>100</v>
      </c>
      <c r="M19" s="24">
        <f t="shared" si="2"/>
        <v>100</v>
      </c>
    </row>
    <row r="20" spans="1:13" ht="12.75" customHeight="1">
      <c r="A20" s="144"/>
      <c r="B20" s="13"/>
      <c r="C20" s="12" t="s">
        <v>18</v>
      </c>
      <c r="D20" s="142" t="s">
        <v>19</v>
      </c>
      <c r="E20" s="142"/>
      <c r="F20" s="12">
        <v>8</v>
      </c>
      <c r="G20" s="21">
        <f>ANEXA2!I42</f>
        <v>4591.356</v>
      </c>
      <c r="H20" s="21">
        <f>ANEXA2!L42</f>
        <v>7022</v>
      </c>
      <c r="I20" s="22">
        <f t="shared" si="3"/>
        <v>152.93956730865565</v>
      </c>
      <c r="J20" s="137">
        <v>7022</v>
      </c>
      <c r="K20" s="137">
        <v>7022</v>
      </c>
      <c r="L20" s="24">
        <f t="shared" si="4"/>
        <v>100</v>
      </c>
      <c r="M20" s="24">
        <f t="shared" si="2"/>
        <v>100</v>
      </c>
    </row>
    <row r="21" spans="1:13" ht="12.75" customHeight="1">
      <c r="A21" s="144"/>
      <c r="B21" s="10"/>
      <c r="C21" s="12" t="s">
        <v>20</v>
      </c>
      <c r="D21" s="142" t="s">
        <v>21</v>
      </c>
      <c r="E21" s="142"/>
      <c r="F21" s="12">
        <v>9</v>
      </c>
      <c r="G21" s="21">
        <f>ANEXA2!I90</f>
        <v>4843</v>
      </c>
      <c r="H21" s="21">
        <f>ANEXA2!L90</f>
        <v>4125</v>
      </c>
      <c r="I21" s="22">
        <f t="shared" si="3"/>
        <v>85.174478628949</v>
      </c>
      <c r="J21" s="137">
        <v>4125</v>
      </c>
      <c r="K21" s="137">
        <v>4125</v>
      </c>
      <c r="L21" s="24">
        <f t="shared" si="4"/>
        <v>100</v>
      </c>
      <c r="M21" s="24">
        <f t="shared" si="2"/>
        <v>100</v>
      </c>
    </row>
    <row r="22" spans="1:13" ht="12.75" customHeight="1">
      <c r="A22" s="144"/>
      <c r="B22" s="10"/>
      <c r="C22" s="12" t="s">
        <v>22</v>
      </c>
      <c r="D22" s="142" t="s">
        <v>23</v>
      </c>
      <c r="E22" s="142"/>
      <c r="F22" s="12">
        <v>10</v>
      </c>
      <c r="G22" s="21">
        <f>G23+G26+G28+G29</f>
        <v>11339.3</v>
      </c>
      <c r="H22" s="13">
        <f>H23+H26+H28+H29</f>
        <v>13024.752</v>
      </c>
      <c r="I22" s="22">
        <f t="shared" si="3"/>
        <v>114.86380993535757</v>
      </c>
      <c r="J22" s="137">
        <v>13024.752</v>
      </c>
      <c r="K22" s="137">
        <v>13024.752</v>
      </c>
      <c r="L22" s="24">
        <f t="shared" si="4"/>
        <v>100</v>
      </c>
      <c r="M22" s="24">
        <f t="shared" si="2"/>
        <v>100</v>
      </c>
    </row>
    <row r="23" spans="1:13" ht="12.75">
      <c r="A23" s="144"/>
      <c r="B23" s="10"/>
      <c r="C23" s="10"/>
      <c r="D23" s="12" t="s">
        <v>24</v>
      </c>
      <c r="E23" s="14" t="s">
        <v>25</v>
      </c>
      <c r="F23" s="12">
        <v>11</v>
      </c>
      <c r="G23" s="21">
        <f>G24+G25</f>
        <v>10566</v>
      </c>
      <c r="H23" s="13">
        <f>H24+H25</f>
        <v>12049.752</v>
      </c>
      <c r="I23" s="22">
        <f t="shared" si="3"/>
        <v>114.04270300965361</v>
      </c>
      <c r="J23" s="137">
        <v>12049.752</v>
      </c>
      <c r="K23" s="137">
        <v>12049.752</v>
      </c>
      <c r="L23" s="24">
        <f t="shared" si="4"/>
        <v>100</v>
      </c>
      <c r="M23" s="24">
        <f t="shared" si="2"/>
        <v>100</v>
      </c>
    </row>
    <row r="24" spans="1:13" ht="12.75">
      <c r="A24" s="144"/>
      <c r="B24" s="10"/>
      <c r="C24" s="10"/>
      <c r="D24" s="12" t="s">
        <v>26</v>
      </c>
      <c r="E24" s="14" t="s">
        <v>27</v>
      </c>
      <c r="F24" s="12">
        <v>12</v>
      </c>
      <c r="G24" s="21">
        <f>ANEXA2!I99</f>
        <v>9539</v>
      </c>
      <c r="H24" s="21">
        <f>ANEXA2!L99</f>
        <v>10713.752</v>
      </c>
      <c r="I24" s="22">
        <f t="shared" si="3"/>
        <v>112.31525317119196</v>
      </c>
      <c r="J24" s="137">
        <v>10713.752</v>
      </c>
      <c r="K24" s="137">
        <v>10713.752</v>
      </c>
      <c r="L24" s="24">
        <f t="shared" si="4"/>
        <v>100</v>
      </c>
      <c r="M24" s="24">
        <f t="shared" si="2"/>
        <v>100</v>
      </c>
    </row>
    <row r="25" spans="1:13" ht="12.75">
      <c r="A25" s="144"/>
      <c r="B25" s="10"/>
      <c r="C25" s="10"/>
      <c r="D25" s="12" t="s">
        <v>28</v>
      </c>
      <c r="E25" s="14" t="s">
        <v>29</v>
      </c>
      <c r="F25" s="12">
        <v>13</v>
      </c>
      <c r="G25" s="21">
        <f>ANEXA2!I103</f>
        <v>1027</v>
      </c>
      <c r="H25" s="13">
        <f>ANEXA2!L103</f>
        <v>1336</v>
      </c>
      <c r="I25" s="22">
        <f t="shared" si="3"/>
        <v>130.08763388510226</v>
      </c>
      <c r="J25" s="137">
        <v>1336</v>
      </c>
      <c r="K25" s="137">
        <v>1336</v>
      </c>
      <c r="L25" s="24">
        <f t="shared" si="4"/>
        <v>100</v>
      </c>
      <c r="M25" s="24">
        <f t="shared" si="2"/>
        <v>100</v>
      </c>
    </row>
    <row r="26" spans="1:13" ht="12.75">
      <c r="A26" s="144"/>
      <c r="B26" s="10"/>
      <c r="C26" s="10"/>
      <c r="D26" s="12" t="s">
        <v>30</v>
      </c>
      <c r="E26" s="14" t="s">
        <v>31</v>
      </c>
      <c r="F26" s="12">
        <v>14</v>
      </c>
      <c r="G26" s="13">
        <v>0</v>
      </c>
      <c r="H26" s="13">
        <v>0</v>
      </c>
      <c r="I26" s="22">
        <v>0</v>
      </c>
      <c r="J26" s="137">
        <v>0</v>
      </c>
      <c r="K26" s="137">
        <v>0</v>
      </c>
      <c r="L26" s="24"/>
      <c r="M26" s="24" t="s">
        <v>278</v>
      </c>
    </row>
    <row r="27" spans="1:13" ht="25.5">
      <c r="A27" s="144"/>
      <c r="B27" s="10"/>
      <c r="C27" s="10"/>
      <c r="D27" s="13"/>
      <c r="E27" s="14" t="s">
        <v>32</v>
      </c>
      <c r="F27" s="12">
        <v>15</v>
      </c>
      <c r="G27" s="13">
        <v>0</v>
      </c>
      <c r="H27" s="13">
        <v>0</v>
      </c>
      <c r="I27" s="22">
        <v>0</v>
      </c>
      <c r="J27" s="137">
        <v>0</v>
      </c>
      <c r="K27" s="137">
        <v>0</v>
      </c>
      <c r="L27" s="24"/>
      <c r="M27" s="24" t="s">
        <v>278</v>
      </c>
    </row>
    <row r="28" spans="1:13" ht="38.25">
      <c r="A28" s="144"/>
      <c r="B28" s="10"/>
      <c r="C28" s="10"/>
      <c r="D28" s="12" t="s">
        <v>33</v>
      </c>
      <c r="E28" s="14" t="s">
        <v>34</v>
      </c>
      <c r="F28" s="12">
        <v>16</v>
      </c>
      <c r="G28" s="21">
        <f>ANEXA2!I115</f>
        <v>546.3</v>
      </c>
      <c r="H28" s="21">
        <f>ANEXA2!L115</f>
        <v>717</v>
      </c>
      <c r="I28" s="22">
        <f>H28/G28*100</f>
        <v>131.2465678198792</v>
      </c>
      <c r="J28" s="137">
        <v>717</v>
      </c>
      <c r="K28" s="137">
        <v>717</v>
      </c>
      <c r="L28" s="24">
        <f>J28/H28*100</f>
        <v>100</v>
      </c>
      <c r="M28" s="24">
        <f t="shared" si="2"/>
        <v>100</v>
      </c>
    </row>
    <row r="29" spans="1:13" ht="12.75">
      <c r="A29" s="144"/>
      <c r="B29" s="10"/>
      <c r="C29" s="10"/>
      <c r="D29" s="12" t="s">
        <v>35</v>
      </c>
      <c r="E29" s="14" t="s">
        <v>302</v>
      </c>
      <c r="F29" s="12">
        <v>17</v>
      </c>
      <c r="G29" s="21">
        <f>ANEXA2!I124</f>
        <v>227</v>
      </c>
      <c r="H29" s="21">
        <f>ANEXA2!L124</f>
        <v>258</v>
      </c>
      <c r="I29" s="22">
        <f>H29/G29*100</f>
        <v>113.65638766519824</v>
      </c>
      <c r="J29" s="137">
        <v>258</v>
      </c>
      <c r="K29" s="137">
        <v>258</v>
      </c>
      <c r="L29" s="24">
        <f>J29/H29*100</f>
        <v>100</v>
      </c>
      <c r="M29" s="24">
        <f t="shared" si="2"/>
        <v>100</v>
      </c>
    </row>
    <row r="30" spans="1:13" ht="12.75" customHeight="1">
      <c r="A30" s="144"/>
      <c r="B30" s="10"/>
      <c r="C30" s="12" t="s">
        <v>36</v>
      </c>
      <c r="D30" s="142" t="s">
        <v>303</v>
      </c>
      <c r="E30" s="142"/>
      <c r="F30" s="12">
        <v>18</v>
      </c>
      <c r="G30" s="21">
        <f>ANEXA2!I125</f>
        <v>455.7</v>
      </c>
      <c r="H30" s="21">
        <f>ANEXA2!L125</f>
        <v>423</v>
      </c>
      <c r="I30" s="22">
        <f>H30/G30*100</f>
        <v>92.82422646477946</v>
      </c>
      <c r="J30" s="137">
        <v>423</v>
      </c>
      <c r="K30" s="137">
        <v>423</v>
      </c>
      <c r="L30" s="24">
        <f>J30/H30*100</f>
        <v>100</v>
      </c>
      <c r="M30" s="24">
        <f t="shared" si="2"/>
        <v>100</v>
      </c>
    </row>
    <row r="31" spans="1:13" ht="12.75" customHeight="1">
      <c r="A31" s="144"/>
      <c r="B31" s="12">
        <v>2</v>
      </c>
      <c r="C31" s="13"/>
      <c r="D31" s="142" t="s">
        <v>37</v>
      </c>
      <c r="E31" s="142"/>
      <c r="F31" s="12">
        <v>19</v>
      </c>
      <c r="G31" s="21">
        <f>ANEXA2!I142</f>
        <v>0.06</v>
      </c>
      <c r="H31" s="13">
        <f>ANEXA2!L142</f>
        <v>6</v>
      </c>
      <c r="I31" s="22" t="s">
        <v>227</v>
      </c>
      <c r="J31" s="137">
        <v>6</v>
      </c>
      <c r="K31" s="137">
        <v>6</v>
      </c>
      <c r="L31" s="24">
        <f>J31/H31*100</f>
        <v>100</v>
      </c>
      <c r="M31" s="24" t="s">
        <v>278</v>
      </c>
    </row>
    <row r="32" spans="1:13" ht="12.75" customHeight="1">
      <c r="A32" s="12" t="s">
        <v>38</v>
      </c>
      <c r="B32" s="13"/>
      <c r="C32" s="13"/>
      <c r="D32" s="142" t="s">
        <v>39</v>
      </c>
      <c r="E32" s="142"/>
      <c r="F32" s="12">
        <v>20</v>
      </c>
      <c r="G32" s="98">
        <f>G13-G18</f>
        <v>428.5839999999989</v>
      </c>
      <c r="H32" s="98">
        <f>H13-H18</f>
        <v>463.2479999999996</v>
      </c>
      <c r="I32" s="22">
        <f>H32/G32*100</f>
        <v>108.08802941780391</v>
      </c>
      <c r="J32" s="137">
        <v>463.2479999999996</v>
      </c>
      <c r="K32" s="137">
        <v>463.2479999999996</v>
      </c>
      <c r="L32" s="24">
        <f>J32/H32*100</f>
        <v>100</v>
      </c>
      <c r="M32" s="24">
        <f t="shared" si="2"/>
        <v>100</v>
      </c>
    </row>
    <row r="33" spans="1:13" ht="12.75" customHeight="1">
      <c r="A33" s="12" t="s">
        <v>40</v>
      </c>
      <c r="B33" s="13">
        <v>1</v>
      </c>
      <c r="C33" s="13"/>
      <c r="D33" s="142" t="s">
        <v>400</v>
      </c>
      <c r="E33" s="142"/>
      <c r="F33" s="12">
        <v>21</v>
      </c>
      <c r="G33" s="13">
        <v>0</v>
      </c>
      <c r="H33" s="13">
        <v>0</v>
      </c>
      <c r="I33" s="22">
        <v>0</v>
      </c>
      <c r="J33" s="137">
        <v>0</v>
      </c>
      <c r="K33" s="137">
        <v>0</v>
      </c>
      <c r="L33" s="24">
        <v>0</v>
      </c>
      <c r="M33" s="24">
        <v>0</v>
      </c>
    </row>
    <row r="34" spans="1:13" ht="12.75" customHeight="1">
      <c r="A34" s="12"/>
      <c r="B34" s="13">
        <v>2</v>
      </c>
      <c r="C34" s="13"/>
      <c r="D34" s="142" t="s">
        <v>401</v>
      </c>
      <c r="E34" s="142"/>
      <c r="F34" s="12">
        <v>22</v>
      </c>
      <c r="G34" s="13"/>
      <c r="H34" s="13"/>
      <c r="I34" s="22"/>
      <c r="J34" s="137"/>
      <c r="K34" s="137"/>
      <c r="L34" s="24"/>
      <c r="M34" s="24"/>
    </row>
    <row r="35" spans="1:13" ht="12.75" customHeight="1">
      <c r="A35" s="12"/>
      <c r="B35" s="13">
        <v>3</v>
      </c>
      <c r="C35" s="13"/>
      <c r="D35" s="142" t="s">
        <v>402</v>
      </c>
      <c r="E35" s="142"/>
      <c r="F35" s="12">
        <v>23</v>
      </c>
      <c r="G35" s="13"/>
      <c r="H35" s="13"/>
      <c r="I35" s="22"/>
      <c r="J35" s="137"/>
      <c r="K35" s="137"/>
      <c r="L35" s="24"/>
      <c r="M35" s="24"/>
    </row>
    <row r="36" spans="1:13" ht="12.75" customHeight="1">
      <c r="A36" s="12"/>
      <c r="B36" s="13">
        <v>4</v>
      </c>
      <c r="C36" s="13"/>
      <c r="D36" s="142" t="s">
        <v>403</v>
      </c>
      <c r="E36" s="142"/>
      <c r="F36" s="12">
        <v>24</v>
      </c>
      <c r="G36" s="13"/>
      <c r="H36" s="13"/>
      <c r="I36" s="22"/>
      <c r="J36" s="137"/>
      <c r="K36" s="137"/>
      <c r="L36" s="24"/>
      <c r="M36" s="24"/>
    </row>
    <row r="37" spans="1:13" ht="12.75" customHeight="1">
      <c r="A37" s="12"/>
      <c r="B37" s="13">
        <v>5</v>
      </c>
      <c r="C37" s="13"/>
      <c r="D37" s="142" t="s">
        <v>404</v>
      </c>
      <c r="E37" s="142"/>
      <c r="F37" s="12">
        <v>25</v>
      </c>
      <c r="G37" s="13"/>
      <c r="H37" s="13"/>
      <c r="I37" s="22"/>
      <c r="J37" s="137"/>
      <c r="K37" s="137"/>
      <c r="L37" s="24"/>
      <c r="M37" s="24"/>
    </row>
    <row r="38" spans="1:13" ht="45" customHeight="1">
      <c r="A38" s="12" t="s">
        <v>42</v>
      </c>
      <c r="B38" s="13"/>
      <c r="C38" s="13"/>
      <c r="D38" s="142" t="s">
        <v>405</v>
      </c>
      <c r="E38" s="142"/>
      <c r="F38" s="12">
        <v>26</v>
      </c>
      <c r="G38" s="13">
        <v>0</v>
      </c>
      <c r="H38" s="13">
        <v>0</v>
      </c>
      <c r="I38" s="22">
        <v>0</v>
      </c>
      <c r="J38" s="137">
        <v>0</v>
      </c>
      <c r="K38" s="137">
        <v>0</v>
      </c>
      <c r="L38" s="24">
        <v>0</v>
      </c>
      <c r="M38" s="24">
        <v>0</v>
      </c>
    </row>
    <row r="39" spans="1:13" ht="12.75" customHeight="1">
      <c r="A39" s="144"/>
      <c r="B39" s="12">
        <v>1</v>
      </c>
      <c r="C39" s="13"/>
      <c r="D39" s="142" t="s">
        <v>43</v>
      </c>
      <c r="E39" s="142"/>
      <c r="F39" s="12">
        <v>27</v>
      </c>
      <c r="G39" s="13">
        <v>18</v>
      </c>
      <c r="H39" s="13">
        <v>0</v>
      </c>
      <c r="I39" s="22">
        <f>H39/G39*100</f>
        <v>0</v>
      </c>
      <c r="J39" s="137">
        <v>0</v>
      </c>
      <c r="K39" s="137">
        <v>0</v>
      </c>
      <c r="L39" s="24">
        <v>0</v>
      </c>
      <c r="M39" s="24" t="e">
        <f t="shared" si="2"/>
        <v>#DIV/0!</v>
      </c>
    </row>
    <row r="40" spans="1:13" ht="12.75" customHeight="1">
      <c r="A40" s="144"/>
      <c r="B40" s="12">
        <v>2</v>
      </c>
      <c r="C40" s="13"/>
      <c r="D40" s="142" t="s">
        <v>44</v>
      </c>
      <c r="E40" s="142"/>
      <c r="F40" s="12">
        <v>28</v>
      </c>
      <c r="G40" s="13"/>
      <c r="H40" s="13"/>
      <c r="I40" s="22"/>
      <c r="J40" s="137"/>
      <c r="K40" s="137"/>
      <c r="L40" s="24"/>
      <c r="M40" s="24"/>
    </row>
    <row r="41" spans="1:13" ht="12.75" customHeight="1">
      <c r="A41" s="144"/>
      <c r="B41" s="12">
        <v>3</v>
      </c>
      <c r="C41" s="13"/>
      <c r="D41" s="142" t="s">
        <v>45</v>
      </c>
      <c r="E41" s="142"/>
      <c r="F41" s="12">
        <v>29</v>
      </c>
      <c r="G41" s="13">
        <v>0</v>
      </c>
      <c r="H41" s="13">
        <v>0</v>
      </c>
      <c r="I41" s="22">
        <v>0</v>
      </c>
      <c r="J41" s="137">
        <v>0</v>
      </c>
      <c r="K41" s="137">
        <v>0</v>
      </c>
      <c r="L41" s="24">
        <v>0</v>
      </c>
      <c r="M41" s="24">
        <v>0</v>
      </c>
    </row>
    <row r="42" spans="1:13" ht="78.75" customHeight="1">
      <c r="A42" s="144"/>
      <c r="B42" s="12">
        <v>4</v>
      </c>
      <c r="C42" s="13"/>
      <c r="D42" s="142" t="s">
        <v>46</v>
      </c>
      <c r="E42" s="142"/>
      <c r="F42" s="12">
        <v>30</v>
      </c>
      <c r="G42" s="13">
        <v>0</v>
      </c>
      <c r="H42" s="13">
        <v>0</v>
      </c>
      <c r="I42" s="22" t="s">
        <v>227</v>
      </c>
      <c r="J42" s="137">
        <v>0</v>
      </c>
      <c r="K42" s="137">
        <v>0</v>
      </c>
      <c r="L42" s="24" t="s">
        <v>227</v>
      </c>
      <c r="M42" s="13" t="s">
        <v>227</v>
      </c>
    </row>
    <row r="43" spans="1:13" ht="12.75" customHeight="1">
      <c r="A43" s="144"/>
      <c r="B43" s="12">
        <v>5</v>
      </c>
      <c r="C43" s="13"/>
      <c r="D43" s="142" t="s">
        <v>47</v>
      </c>
      <c r="E43" s="142"/>
      <c r="F43" s="12">
        <v>31</v>
      </c>
      <c r="G43" s="13">
        <v>0</v>
      </c>
      <c r="H43" s="13">
        <v>0</v>
      </c>
      <c r="I43" s="22" t="s">
        <v>227</v>
      </c>
      <c r="J43" s="137">
        <v>0</v>
      </c>
      <c r="K43" s="137">
        <v>0</v>
      </c>
      <c r="L43" s="24" t="s">
        <v>227</v>
      </c>
      <c r="M43" s="13" t="s">
        <v>227</v>
      </c>
    </row>
    <row r="44" spans="1:13" ht="29.25" customHeight="1">
      <c r="A44" s="144"/>
      <c r="B44" s="12">
        <v>6</v>
      </c>
      <c r="C44" s="13"/>
      <c r="D44" s="142" t="s">
        <v>406</v>
      </c>
      <c r="E44" s="142"/>
      <c r="F44" s="12">
        <v>32</v>
      </c>
      <c r="G44" s="13">
        <v>0</v>
      </c>
      <c r="H44" s="13">
        <v>0</v>
      </c>
      <c r="I44" s="22" t="s">
        <v>227</v>
      </c>
      <c r="J44" s="137">
        <f>J38-J39-J40-J41-J42-J43</f>
        <v>0</v>
      </c>
      <c r="K44" s="137">
        <f>K38-K39-K40-K41-K42-K43</f>
        <v>0</v>
      </c>
      <c r="L44" s="24" t="s">
        <v>227</v>
      </c>
      <c r="M44" s="13" t="s">
        <v>227</v>
      </c>
    </row>
    <row r="45" spans="1:13" ht="56.25" customHeight="1">
      <c r="A45" s="144"/>
      <c r="B45" s="12">
        <v>7</v>
      </c>
      <c r="C45" s="13"/>
      <c r="D45" s="142" t="s">
        <v>48</v>
      </c>
      <c r="E45" s="142"/>
      <c r="F45" s="12">
        <v>33</v>
      </c>
      <c r="G45" s="13">
        <v>0</v>
      </c>
      <c r="H45" s="13">
        <v>0</v>
      </c>
      <c r="I45" s="22" t="s">
        <v>227</v>
      </c>
      <c r="J45" s="137">
        <v>0</v>
      </c>
      <c r="K45" s="137">
        <v>0</v>
      </c>
      <c r="L45" s="24" t="s">
        <v>227</v>
      </c>
      <c r="M45" s="13" t="s">
        <v>227</v>
      </c>
    </row>
    <row r="46" spans="1:13" ht="72" customHeight="1">
      <c r="A46" s="144"/>
      <c r="B46" s="12">
        <v>8</v>
      </c>
      <c r="C46" s="13"/>
      <c r="D46" s="142" t="s">
        <v>49</v>
      </c>
      <c r="E46" s="142"/>
      <c r="F46" s="12">
        <v>34</v>
      </c>
      <c r="G46" s="13">
        <v>0</v>
      </c>
      <c r="H46" s="13">
        <v>0</v>
      </c>
      <c r="I46" s="22" t="s">
        <v>227</v>
      </c>
      <c r="J46" s="137">
        <v>0</v>
      </c>
      <c r="K46" s="137">
        <v>0</v>
      </c>
      <c r="L46" s="24" t="s">
        <v>227</v>
      </c>
      <c r="M46" s="13" t="s">
        <v>227</v>
      </c>
    </row>
    <row r="47" spans="1:13" ht="12.75" customHeight="1">
      <c r="A47" s="144"/>
      <c r="B47" s="13"/>
      <c r="C47" s="12" t="s">
        <v>11</v>
      </c>
      <c r="D47" s="142" t="s">
        <v>50</v>
      </c>
      <c r="E47" s="142"/>
      <c r="F47" s="12">
        <v>35</v>
      </c>
      <c r="G47" s="13">
        <v>0</v>
      </c>
      <c r="H47" s="13">
        <v>0</v>
      </c>
      <c r="I47" s="22" t="s">
        <v>227</v>
      </c>
      <c r="J47" s="137">
        <v>0</v>
      </c>
      <c r="K47" s="137">
        <v>0</v>
      </c>
      <c r="L47" s="24" t="s">
        <v>227</v>
      </c>
      <c r="M47" s="13" t="s">
        <v>227</v>
      </c>
    </row>
    <row r="48" spans="1:13" ht="12.75" customHeight="1">
      <c r="A48" s="144"/>
      <c r="B48" s="13"/>
      <c r="C48" s="12" t="s">
        <v>12</v>
      </c>
      <c r="D48" s="142" t="s">
        <v>51</v>
      </c>
      <c r="E48" s="142"/>
      <c r="F48" s="12">
        <v>36</v>
      </c>
      <c r="G48" s="13">
        <v>0</v>
      </c>
      <c r="H48" s="13">
        <v>0</v>
      </c>
      <c r="I48" s="22" t="s">
        <v>227</v>
      </c>
      <c r="J48" s="137">
        <v>0</v>
      </c>
      <c r="K48" s="137">
        <v>0</v>
      </c>
      <c r="L48" s="24" t="s">
        <v>227</v>
      </c>
      <c r="M48" s="13" t="s">
        <v>227</v>
      </c>
    </row>
    <row r="49" spans="1:13" ht="12.75" customHeight="1">
      <c r="A49" s="144"/>
      <c r="B49" s="13"/>
      <c r="C49" s="12" t="s">
        <v>52</v>
      </c>
      <c r="D49" s="142" t="s">
        <v>53</v>
      </c>
      <c r="E49" s="142"/>
      <c r="F49" s="12">
        <v>37</v>
      </c>
      <c r="G49" s="13">
        <v>0</v>
      </c>
      <c r="H49" s="13">
        <v>0</v>
      </c>
      <c r="I49" s="22" t="s">
        <v>227</v>
      </c>
      <c r="J49" s="137">
        <v>0</v>
      </c>
      <c r="K49" s="137">
        <v>0</v>
      </c>
      <c r="L49" s="24" t="s">
        <v>227</v>
      </c>
      <c r="M49" s="13" t="s">
        <v>227</v>
      </c>
    </row>
    <row r="50" spans="1:13" ht="45.75" customHeight="1">
      <c r="A50" s="144"/>
      <c r="B50" s="12">
        <v>9</v>
      </c>
      <c r="C50" s="13"/>
      <c r="D50" s="142" t="s">
        <v>407</v>
      </c>
      <c r="E50" s="142"/>
      <c r="F50" s="12">
        <v>38</v>
      </c>
      <c r="G50" s="13">
        <v>0</v>
      </c>
      <c r="H50" s="13">
        <v>0</v>
      </c>
      <c r="I50" s="22" t="s">
        <v>227</v>
      </c>
      <c r="J50" s="137">
        <v>0</v>
      </c>
      <c r="K50" s="137">
        <v>0</v>
      </c>
      <c r="L50" s="24" t="s">
        <v>227</v>
      </c>
      <c r="M50" s="13" t="s">
        <v>227</v>
      </c>
    </row>
    <row r="51" spans="1:13" ht="12.75" customHeight="1">
      <c r="A51" s="12" t="s">
        <v>54</v>
      </c>
      <c r="B51" s="13"/>
      <c r="C51" s="13"/>
      <c r="D51" s="142" t="s">
        <v>55</v>
      </c>
      <c r="E51" s="142"/>
      <c r="F51" s="12">
        <v>39</v>
      </c>
      <c r="G51" s="13">
        <v>0</v>
      </c>
      <c r="H51" s="13">
        <v>0</v>
      </c>
      <c r="I51" s="22" t="s">
        <v>227</v>
      </c>
      <c r="J51" s="137">
        <v>0</v>
      </c>
      <c r="K51" s="137">
        <v>0</v>
      </c>
      <c r="L51" s="24" t="s">
        <v>227</v>
      </c>
      <c r="M51" s="13" t="s">
        <v>227</v>
      </c>
    </row>
    <row r="52" spans="1:13" ht="12.75" customHeight="1">
      <c r="A52" s="12" t="s">
        <v>56</v>
      </c>
      <c r="B52" s="13"/>
      <c r="C52" s="13"/>
      <c r="D52" s="142" t="s">
        <v>57</v>
      </c>
      <c r="E52" s="142"/>
      <c r="F52" s="12">
        <v>40</v>
      </c>
      <c r="G52" s="13">
        <v>0</v>
      </c>
      <c r="H52" s="13">
        <v>0</v>
      </c>
      <c r="I52" s="22" t="s">
        <v>227</v>
      </c>
      <c r="J52" s="137">
        <v>0</v>
      </c>
      <c r="K52" s="137">
        <v>0</v>
      </c>
      <c r="L52" s="24" t="s">
        <v>227</v>
      </c>
      <c r="M52" s="13" t="s">
        <v>227</v>
      </c>
    </row>
    <row r="53" spans="1:13" ht="12.75" customHeight="1">
      <c r="A53" s="144"/>
      <c r="B53" s="13"/>
      <c r="C53" s="12" t="s">
        <v>11</v>
      </c>
      <c r="D53" s="142" t="s">
        <v>58</v>
      </c>
      <c r="E53" s="142"/>
      <c r="F53" s="12">
        <v>41</v>
      </c>
      <c r="G53" s="13">
        <v>0</v>
      </c>
      <c r="H53" s="13">
        <v>0</v>
      </c>
      <c r="I53" s="22" t="s">
        <v>227</v>
      </c>
      <c r="J53" s="137">
        <v>0</v>
      </c>
      <c r="K53" s="137">
        <v>0</v>
      </c>
      <c r="L53" s="24" t="s">
        <v>227</v>
      </c>
      <c r="M53" s="13" t="s">
        <v>227</v>
      </c>
    </row>
    <row r="54" spans="1:13" ht="12.75" customHeight="1">
      <c r="A54" s="144"/>
      <c r="B54" s="13"/>
      <c r="C54" s="12" t="s">
        <v>12</v>
      </c>
      <c r="D54" s="142" t="s">
        <v>59</v>
      </c>
      <c r="E54" s="142"/>
      <c r="F54" s="12">
        <v>42</v>
      </c>
      <c r="G54" s="13">
        <v>0</v>
      </c>
      <c r="H54" s="13">
        <v>0</v>
      </c>
      <c r="I54" s="22" t="s">
        <v>227</v>
      </c>
      <c r="J54" s="137">
        <v>0</v>
      </c>
      <c r="K54" s="137">
        <v>0</v>
      </c>
      <c r="L54" s="24" t="s">
        <v>227</v>
      </c>
      <c r="M54" s="13" t="s">
        <v>227</v>
      </c>
    </row>
    <row r="55" spans="1:13" ht="12.75" customHeight="1">
      <c r="A55" s="144"/>
      <c r="B55" s="13"/>
      <c r="C55" s="12" t="s">
        <v>52</v>
      </c>
      <c r="D55" s="142" t="s">
        <v>60</v>
      </c>
      <c r="E55" s="142"/>
      <c r="F55" s="12">
        <v>43</v>
      </c>
      <c r="G55" s="13">
        <v>0</v>
      </c>
      <c r="H55" s="13">
        <v>0</v>
      </c>
      <c r="I55" s="22" t="s">
        <v>227</v>
      </c>
      <c r="J55" s="137">
        <v>0</v>
      </c>
      <c r="K55" s="137">
        <v>0</v>
      </c>
      <c r="L55" s="24" t="s">
        <v>227</v>
      </c>
      <c r="M55" s="13" t="s">
        <v>227</v>
      </c>
    </row>
    <row r="56" spans="1:13" ht="12.75" customHeight="1">
      <c r="A56" s="144"/>
      <c r="B56" s="13"/>
      <c r="C56" s="12" t="s">
        <v>61</v>
      </c>
      <c r="D56" s="142" t="s">
        <v>62</v>
      </c>
      <c r="E56" s="142"/>
      <c r="F56" s="12">
        <v>44</v>
      </c>
      <c r="G56" s="13">
        <v>0</v>
      </c>
      <c r="H56" s="13">
        <v>0</v>
      </c>
      <c r="I56" s="22" t="s">
        <v>227</v>
      </c>
      <c r="J56" s="137">
        <v>0</v>
      </c>
      <c r="K56" s="137">
        <v>0</v>
      </c>
      <c r="L56" s="24" t="s">
        <v>227</v>
      </c>
      <c r="M56" s="13" t="s">
        <v>227</v>
      </c>
    </row>
    <row r="57" spans="1:13" ht="12.75" customHeight="1">
      <c r="A57" s="144"/>
      <c r="B57" s="13"/>
      <c r="C57" s="12" t="s">
        <v>63</v>
      </c>
      <c r="D57" s="142" t="s">
        <v>64</v>
      </c>
      <c r="E57" s="142"/>
      <c r="F57" s="12">
        <v>45</v>
      </c>
      <c r="G57" s="13">
        <v>0</v>
      </c>
      <c r="H57" s="13">
        <v>0</v>
      </c>
      <c r="I57" s="22" t="s">
        <v>227</v>
      </c>
      <c r="J57" s="137">
        <v>0</v>
      </c>
      <c r="K57" s="137">
        <v>0</v>
      </c>
      <c r="L57" s="24" t="s">
        <v>227</v>
      </c>
      <c r="M57" s="13" t="s">
        <v>227</v>
      </c>
    </row>
    <row r="58" spans="1:13" ht="27" customHeight="1">
      <c r="A58" s="12" t="s">
        <v>65</v>
      </c>
      <c r="B58" s="13"/>
      <c r="C58" s="13"/>
      <c r="D58" s="142" t="s">
        <v>66</v>
      </c>
      <c r="E58" s="142"/>
      <c r="F58" s="12">
        <v>46</v>
      </c>
      <c r="G58" s="21">
        <f>ANEXA4!F13</f>
        <v>334</v>
      </c>
      <c r="H58" s="21">
        <f>ANEXA4!G13</f>
        <v>1613.6</v>
      </c>
      <c r="I58" s="22">
        <f>H58/G58*100</f>
        <v>483.11377245508976</v>
      </c>
      <c r="J58" s="139">
        <f>ANEXA4!H22</f>
        <v>0</v>
      </c>
      <c r="K58" s="139">
        <f>ANEXA4!I22</f>
        <v>0</v>
      </c>
      <c r="L58" s="24">
        <f>J58/H58*100</f>
        <v>0</v>
      </c>
      <c r="M58" s="22" t="s">
        <v>227</v>
      </c>
    </row>
    <row r="59" spans="1:13" ht="12.75" customHeight="1">
      <c r="A59" s="144"/>
      <c r="B59" s="12">
        <v>1</v>
      </c>
      <c r="C59" s="13"/>
      <c r="D59" s="142" t="s">
        <v>273</v>
      </c>
      <c r="E59" s="142"/>
      <c r="F59" s="12">
        <v>47</v>
      </c>
      <c r="G59" s="21">
        <f>ANEXA4!F17</f>
        <v>270</v>
      </c>
      <c r="H59" s="21">
        <f>ANEXA4!G17</f>
        <v>0</v>
      </c>
      <c r="I59" s="22" t="s">
        <v>278</v>
      </c>
      <c r="J59" s="137">
        <f>ANEXA4!H26</f>
        <v>0</v>
      </c>
      <c r="K59" s="137">
        <f>ANEXA4!I26</f>
        <v>0</v>
      </c>
      <c r="L59" s="24" t="s">
        <v>278</v>
      </c>
      <c r="M59" s="24" t="s">
        <v>278</v>
      </c>
    </row>
    <row r="60" spans="1:13" ht="25.5">
      <c r="A60" s="144"/>
      <c r="B60" s="13"/>
      <c r="C60" s="13"/>
      <c r="D60" s="13"/>
      <c r="E60" s="14" t="s">
        <v>68</v>
      </c>
      <c r="F60" s="12">
        <v>48</v>
      </c>
      <c r="G60" s="13"/>
      <c r="H60" s="13"/>
      <c r="I60" s="22"/>
      <c r="J60" s="137"/>
      <c r="K60" s="137"/>
      <c r="L60" s="24"/>
      <c r="M60" s="24"/>
    </row>
    <row r="61" spans="1:13" ht="12.75" customHeight="1">
      <c r="A61" s="12" t="s">
        <v>69</v>
      </c>
      <c r="B61" s="13"/>
      <c r="C61" s="13"/>
      <c r="D61" s="142" t="s">
        <v>70</v>
      </c>
      <c r="E61" s="142"/>
      <c r="F61" s="12">
        <v>49</v>
      </c>
      <c r="G61" s="21">
        <f>ANEXA4!F24</f>
        <v>334</v>
      </c>
      <c r="H61" s="21">
        <f>ANEXA4!G24</f>
        <v>1613.5</v>
      </c>
      <c r="I61" s="22">
        <f>H61/G61*100</f>
        <v>483.08383233532936</v>
      </c>
      <c r="J61" s="139">
        <f>ANEXA4!H33</f>
        <v>0</v>
      </c>
      <c r="K61" s="139">
        <f>ANEXA4!I33</f>
        <v>0</v>
      </c>
      <c r="L61" s="24" t="s">
        <v>278</v>
      </c>
      <c r="M61" s="24" t="s">
        <v>278</v>
      </c>
    </row>
    <row r="62" spans="1:13" ht="12.75" customHeight="1">
      <c r="A62" s="12" t="s">
        <v>71</v>
      </c>
      <c r="B62" s="13"/>
      <c r="C62" s="13"/>
      <c r="D62" s="142" t="s">
        <v>72</v>
      </c>
      <c r="E62" s="142"/>
      <c r="F62" s="12"/>
      <c r="G62" s="13"/>
      <c r="H62" s="13"/>
      <c r="I62" s="22"/>
      <c r="J62" s="137"/>
      <c r="K62" s="137"/>
      <c r="L62" s="24"/>
      <c r="M62" s="24"/>
    </row>
    <row r="63" spans="1:13" ht="12.75" customHeight="1">
      <c r="A63" s="144"/>
      <c r="B63" s="12">
        <v>1</v>
      </c>
      <c r="C63" s="13"/>
      <c r="D63" s="142" t="s">
        <v>73</v>
      </c>
      <c r="E63" s="142"/>
      <c r="F63" s="12">
        <v>50</v>
      </c>
      <c r="G63" s="13">
        <f>ANEXA2!I166</f>
        <v>160</v>
      </c>
      <c r="H63" s="13">
        <f>ANEXA2!L166</f>
        <v>170</v>
      </c>
      <c r="I63" s="22">
        <f aca="true" t="shared" si="5" ref="I63:I68">H63/G63*100</f>
        <v>106.25</v>
      </c>
      <c r="J63" s="137">
        <v>170</v>
      </c>
      <c r="K63" s="137">
        <v>170</v>
      </c>
      <c r="L63" s="24">
        <f aca="true" t="shared" si="6" ref="L63:L68">J63/H63*100</f>
        <v>100</v>
      </c>
      <c r="M63" s="24">
        <f>K63/J63*100</f>
        <v>100</v>
      </c>
    </row>
    <row r="64" spans="1:13" ht="12.75" customHeight="1">
      <c r="A64" s="144"/>
      <c r="B64" s="12">
        <v>2</v>
      </c>
      <c r="C64" s="13"/>
      <c r="D64" s="142" t="s">
        <v>74</v>
      </c>
      <c r="E64" s="142"/>
      <c r="F64" s="12">
        <v>51</v>
      </c>
      <c r="G64" s="13">
        <f>ANEXA2!I167</f>
        <v>157</v>
      </c>
      <c r="H64" s="13">
        <f>ANEXA2!L167</f>
        <v>158</v>
      </c>
      <c r="I64" s="22">
        <f t="shared" si="5"/>
        <v>100.63694267515923</v>
      </c>
      <c r="J64" s="137">
        <v>167</v>
      </c>
      <c r="K64" s="137">
        <v>167</v>
      </c>
      <c r="L64" s="24">
        <f t="shared" si="6"/>
        <v>105.69620253164558</v>
      </c>
      <c r="M64" s="24">
        <f>K64/J64*100</f>
        <v>100</v>
      </c>
    </row>
    <row r="65" spans="1:13" ht="31.5" customHeight="1">
      <c r="A65" s="144"/>
      <c r="B65" s="12">
        <v>3</v>
      </c>
      <c r="C65" s="13"/>
      <c r="D65" s="142" t="s">
        <v>75</v>
      </c>
      <c r="E65" s="142"/>
      <c r="F65" s="12">
        <v>52</v>
      </c>
      <c r="G65" s="21">
        <f>ANEXA2!I168</f>
        <v>5608.280254777071</v>
      </c>
      <c r="H65" s="21">
        <f>ANEXA2!L168</f>
        <v>6355.354430379747</v>
      </c>
      <c r="I65" s="22">
        <f t="shared" si="5"/>
        <v>113.32091375009882</v>
      </c>
      <c r="J65" s="139">
        <f>J23/J64/12*1000</f>
        <v>6012.850299401198</v>
      </c>
      <c r="K65" s="139">
        <f>K23/K64/12*1000</f>
        <v>6012.850299401198</v>
      </c>
      <c r="L65" s="24">
        <f t="shared" si="6"/>
        <v>94.61077844311377</v>
      </c>
      <c r="M65" s="24">
        <f>K65/J65*100</f>
        <v>100</v>
      </c>
    </row>
    <row r="66" spans="1:13" ht="39" customHeight="1">
      <c r="A66" s="144"/>
      <c r="B66" s="12">
        <v>4</v>
      </c>
      <c r="C66" s="13"/>
      <c r="D66" s="142" t="s">
        <v>304</v>
      </c>
      <c r="E66" s="142"/>
      <c r="F66" s="12">
        <v>53</v>
      </c>
      <c r="G66" s="21">
        <f>ANEXA2!I170</f>
        <v>5390.127388535031</v>
      </c>
      <c r="H66" s="21">
        <f>ANEXA2!L170</f>
        <v>5780.987341772153</v>
      </c>
      <c r="I66" s="22">
        <f t="shared" si="5"/>
        <v>107.25140474543315</v>
      </c>
      <c r="J66" s="140">
        <f>J24/J64/12*1000</f>
        <v>5346.183632734531</v>
      </c>
      <c r="K66" s="140">
        <f>K24/K64/12*1000</f>
        <v>5346.183632734531</v>
      </c>
      <c r="L66" s="24">
        <f t="shared" si="6"/>
        <v>92.47872926661117</v>
      </c>
      <c r="M66" s="24">
        <f>K66/J66*100</f>
        <v>100</v>
      </c>
    </row>
    <row r="67" spans="1:13" ht="28.5" customHeight="1">
      <c r="A67" s="144"/>
      <c r="B67" s="12">
        <v>5</v>
      </c>
      <c r="C67" s="13"/>
      <c r="D67" s="142" t="s">
        <v>408</v>
      </c>
      <c r="E67" s="142"/>
      <c r="F67" s="12">
        <v>54</v>
      </c>
      <c r="G67" s="23">
        <f>(G14)/G64</f>
        <v>137.84713375796179</v>
      </c>
      <c r="H67" s="23">
        <f>(H14)/H64</f>
        <v>158.31012658227849</v>
      </c>
      <c r="I67" s="22">
        <f t="shared" si="5"/>
        <v>114.84469953524498</v>
      </c>
      <c r="J67" s="141">
        <f>(J14-J16)/J64</f>
        <v>68.73053892215569</v>
      </c>
      <c r="K67" s="141">
        <f>(K14-K16)/K64</f>
        <v>68.73053892215569</v>
      </c>
      <c r="L67" s="24">
        <f t="shared" si="6"/>
        <v>43.41512473394074</v>
      </c>
      <c r="M67" s="24">
        <f>K67/J67*100</f>
        <v>100</v>
      </c>
    </row>
    <row r="68" spans="1:13" ht="42.75" customHeight="1">
      <c r="A68" s="144"/>
      <c r="B68" s="12">
        <v>6</v>
      </c>
      <c r="C68" s="13"/>
      <c r="D68" s="142" t="s">
        <v>409</v>
      </c>
      <c r="E68" s="142"/>
      <c r="F68" s="12">
        <v>55</v>
      </c>
      <c r="G68" s="23">
        <f>(G14-G16)/G64</f>
        <v>54.254777070063696</v>
      </c>
      <c r="H68" s="23">
        <f>(H14-H16)/H64</f>
        <v>72.64556962025317</v>
      </c>
      <c r="I68" s="22">
        <f t="shared" si="5"/>
        <v>133.89709357102308</v>
      </c>
      <c r="J68" s="141">
        <f>(J14-J16)/J64</f>
        <v>68.73053892215569</v>
      </c>
      <c r="K68" s="141">
        <f>(K14-K16)/K64</f>
        <v>68.73053892215569</v>
      </c>
      <c r="L68" s="24">
        <f t="shared" si="6"/>
        <v>94.61077844311376</v>
      </c>
      <c r="M68" s="23">
        <f>(M14-M16)/M64</f>
        <v>0</v>
      </c>
    </row>
    <row r="69" spans="1:13" ht="27.75" customHeight="1">
      <c r="A69" s="144"/>
      <c r="B69" s="12">
        <v>7</v>
      </c>
      <c r="C69" s="13"/>
      <c r="D69" s="142" t="s">
        <v>76</v>
      </c>
      <c r="E69" s="142"/>
      <c r="F69" s="12">
        <v>56</v>
      </c>
      <c r="G69" s="13"/>
      <c r="H69" s="13"/>
      <c r="I69" s="22"/>
      <c r="J69" s="137"/>
      <c r="K69" s="137"/>
      <c r="L69" s="24"/>
      <c r="M69" s="24"/>
    </row>
    <row r="70" spans="1:13" ht="30" customHeight="1">
      <c r="A70" s="144"/>
      <c r="B70" s="12">
        <v>8</v>
      </c>
      <c r="C70" s="13"/>
      <c r="D70" s="142" t="s">
        <v>77</v>
      </c>
      <c r="E70" s="142"/>
      <c r="F70" s="12">
        <v>57</v>
      </c>
      <c r="G70" s="13">
        <f>G18/G13*1000</f>
        <v>980.2112845138056</v>
      </c>
      <c r="H70" s="13">
        <f>H18/H13*1000</f>
        <v>981.517395467603</v>
      </c>
      <c r="I70" s="22">
        <f>H70/G70*100</f>
        <v>100.13324790016524</v>
      </c>
      <c r="J70" s="137">
        <f>J18/J13*1000</f>
        <v>981.517395467603</v>
      </c>
      <c r="K70" s="137">
        <f>K18/K13*1000</f>
        <v>981.517395467603</v>
      </c>
      <c r="L70" s="24">
        <f>J70/H70*100</f>
        <v>100</v>
      </c>
      <c r="M70" s="24">
        <f>K70/J70*100</f>
        <v>100</v>
      </c>
    </row>
    <row r="71" spans="1:13" ht="12.75" customHeight="1">
      <c r="A71" s="144"/>
      <c r="B71" s="12">
        <v>9</v>
      </c>
      <c r="C71" s="13"/>
      <c r="D71" s="142" t="s">
        <v>78</v>
      </c>
      <c r="E71" s="142"/>
      <c r="F71" s="12">
        <v>58</v>
      </c>
      <c r="G71" s="13">
        <f>ANEXA2!I180</f>
        <v>0</v>
      </c>
      <c r="H71" s="13">
        <f>ANEXA2!L180</f>
        <v>0</v>
      </c>
      <c r="I71" s="22" t="s">
        <v>227</v>
      </c>
      <c r="J71" s="137">
        <v>0</v>
      </c>
      <c r="K71" s="137">
        <v>0</v>
      </c>
      <c r="L71" s="24" t="s">
        <v>227</v>
      </c>
      <c r="M71" s="24" t="s">
        <v>227</v>
      </c>
    </row>
    <row r="72" spans="1:13" ht="12.75" customHeight="1">
      <c r="A72" s="144"/>
      <c r="B72" s="12">
        <v>10</v>
      </c>
      <c r="C72" s="13"/>
      <c r="D72" s="142" t="s">
        <v>79</v>
      </c>
      <c r="E72" s="142"/>
      <c r="F72" s="12">
        <v>59</v>
      </c>
      <c r="G72" s="21">
        <f>ANEXA2!I181</f>
        <v>153.022</v>
      </c>
      <c r="H72" s="13">
        <f>ANEXA2!L181</f>
        <v>165</v>
      </c>
      <c r="I72" s="21">
        <f>H72/G72*100</f>
        <v>107.82763262798814</v>
      </c>
      <c r="J72" s="137">
        <v>100</v>
      </c>
      <c r="K72" s="137">
        <v>80</v>
      </c>
      <c r="L72" s="24">
        <f>J72/I72*100</f>
        <v>92.74060606060605</v>
      </c>
      <c r="M72" s="24">
        <f>K72/J72*100</f>
        <v>80</v>
      </c>
    </row>
    <row r="73" spans="1:11" s="8" customFormat="1" ht="12.75">
      <c r="A73" s="4" t="s">
        <v>410</v>
      </c>
      <c r="F73" s="15"/>
      <c r="J73" s="15"/>
      <c r="K73" s="15"/>
    </row>
    <row r="74" ht="12.75">
      <c r="A74" s="4" t="s">
        <v>411</v>
      </c>
    </row>
    <row r="76" spans="2:13" ht="12.75" customHeight="1">
      <c r="B76" s="143" t="s">
        <v>279</v>
      </c>
      <c r="C76" s="143"/>
      <c r="D76" s="143"/>
      <c r="E76" s="143"/>
      <c r="H76" s="143" t="s">
        <v>281</v>
      </c>
      <c r="I76" s="143"/>
      <c r="J76" s="143"/>
      <c r="K76" s="143"/>
      <c r="L76" s="143"/>
      <c r="M76" s="143"/>
    </row>
    <row r="77" spans="2:8" ht="12.75">
      <c r="B77" s="143" t="s">
        <v>280</v>
      </c>
      <c r="C77" s="143"/>
      <c r="D77" s="143"/>
      <c r="E77" s="143"/>
      <c r="H77" s="16" t="s">
        <v>301</v>
      </c>
    </row>
    <row r="80" ht="12.75">
      <c r="H80" t="s">
        <v>284</v>
      </c>
    </row>
    <row r="81" ht="12.75">
      <c r="H81" t="s">
        <v>384</v>
      </c>
    </row>
  </sheetData>
  <sheetProtection selectLockedCells="1" selectUnlockedCells="1"/>
  <mergeCells count="74">
    <mergeCell ref="D13:E13"/>
    <mergeCell ref="B77:E77"/>
    <mergeCell ref="D32:E32"/>
    <mergeCell ref="D33:E33"/>
    <mergeCell ref="D38:E38"/>
    <mergeCell ref="D48:E48"/>
    <mergeCell ref="D49:E49"/>
    <mergeCell ref="D50:E50"/>
    <mergeCell ref="D51:E51"/>
    <mergeCell ref="D65:E65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A14:A17"/>
    <mergeCell ref="D14:E14"/>
    <mergeCell ref="D17:E17"/>
    <mergeCell ref="K10:K11"/>
    <mergeCell ref="D18:E18"/>
    <mergeCell ref="H10:H11"/>
    <mergeCell ref="I10:I11"/>
    <mergeCell ref="J10:J11"/>
    <mergeCell ref="D10:E11"/>
    <mergeCell ref="D12:E12"/>
    <mergeCell ref="A19:A31"/>
    <mergeCell ref="D19:E19"/>
    <mergeCell ref="D20:E20"/>
    <mergeCell ref="D21:E21"/>
    <mergeCell ref="D22:E22"/>
    <mergeCell ref="D30:E30"/>
    <mergeCell ref="D31:E31"/>
    <mergeCell ref="A39:A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66:E66"/>
    <mergeCell ref="D52:E52"/>
    <mergeCell ref="A53:A57"/>
    <mergeCell ref="D53:E53"/>
    <mergeCell ref="D54:E54"/>
    <mergeCell ref="D55:E55"/>
    <mergeCell ref="D56:E56"/>
    <mergeCell ref="D57:E57"/>
    <mergeCell ref="B76:E76"/>
    <mergeCell ref="D69:E69"/>
    <mergeCell ref="D58:E58"/>
    <mergeCell ref="A59:A60"/>
    <mergeCell ref="D59:E59"/>
    <mergeCell ref="D61:E61"/>
    <mergeCell ref="D62:E62"/>
    <mergeCell ref="A63:A72"/>
    <mergeCell ref="D63:E63"/>
    <mergeCell ref="D64:E64"/>
    <mergeCell ref="D34:E34"/>
    <mergeCell ref="D35:E35"/>
    <mergeCell ref="D36:E36"/>
    <mergeCell ref="D37:E37"/>
    <mergeCell ref="H76:M76"/>
    <mergeCell ref="D67:E67"/>
    <mergeCell ref="D68:E68"/>
    <mergeCell ref="D70:E70"/>
    <mergeCell ref="D71:E71"/>
    <mergeCell ref="D72:E72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1"/>
  <sheetViews>
    <sheetView zoomScalePageLayoutView="0" workbookViewId="0" topLeftCell="A151">
      <selection activeCell="W190" sqref="W190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9" width="7.7109375" style="80" customWidth="1"/>
    <col min="10" max="11" width="7.7109375" style="1" customWidth="1"/>
    <col min="12" max="12" width="8.8515625" style="131" customWidth="1"/>
    <col min="13" max="13" width="7.57421875" style="1" customWidth="1"/>
    <col min="14" max="14" width="7.7109375" style="80" customWidth="1"/>
    <col min="15" max="15" width="5.421875" style="1" customWidth="1"/>
    <col min="16" max="16" width="6.00390625" style="1" customWidth="1"/>
    <col min="17" max="17" width="6.57421875" style="1" customWidth="1"/>
    <col min="18" max="18" width="8.8515625" style="1" customWidth="1"/>
    <col min="19" max="19" width="10.28125" style="1" hidden="1" customWidth="1"/>
    <col min="20" max="20" width="10.57421875" style="53" customWidth="1"/>
    <col min="21" max="24" width="11.57421875" style="1" customWidth="1"/>
    <col min="25" max="31" width="11.57421875" style="101" customWidth="1"/>
    <col min="32" max="32" width="11.57421875" style="1" customWidth="1"/>
    <col min="33" max="33" width="4.28125" style="1" customWidth="1"/>
    <col min="34" max="34" width="3.8515625" style="1" customWidth="1"/>
    <col min="35" max="35" width="3.57421875" style="1" customWidth="1"/>
    <col min="36" max="36" width="4.421875" style="1" customWidth="1"/>
    <col min="37" max="16384" width="11.57421875" style="1" customWidth="1"/>
  </cols>
  <sheetData>
    <row r="1" spans="1:18" ht="12.75" customHeight="1">
      <c r="A1" s="49"/>
      <c r="B1" s="49"/>
      <c r="C1" s="49"/>
      <c r="D1" s="3"/>
      <c r="E1" s="3"/>
      <c r="F1" s="3"/>
      <c r="G1" s="3"/>
      <c r="H1" s="3"/>
      <c r="I1" s="76"/>
      <c r="J1" s="3"/>
      <c r="K1" s="3"/>
      <c r="L1" s="127"/>
      <c r="M1" s="3"/>
      <c r="N1" s="76"/>
      <c r="O1" s="3"/>
      <c r="P1" s="3"/>
      <c r="Q1" s="3"/>
      <c r="R1" s="3"/>
    </row>
    <row r="2" spans="1:31" s="15" customFormat="1" ht="12.75" customHeight="1">
      <c r="A2" s="4" t="s">
        <v>274</v>
      </c>
      <c r="B2" s="50"/>
      <c r="C2" s="50"/>
      <c r="D2" s="6"/>
      <c r="E2" s="6"/>
      <c r="F2" s="6"/>
      <c r="G2" s="6"/>
      <c r="H2" s="6"/>
      <c r="I2" s="77"/>
      <c r="J2" s="6"/>
      <c r="K2" s="6"/>
      <c r="L2" s="128"/>
      <c r="M2" s="6"/>
      <c r="N2" s="77"/>
      <c r="O2" s="6"/>
      <c r="P2" s="6"/>
      <c r="Q2" s="7"/>
      <c r="T2" s="53"/>
      <c r="Y2" s="106"/>
      <c r="Z2" s="106"/>
      <c r="AA2" s="106"/>
      <c r="AB2" s="106"/>
      <c r="AC2" s="106"/>
      <c r="AD2" s="106"/>
      <c r="AE2" s="106"/>
    </row>
    <row r="3" spans="1:31" s="15" customFormat="1" ht="12.75" customHeight="1">
      <c r="A3" s="4" t="s">
        <v>275</v>
      </c>
      <c r="B3" s="50"/>
      <c r="C3" s="50"/>
      <c r="D3" s="6"/>
      <c r="E3" s="6"/>
      <c r="F3" s="6"/>
      <c r="G3" s="6"/>
      <c r="H3" s="6"/>
      <c r="I3" s="77"/>
      <c r="J3" s="6"/>
      <c r="K3" s="6"/>
      <c r="L3" s="128"/>
      <c r="M3" s="6"/>
      <c r="N3" s="77"/>
      <c r="O3" s="6"/>
      <c r="P3" s="6"/>
      <c r="Q3" s="7"/>
      <c r="T3" s="53"/>
      <c r="Y3" s="106"/>
      <c r="Z3" s="106"/>
      <c r="AA3" s="106"/>
      <c r="AB3" s="106"/>
      <c r="AC3" s="106"/>
      <c r="AD3" s="106"/>
      <c r="AE3" s="106"/>
    </row>
    <row r="4" spans="1:31" s="15" customFormat="1" ht="12.75" customHeight="1">
      <c r="A4" s="4" t="s">
        <v>276</v>
      </c>
      <c r="B4" s="50"/>
      <c r="C4" s="50"/>
      <c r="D4" s="6"/>
      <c r="E4" s="6"/>
      <c r="F4" s="6"/>
      <c r="G4" s="6"/>
      <c r="H4" s="6"/>
      <c r="I4" s="77"/>
      <c r="J4" s="6"/>
      <c r="K4" s="6"/>
      <c r="L4" s="128"/>
      <c r="M4" s="6"/>
      <c r="N4" s="77"/>
      <c r="O4" s="6"/>
      <c r="P4" s="6"/>
      <c r="Q4" s="7"/>
      <c r="T4" s="53"/>
      <c r="Y4" s="106"/>
      <c r="Z4" s="106"/>
      <c r="AA4" s="106"/>
      <c r="AB4" s="106"/>
      <c r="AC4" s="106"/>
      <c r="AD4" s="106"/>
      <c r="AE4" s="106"/>
    </row>
    <row r="5" spans="1:31" s="15" customFormat="1" ht="12.75" customHeight="1">
      <c r="A5" s="4" t="s">
        <v>277</v>
      </c>
      <c r="B5" s="50"/>
      <c r="C5" s="50"/>
      <c r="D5" s="6"/>
      <c r="E5" s="6"/>
      <c r="F5" s="6"/>
      <c r="G5" s="6"/>
      <c r="H5" s="6"/>
      <c r="I5" s="77"/>
      <c r="J5" s="6"/>
      <c r="K5" s="6"/>
      <c r="L5" s="128"/>
      <c r="M5" s="6"/>
      <c r="N5" s="77"/>
      <c r="O5" s="6"/>
      <c r="P5" s="6"/>
      <c r="Q5" s="7"/>
      <c r="T5" s="53"/>
      <c r="Y5" s="106"/>
      <c r="Z5" s="106"/>
      <c r="AA5" s="106"/>
      <c r="AB5" s="106"/>
      <c r="AC5" s="106"/>
      <c r="AD5" s="106"/>
      <c r="AE5" s="106"/>
    </row>
    <row r="6" spans="1:18" ht="12.75" customHeight="1">
      <c r="A6" s="151" t="s">
        <v>441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7" ht="17.25" customHeight="1">
      <c r="A7" s="17"/>
      <c r="B7" s="49"/>
      <c r="C7" s="49"/>
      <c r="D7" s="3"/>
      <c r="E7" s="3"/>
      <c r="F7" s="3"/>
      <c r="G7" s="167" t="s">
        <v>412</v>
      </c>
      <c r="H7" s="167"/>
      <c r="I7" s="76"/>
      <c r="J7" s="3"/>
      <c r="K7" s="3"/>
      <c r="L7" s="127"/>
      <c r="M7" s="3"/>
      <c r="N7" s="76"/>
      <c r="O7" s="3"/>
      <c r="P7" s="3"/>
      <c r="Q7" s="49"/>
    </row>
    <row r="8" spans="1:18" ht="12.75" customHeight="1">
      <c r="A8" s="49"/>
      <c r="B8" s="49"/>
      <c r="C8" s="49"/>
      <c r="D8" s="3"/>
      <c r="E8" s="3"/>
      <c r="F8" s="3"/>
      <c r="G8" s="3"/>
      <c r="H8" s="3"/>
      <c r="I8" s="76"/>
      <c r="J8" s="3"/>
      <c r="K8" s="3"/>
      <c r="L8" s="127"/>
      <c r="M8" s="3"/>
      <c r="N8" s="76"/>
      <c r="O8" s="3"/>
      <c r="P8" s="3"/>
      <c r="Q8" s="3"/>
      <c r="R8" s="3"/>
    </row>
    <row r="9" spans="1:20" ht="26.25" customHeight="1">
      <c r="A9" s="168"/>
      <c r="B9" s="168"/>
      <c r="C9" s="168"/>
      <c r="D9" s="164" t="s">
        <v>3</v>
      </c>
      <c r="E9" s="164"/>
      <c r="F9" s="164" t="s">
        <v>4</v>
      </c>
      <c r="G9" s="164" t="s">
        <v>419</v>
      </c>
      <c r="H9" s="164" t="s">
        <v>413</v>
      </c>
      <c r="I9" s="164"/>
      <c r="J9" s="164" t="s">
        <v>415</v>
      </c>
      <c r="K9" s="164"/>
      <c r="L9" s="121"/>
      <c r="M9" s="57"/>
      <c r="N9" s="164"/>
      <c r="O9" s="164"/>
      <c r="P9" s="164"/>
      <c r="Q9" s="164"/>
      <c r="R9" s="164"/>
      <c r="S9" s="56"/>
      <c r="T9" s="166" t="s">
        <v>391</v>
      </c>
    </row>
    <row r="10" spans="1:20" ht="24" customHeight="1">
      <c r="A10" s="168"/>
      <c r="B10" s="168"/>
      <c r="C10" s="168"/>
      <c r="D10" s="164"/>
      <c r="E10" s="164"/>
      <c r="F10" s="164"/>
      <c r="G10" s="164"/>
      <c r="H10" s="57" t="s">
        <v>80</v>
      </c>
      <c r="I10" s="164" t="s">
        <v>414</v>
      </c>
      <c r="J10" s="57" t="s">
        <v>80</v>
      </c>
      <c r="K10" s="164" t="s">
        <v>417</v>
      </c>
      <c r="L10" s="121"/>
      <c r="M10" s="57" t="s">
        <v>5</v>
      </c>
      <c r="N10" s="57" t="s">
        <v>5</v>
      </c>
      <c r="O10" s="164" t="s">
        <v>81</v>
      </c>
      <c r="P10" s="164"/>
      <c r="Q10" s="164"/>
      <c r="R10" s="164"/>
      <c r="S10" s="56"/>
      <c r="T10" s="166"/>
    </row>
    <row r="11" spans="1:21" ht="67.5" customHeight="1">
      <c r="A11" s="168"/>
      <c r="B11" s="168"/>
      <c r="C11" s="168"/>
      <c r="D11" s="164"/>
      <c r="E11" s="164"/>
      <c r="F11" s="164"/>
      <c r="G11" s="164"/>
      <c r="H11" s="58" t="s">
        <v>398</v>
      </c>
      <c r="I11" s="164"/>
      <c r="J11" s="58" t="s">
        <v>416</v>
      </c>
      <c r="K11" s="164"/>
      <c r="L11" s="121" t="s">
        <v>418</v>
      </c>
      <c r="M11" s="57" t="s">
        <v>389</v>
      </c>
      <c r="N11" s="81" t="s">
        <v>390</v>
      </c>
      <c r="O11" s="57" t="s">
        <v>82</v>
      </c>
      <c r="P11" s="57" t="s">
        <v>83</v>
      </c>
      <c r="Q11" s="57" t="s">
        <v>84</v>
      </c>
      <c r="R11" s="57" t="s">
        <v>397</v>
      </c>
      <c r="S11" s="59" t="s">
        <v>290</v>
      </c>
      <c r="T11" s="166"/>
      <c r="U11" s="51"/>
    </row>
    <row r="12" spans="1:21" ht="34.5" customHeight="1">
      <c r="A12" s="57">
        <v>0</v>
      </c>
      <c r="B12" s="57">
        <v>1</v>
      </c>
      <c r="C12" s="56"/>
      <c r="D12" s="60">
        <v>2</v>
      </c>
      <c r="E12" s="56"/>
      <c r="F12" s="57">
        <v>3</v>
      </c>
      <c r="G12" s="57" t="s">
        <v>85</v>
      </c>
      <c r="H12" s="57">
        <v>4</v>
      </c>
      <c r="I12" s="57">
        <v>5</v>
      </c>
      <c r="J12" s="57">
        <v>6</v>
      </c>
      <c r="K12" s="57">
        <v>7</v>
      </c>
      <c r="L12" s="121">
        <v>8</v>
      </c>
      <c r="M12" s="57">
        <v>9</v>
      </c>
      <c r="N12" s="57">
        <v>10</v>
      </c>
      <c r="O12" s="57" t="s">
        <v>393</v>
      </c>
      <c r="P12" s="57" t="s">
        <v>394</v>
      </c>
      <c r="Q12" s="57" t="s">
        <v>395</v>
      </c>
      <c r="R12" s="57" t="s">
        <v>396</v>
      </c>
      <c r="S12" s="61" t="s">
        <v>289</v>
      </c>
      <c r="T12" s="85" t="s">
        <v>392</v>
      </c>
      <c r="U12" s="51"/>
    </row>
    <row r="13" spans="1:39" s="34" customFormat="1" ht="14.25" customHeight="1">
      <c r="A13" s="62" t="s">
        <v>9</v>
      </c>
      <c r="B13" s="63"/>
      <c r="C13" s="63"/>
      <c r="D13" s="156" t="s">
        <v>350</v>
      </c>
      <c r="E13" s="156"/>
      <c r="F13" s="62">
        <v>1</v>
      </c>
      <c r="G13" s="64">
        <f>G14+G34</f>
        <v>17479</v>
      </c>
      <c r="H13" s="64">
        <f>H14+H34</f>
        <v>21836</v>
      </c>
      <c r="I13" s="64">
        <f aca="true" t="shared" si="0" ref="I13:R13">I14+I34</f>
        <v>21658</v>
      </c>
      <c r="J13" s="64">
        <f>J14+J34</f>
        <v>21995</v>
      </c>
      <c r="K13" s="64">
        <f>K14+K34</f>
        <v>16657.8</v>
      </c>
      <c r="L13" s="122">
        <f>L14+L34</f>
        <v>25064</v>
      </c>
      <c r="M13" s="100">
        <f>L13/I13*100</f>
        <v>115.72629051620649</v>
      </c>
      <c r="N13" s="100">
        <f>L13/J13*100</f>
        <v>113.95317117526712</v>
      </c>
      <c r="O13" s="64">
        <f t="shared" si="0"/>
        <v>5879</v>
      </c>
      <c r="P13" s="64">
        <f t="shared" si="0"/>
        <v>11843</v>
      </c>
      <c r="Q13" s="64">
        <f t="shared" si="0"/>
        <v>17659</v>
      </c>
      <c r="R13" s="64">
        <f t="shared" si="0"/>
        <v>25064</v>
      </c>
      <c r="S13" s="65">
        <f aca="true" t="shared" si="1" ref="S13:S50">N13-I13</f>
        <v>-21544.046828824732</v>
      </c>
      <c r="T13" s="66">
        <f>L13-J13</f>
        <v>3069</v>
      </c>
      <c r="U13" s="52"/>
      <c r="Y13" s="105"/>
      <c r="Z13" s="105"/>
      <c r="AA13" s="105"/>
      <c r="AB13" s="105"/>
      <c r="AC13" s="105"/>
      <c r="AD13" s="105"/>
      <c r="AE13" s="105"/>
      <c r="AG13" s="105"/>
      <c r="AH13" s="105"/>
      <c r="AI13" s="105"/>
      <c r="AJ13" s="105"/>
      <c r="AK13" s="105"/>
      <c r="AL13" s="105"/>
      <c r="AM13" s="105"/>
    </row>
    <row r="14" spans="1:39" ht="25.5" customHeight="1">
      <c r="A14" s="165"/>
      <c r="B14" s="68">
        <v>1</v>
      </c>
      <c r="C14" s="67"/>
      <c r="D14" s="153" t="s">
        <v>86</v>
      </c>
      <c r="E14" s="153"/>
      <c r="F14" s="68">
        <v>2</v>
      </c>
      <c r="G14" s="70">
        <f aca="true" t="shared" si="2" ref="G14:L14">G15+G20+G21+G24+G25+G26</f>
        <v>17432</v>
      </c>
      <c r="H14" s="70">
        <f t="shared" si="2"/>
        <v>21821</v>
      </c>
      <c r="I14" s="70">
        <f t="shared" si="2"/>
        <v>21642</v>
      </c>
      <c r="J14" s="70">
        <f t="shared" si="2"/>
        <v>21945</v>
      </c>
      <c r="K14" s="70">
        <f t="shared" si="2"/>
        <v>16634.8</v>
      </c>
      <c r="L14" s="123">
        <f t="shared" si="2"/>
        <v>25013</v>
      </c>
      <c r="M14" s="100">
        <f aca="true" t="shared" si="3" ref="M14:M76">L14/I14*100</f>
        <v>115.57619443674336</v>
      </c>
      <c r="N14" s="100">
        <f aca="true" t="shared" si="4" ref="N14:N34">L14/J14*100</f>
        <v>113.98040555935293</v>
      </c>
      <c r="O14" s="67">
        <f>O15+O20+O21+O24+O25+O26</f>
        <v>5878</v>
      </c>
      <c r="P14" s="67">
        <f>P15+P20+P21+P24+P25+P26</f>
        <v>11813</v>
      </c>
      <c r="Q14" s="67">
        <f>Q15+Q20+Q21+Q24+Q25+Q26</f>
        <v>17613</v>
      </c>
      <c r="R14" s="67">
        <f>R15+R20+R21+R24+R25+R26</f>
        <v>25013</v>
      </c>
      <c r="S14" s="56">
        <f t="shared" si="1"/>
        <v>-21528.019594440648</v>
      </c>
      <c r="T14" s="66">
        <f aca="true" t="shared" si="5" ref="T14:T77">L14-J14</f>
        <v>3068</v>
      </c>
      <c r="U14" s="51"/>
      <c r="AG14" s="105"/>
      <c r="AH14" s="105"/>
      <c r="AI14" s="105"/>
      <c r="AJ14" s="105"/>
      <c r="AK14" s="105"/>
      <c r="AL14" s="105"/>
      <c r="AM14" s="105"/>
    </row>
    <row r="15" spans="1:39" ht="32.25" customHeight="1">
      <c r="A15" s="165"/>
      <c r="B15" s="67"/>
      <c r="C15" s="68" t="s">
        <v>11</v>
      </c>
      <c r="D15" s="153" t="s">
        <v>87</v>
      </c>
      <c r="E15" s="153"/>
      <c r="F15" s="68">
        <v>3</v>
      </c>
      <c r="G15" s="70">
        <f>SUM(G16:G19)</f>
        <v>3812</v>
      </c>
      <c r="H15" s="70">
        <f>SUM(H16:H19)</f>
        <v>4291</v>
      </c>
      <c r="I15" s="70">
        <f aca="true" t="shared" si="6" ref="I15:R15">SUM(I16:I19)</f>
        <v>3889</v>
      </c>
      <c r="J15" s="70">
        <f>SUM(J16:J19)</f>
        <v>4400</v>
      </c>
      <c r="K15" s="70">
        <f>SUM(K16:K19)</f>
        <v>2575</v>
      </c>
      <c r="L15" s="123">
        <f>SUM(L16:L19)</f>
        <v>4400</v>
      </c>
      <c r="M15" s="100">
        <f t="shared" si="3"/>
        <v>113.13962458215478</v>
      </c>
      <c r="N15" s="100">
        <f t="shared" si="4"/>
        <v>100</v>
      </c>
      <c r="O15" s="67">
        <f t="shared" si="6"/>
        <v>975</v>
      </c>
      <c r="P15" s="67">
        <f t="shared" si="6"/>
        <v>2195</v>
      </c>
      <c r="Q15" s="67">
        <f t="shared" si="6"/>
        <v>3190</v>
      </c>
      <c r="R15" s="67">
        <f t="shared" si="6"/>
        <v>4400</v>
      </c>
      <c r="S15" s="56">
        <f t="shared" si="1"/>
        <v>-3789</v>
      </c>
      <c r="T15" s="66">
        <f t="shared" si="5"/>
        <v>0</v>
      </c>
      <c r="U15" s="51"/>
      <c r="W15" s="101"/>
      <c r="AG15" s="105"/>
      <c r="AH15" s="105"/>
      <c r="AI15" s="105"/>
      <c r="AJ15" s="105"/>
      <c r="AK15" s="105"/>
      <c r="AL15" s="105"/>
      <c r="AM15" s="105"/>
    </row>
    <row r="16" spans="1:39" ht="12.75">
      <c r="A16" s="165"/>
      <c r="B16" s="56"/>
      <c r="C16" s="67"/>
      <c r="D16" s="68" t="s">
        <v>88</v>
      </c>
      <c r="E16" s="69" t="s">
        <v>89</v>
      </c>
      <c r="F16" s="68">
        <v>4</v>
      </c>
      <c r="G16" s="70">
        <v>3435</v>
      </c>
      <c r="H16" s="67">
        <v>4000</v>
      </c>
      <c r="I16" s="70">
        <v>3609</v>
      </c>
      <c r="J16" s="67">
        <v>4000</v>
      </c>
      <c r="K16" s="70">
        <v>2383</v>
      </c>
      <c r="L16" s="123">
        <v>4000</v>
      </c>
      <c r="M16" s="100">
        <f t="shared" si="3"/>
        <v>110.83402604599613</v>
      </c>
      <c r="N16" s="100">
        <f t="shared" si="4"/>
        <v>100</v>
      </c>
      <c r="O16" s="67">
        <v>900</v>
      </c>
      <c r="P16" s="67">
        <v>2000</v>
      </c>
      <c r="Q16" s="67">
        <v>2900</v>
      </c>
      <c r="R16" s="67">
        <v>4000</v>
      </c>
      <c r="S16" s="56">
        <f t="shared" si="1"/>
        <v>-3509</v>
      </c>
      <c r="T16" s="66">
        <f t="shared" si="5"/>
        <v>0</v>
      </c>
      <c r="U16" s="51"/>
      <c r="W16" s="101"/>
      <c r="AG16" s="105"/>
      <c r="AH16" s="105"/>
      <c r="AI16" s="105"/>
      <c r="AJ16" s="105"/>
      <c r="AK16" s="105"/>
      <c r="AL16" s="105"/>
      <c r="AM16" s="105"/>
    </row>
    <row r="17" spans="1:39" ht="12.75">
      <c r="A17" s="165"/>
      <c r="B17" s="56"/>
      <c r="C17" s="67"/>
      <c r="D17" s="68" t="s">
        <v>90</v>
      </c>
      <c r="E17" s="69" t="s">
        <v>91</v>
      </c>
      <c r="F17" s="68">
        <v>5</v>
      </c>
      <c r="G17" s="70">
        <v>174</v>
      </c>
      <c r="H17" s="70">
        <v>174</v>
      </c>
      <c r="I17" s="70">
        <v>140</v>
      </c>
      <c r="J17" s="70">
        <v>200</v>
      </c>
      <c r="K17" s="70">
        <v>105</v>
      </c>
      <c r="L17" s="123">
        <v>200</v>
      </c>
      <c r="M17" s="100">
        <f t="shared" si="3"/>
        <v>142.85714285714286</v>
      </c>
      <c r="N17" s="100">
        <f t="shared" si="4"/>
        <v>100</v>
      </c>
      <c r="O17" s="67">
        <v>30</v>
      </c>
      <c r="P17" s="67">
        <v>100</v>
      </c>
      <c r="Q17" s="67">
        <v>150</v>
      </c>
      <c r="R17" s="67">
        <v>200</v>
      </c>
      <c r="S17" s="56">
        <f t="shared" si="1"/>
        <v>-40</v>
      </c>
      <c r="T17" s="66">
        <f t="shared" si="5"/>
        <v>0</v>
      </c>
      <c r="U17" s="51"/>
      <c r="W17" s="101"/>
      <c r="AG17" s="105"/>
      <c r="AH17" s="105"/>
      <c r="AI17" s="105"/>
      <c r="AJ17" s="105"/>
      <c r="AK17" s="105"/>
      <c r="AL17" s="105"/>
      <c r="AM17" s="105"/>
    </row>
    <row r="18" spans="1:39" ht="12.75">
      <c r="A18" s="165"/>
      <c r="B18" s="56"/>
      <c r="C18" s="67"/>
      <c r="D18" s="68" t="s">
        <v>92</v>
      </c>
      <c r="E18" s="69" t="s">
        <v>93</v>
      </c>
      <c r="F18" s="68">
        <v>6</v>
      </c>
      <c r="G18" s="70">
        <v>125</v>
      </c>
      <c r="H18" s="67">
        <v>113</v>
      </c>
      <c r="I18" s="70">
        <v>118</v>
      </c>
      <c r="J18" s="67">
        <v>160</v>
      </c>
      <c r="K18" s="70">
        <v>81</v>
      </c>
      <c r="L18" s="123">
        <v>160</v>
      </c>
      <c r="M18" s="100">
        <f t="shared" si="3"/>
        <v>135.59322033898303</v>
      </c>
      <c r="N18" s="100">
        <f t="shared" si="4"/>
        <v>100</v>
      </c>
      <c r="O18" s="67">
        <v>35</v>
      </c>
      <c r="P18" s="67">
        <v>75</v>
      </c>
      <c r="Q18" s="67">
        <v>110</v>
      </c>
      <c r="R18" s="67">
        <v>160</v>
      </c>
      <c r="S18" s="56">
        <f t="shared" si="1"/>
        <v>-18</v>
      </c>
      <c r="T18" s="66">
        <f t="shared" si="5"/>
        <v>0</v>
      </c>
      <c r="U18" s="51"/>
      <c r="W18" s="101"/>
      <c r="AG18" s="105"/>
      <c r="AH18" s="105"/>
      <c r="AI18" s="105"/>
      <c r="AJ18" s="105"/>
      <c r="AK18" s="105"/>
      <c r="AL18" s="105"/>
      <c r="AM18" s="105"/>
    </row>
    <row r="19" spans="1:39" ht="12.75">
      <c r="A19" s="165"/>
      <c r="B19" s="56"/>
      <c r="C19" s="67"/>
      <c r="D19" s="68" t="s">
        <v>94</v>
      </c>
      <c r="E19" s="69" t="s">
        <v>95</v>
      </c>
      <c r="F19" s="68">
        <v>7</v>
      </c>
      <c r="G19" s="70">
        <v>78</v>
      </c>
      <c r="H19" s="67">
        <v>4</v>
      </c>
      <c r="I19" s="70">
        <v>22</v>
      </c>
      <c r="J19" s="67">
        <v>40</v>
      </c>
      <c r="K19" s="70">
        <v>6</v>
      </c>
      <c r="L19" s="123">
        <v>40</v>
      </c>
      <c r="M19" s="100">
        <f t="shared" si="3"/>
        <v>181.8181818181818</v>
      </c>
      <c r="N19" s="100">
        <f t="shared" si="4"/>
        <v>100</v>
      </c>
      <c r="O19" s="67">
        <v>10</v>
      </c>
      <c r="P19" s="67">
        <v>20</v>
      </c>
      <c r="Q19" s="67">
        <v>30</v>
      </c>
      <c r="R19" s="67">
        <v>40</v>
      </c>
      <c r="S19" s="56">
        <f t="shared" si="1"/>
        <v>78</v>
      </c>
      <c r="T19" s="66">
        <f t="shared" si="5"/>
        <v>0</v>
      </c>
      <c r="U19" s="51"/>
      <c r="W19" s="101"/>
      <c r="AG19" s="105"/>
      <c r="AH19" s="105"/>
      <c r="AI19" s="105"/>
      <c r="AJ19" s="105"/>
      <c r="AK19" s="105"/>
      <c r="AL19" s="105"/>
      <c r="AM19" s="105"/>
    </row>
    <row r="20" spans="1:39" ht="12.75" customHeight="1">
      <c r="A20" s="165"/>
      <c r="B20" s="56"/>
      <c r="C20" s="68" t="s">
        <v>12</v>
      </c>
      <c r="D20" s="153" t="s">
        <v>96</v>
      </c>
      <c r="E20" s="153"/>
      <c r="F20" s="68">
        <v>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124">
        <v>0</v>
      </c>
      <c r="M20" s="100">
        <v>0</v>
      </c>
      <c r="N20" s="100">
        <v>0</v>
      </c>
      <c r="O20" s="67">
        <v>0</v>
      </c>
      <c r="P20" s="67">
        <v>0</v>
      </c>
      <c r="Q20" s="67">
        <v>0</v>
      </c>
      <c r="R20" s="67">
        <v>0</v>
      </c>
      <c r="S20" s="56">
        <f t="shared" si="1"/>
        <v>0</v>
      </c>
      <c r="T20" s="66">
        <f t="shared" si="5"/>
        <v>0</v>
      </c>
      <c r="U20" s="51"/>
      <c r="W20" s="101"/>
      <c r="AG20" s="105"/>
      <c r="AH20" s="105"/>
      <c r="AI20" s="105"/>
      <c r="AJ20" s="105"/>
      <c r="AK20" s="105"/>
      <c r="AL20" s="105"/>
      <c r="AM20" s="105"/>
    </row>
    <row r="21" spans="1:39" ht="30" customHeight="1">
      <c r="A21" s="165"/>
      <c r="B21" s="56"/>
      <c r="C21" s="68" t="s">
        <v>52</v>
      </c>
      <c r="D21" s="153" t="s">
        <v>307</v>
      </c>
      <c r="E21" s="153"/>
      <c r="F21" s="62">
        <v>9</v>
      </c>
      <c r="G21" s="70">
        <f>SUM(G22:G23)</f>
        <v>13579</v>
      </c>
      <c r="H21" s="70">
        <f>SUM(H22:H23)</f>
        <v>17500</v>
      </c>
      <c r="I21" s="70">
        <f aca="true" t="shared" si="7" ref="I21:R21">SUM(I22:I23)</f>
        <v>17714</v>
      </c>
      <c r="J21" s="70">
        <f>SUM(J22:J23)</f>
        <v>17500</v>
      </c>
      <c r="K21" s="70">
        <f>SUM(K22:K23)</f>
        <v>13984</v>
      </c>
      <c r="L21" s="123">
        <f>SUM(L22:L23)</f>
        <v>20535</v>
      </c>
      <c r="M21" s="100">
        <f t="shared" si="3"/>
        <v>115.92525685898161</v>
      </c>
      <c r="N21" s="100">
        <f t="shared" si="4"/>
        <v>117.34285714285716</v>
      </c>
      <c r="O21" s="67">
        <f t="shared" si="7"/>
        <v>4900</v>
      </c>
      <c r="P21" s="67">
        <f t="shared" si="7"/>
        <v>9600</v>
      </c>
      <c r="Q21" s="67">
        <f t="shared" si="7"/>
        <v>14400</v>
      </c>
      <c r="R21" s="67">
        <f t="shared" si="7"/>
        <v>20535</v>
      </c>
      <c r="S21" s="56">
        <f t="shared" si="1"/>
        <v>-17596.657142857144</v>
      </c>
      <c r="T21" s="66">
        <f t="shared" si="5"/>
        <v>3035</v>
      </c>
      <c r="U21" s="51"/>
      <c r="W21" s="101"/>
      <c r="AG21" s="105"/>
      <c r="AH21" s="105"/>
      <c r="AI21" s="105"/>
      <c r="AJ21" s="105"/>
      <c r="AK21" s="105"/>
      <c r="AL21" s="105"/>
      <c r="AM21" s="105"/>
    </row>
    <row r="22" spans="1:39" ht="29.25" customHeight="1">
      <c r="A22" s="165"/>
      <c r="B22" s="56"/>
      <c r="C22" s="67"/>
      <c r="D22" s="68" t="s">
        <v>97</v>
      </c>
      <c r="E22" s="69" t="s">
        <v>308</v>
      </c>
      <c r="F22" s="68">
        <v>10</v>
      </c>
      <c r="G22" s="70">
        <v>4169</v>
      </c>
      <c r="H22" s="67">
        <v>4900</v>
      </c>
      <c r="I22" s="70">
        <v>4590</v>
      </c>
      <c r="J22" s="67">
        <v>4900</v>
      </c>
      <c r="K22" s="70">
        <v>4476</v>
      </c>
      <c r="L22" s="123">
        <v>7000</v>
      </c>
      <c r="M22" s="100">
        <f t="shared" si="3"/>
        <v>152.5054466230937</v>
      </c>
      <c r="N22" s="100">
        <f t="shared" si="4"/>
        <v>142.85714285714286</v>
      </c>
      <c r="O22" s="67">
        <v>1300</v>
      </c>
      <c r="P22" s="67">
        <v>2400</v>
      </c>
      <c r="Q22" s="67">
        <v>3600</v>
      </c>
      <c r="R22" s="67">
        <v>7000</v>
      </c>
      <c r="S22" s="56">
        <f t="shared" si="1"/>
        <v>-4447.142857142857</v>
      </c>
      <c r="T22" s="66">
        <f t="shared" si="5"/>
        <v>2100</v>
      </c>
      <c r="U22" s="51"/>
      <c r="W22" s="101"/>
      <c r="AG22" s="105"/>
      <c r="AH22" s="105"/>
      <c r="AI22" s="105"/>
      <c r="AJ22" s="105"/>
      <c r="AK22" s="105"/>
      <c r="AL22" s="105"/>
      <c r="AM22" s="105"/>
    </row>
    <row r="23" spans="1:39" ht="38.25">
      <c r="A23" s="165"/>
      <c r="B23" s="56"/>
      <c r="C23" s="56"/>
      <c r="D23" s="68" t="s">
        <v>98</v>
      </c>
      <c r="E23" s="69" t="s">
        <v>309</v>
      </c>
      <c r="F23" s="68">
        <v>11</v>
      </c>
      <c r="G23" s="70">
        <v>9410</v>
      </c>
      <c r="H23" s="67">
        <v>12600</v>
      </c>
      <c r="I23" s="70">
        <v>13124</v>
      </c>
      <c r="J23" s="67">
        <v>12600</v>
      </c>
      <c r="K23" s="70">
        <v>9508</v>
      </c>
      <c r="L23" s="123">
        <f>14000-465</f>
        <v>13535</v>
      </c>
      <c r="M23" s="100">
        <f t="shared" si="3"/>
        <v>103.13166717464188</v>
      </c>
      <c r="N23" s="100">
        <f t="shared" si="4"/>
        <v>107.42063492063491</v>
      </c>
      <c r="O23" s="67">
        <v>3600</v>
      </c>
      <c r="P23" s="67">
        <v>7200</v>
      </c>
      <c r="Q23" s="67">
        <v>10800</v>
      </c>
      <c r="R23" s="67">
        <v>13535</v>
      </c>
      <c r="S23" s="56">
        <f t="shared" si="1"/>
        <v>-13016.579365079366</v>
      </c>
      <c r="T23" s="66">
        <f t="shared" si="5"/>
        <v>935</v>
      </c>
      <c r="U23" s="51"/>
      <c r="W23" s="101"/>
      <c r="AG23" s="105"/>
      <c r="AH23" s="105"/>
      <c r="AI23" s="105"/>
      <c r="AJ23" s="105"/>
      <c r="AK23" s="105"/>
      <c r="AL23" s="105"/>
      <c r="AM23" s="105"/>
    </row>
    <row r="24" spans="1:39" ht="12.75" customHeight="1">
      <c r="A24" s="165"/>
      <c r="B24" s="56"/>
      <c r="C24" s="68" t="s">
        <v>61</v>
      </c>
      <c r="D24" s="153" t="s">
        <v>99</v>
      </c>
      <c r="E24" s="153"/>
      <c r="F24" s="68">
        <v>12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124">
        <v>0</v>
      </c>
      <c r="M24" s="100">
        <v>0</v>
      </c>
      <c r="N24" s="100">
        <v>0</v>
      </c>
      <c r="O24" s="67">
        <v>0</v>
      </c>
      <c r="P24" s="67">
        <v>0</v>
      </c>
      <c r="Q24" s="67">
        <v>0</v>
      </c>
      <c r="R24" s="67">
        <v>0</v>
      </c>
      <c r="S24" s="56">
        <f t="shared" si="1"/>
        <v>0</v>
      </c>
      <c r="T24" s="66">
        <f t="shared" si="5"/>
        <v>0</v>
      </c>
      <c r="U24" s="51"/>
      <c r="AG24" s="105"/>
      <c r="AH24" s="105"/>
      <c r="AI24" s="105"/>
      <c r="AJ24" s="105"/>
      <c r="AK24" s="105"/>
      <c r="AL24" s="105"/>
      <c r="AM24" s="105"/>
    </row>
    <row r="25" spans="1:39" ht="19.5" customHeight="1">
      <c r="A25" s="165"/>
      <c r="B25" s="56"/>
      <c r="C25" s="68" t="s">
        <v>63</v>
      </c>
      <c r="D25" s="153" t="s">
        <v>100</v>
      </c>
      <c r="E25" s="153"/>
      <c r="F25" s="68">
        <v>13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24"/>
      <c r="M25" s="100">
        <v>0</v>
      </c>
      <c r="N25" s="100">
        <v>0</v>
      </c>
      <c r="O25" s="67">
        <v>0</v>
      </c>
      <c r="P25" s="67">
        <v>0</v>
      </c>
      <c r="Q25" s="67">
        <v>0</v>
      </c>
      <c r="R25" s="67">
        <v>0</v>
      </c>
      <c r="S25" s="56">
        <f t="shared" si="1"/>
        <v>0</v>
      </c>
      <c r="T25" s="66">
        <f t="shared" si="5"/>
        <v>0</v>
      </c>
      <c r="U25" s="51"/>
      <c r="AG25" s="105"/>
      <c r="AH25" s="105"/>
      <c r="AI25" s="105"/>
      <c r="AJ25" s="105"/>
      <c r="AK25" s="105"/>
      <c r="AL25" s="105"/>
      <c r="AM25" s="105"/>
    </row>
    <row r="26" spans="1:39" ht="27" customHeight="1">
      <c r="A26" s="165"/>
      <c r="B26" s="67"/>
      <c r="C26" s="68" t="s">
        <v>101</v>
      </c>
      <c r="D26" s="153" t="s">
        <v>102</v>
      </c>
      <c r="E26" s="153"/>
      <c r="F26" s="68">
        <v>14</v>
      </c>
      <c r="G26" s="70">
        <f>G27+G28+G31+G32+G33</f>
        <v>41</v>
      </c>
      <c r="H26" s="67">
        <f>H27+H28+H31+H32+H33</f>
        <v>30</v>
      </c>
      <c r="I26" s="70">
        <v>39</v>
      </c>
      <c r="J26" s="67">
        <f>J27+J28+J31+J32+J33</f>
        <v>45</v>
      </c>
      <c r="K26" s="70">
        <f>K27+K28+K31+K32+K33</f>
        <v>75.8</v>
      </c>
      <c r="L26" s="123">
        <f>L27+L28+L31+L32+L33</f>
        <v>78</v>
      </c>
      <c r="M26" s="100">
        <f t="shared" si="3"/>
        <v>200</v>
      </c>
      <c r="N26" s="100">
        <f t="shared" si="4"/>
        <v>173.33333333333334</v>
      </c>
      <c r="O26" s="67">
        <f>O27+O28+O31+O32+O33</f>
        <v>3</v>
      </c>
      <c r="P26" s="67">
        <f>P27+P28+P31+P32+P33</f>
        <v>18</v>
      </c>
      <c r="Q26" s="67">
        <f>Q27+Q28+Q31+Q32+Q33</f>
        <v>23</v>
      </c>
      <c r="R26" s="67">
        <f>R27+R28+R31+R32+R33</f>
        <v>78</v>
      </c>
      <c r="S26" s="56">
        <f t="shared" si="1"/>
        <v>134.33333333333334</v>
      </c>
      <c r="T26" s="66">
        <f t="shared" si="5"/>
        <v>33</v>
      </c>
      <c r="U26" s="51"/>
      <c r="AG26" s="105"/>
      <c r="AH26" s="105"/>
      <c r="AI26" s="105"/>
      <c r="AJ26" s="105"/>
      <c r="AK26" s="105"/>
      <c r="AL26" s="105"/>
      <c r="AM26" s="105"/>
    </row>
    <row r="27" spans="1:39" ht="12.75">
      <c r="A27" s="165"/>
      <c r="B27" s="67"/>
      <c r="C27" s="67"/>
      <c r="D27" s="68" t="s">
        <v>103</v>
      </c>
      <c r="E27" s="69" t="s">
        <v>104</v>
      </c>
      <c r="F27" s="68">
        <v>15</v>
      </c>
      <c r="G27" s="70">
        <v>0</v>
      </c>
      <c r="H27" s="67">
        <v>0</v>
      </c>
      <c r="I27" s="70">
        <v>0</v>
      </c>
      <c r="J27" s="67">
        <v>0</v>
      </c>
      <c r="K27" s="70">
        <v>0</v>
      </c>
      <c r="L27" s="123">
        <v>0</v>
      </c>
      <c r="M27" s="100">
        <v>0</v>
      </c>
      <c r="N27" s="100">
        <v>0</v>
      </c>
      <c r="O27" s="67">
        <v>0</v>
      </c>
      <c r="P27" s="67">
        <v>0</v>
      </c>
      <c r="Q27" s="67">
        <v>0</v>
      </c>
      <c r="R27" s="67">
        <v>0</v>
      </c>
      <c r="S27" s="56">
        <f t="shared" si="1"/>
        <v>0</v>
      </c>
      <c r="T27" s="66">
        <f t="shared" si="5"/>
        <v>0</v>
      </c>
      <c r="U27" s="51"/>
      <c r="AG27" s="105"/>
      <c r="AH27" s="105"/>
      <c r="AI27" s="105"/>
      <c r="AJ27" s="105"/>
      <c r="AK27" s="105"/>
      <c r="AL27" s="105"/>
      <c r="AM27" s="105"/>
    </row>
    <row r="28" spans="1:39" ht="25.5">
      <c r="A28" s="165"/>
      <c r="B28" s="67"/>
      <c r="C28" s="67"/>
      <c r="D28" s="68" t="s">
        <v>105</v>
      </c>
      <c r="E28" s="69" t="s">
        <v>310</v>
      </c>
      <c r="F28" s="68">
        <v>16</v>
      </c>
      <c r="G28" s="70">
        <f>SUM(G29:G30)</f>
        <v>0</v>
      </c>
      <c r="H28" s="67">
        <f>SUM(H29:H30)</f>
        <v>0</v>
      </c>
      <c r="I28" s="70">
        <f aca="true" t="shared" si="8" ref="I28:R28">SUM(I29:I30)</f>
        <v>0</v>
      </c>
      <c r="J28" s="67">
        <f>SUM(J29:J30)</f>
        <v>0</v>
      </c>
      <c r="K28" s="67">
        <f>SUM(K29:K30)</f>
        <v>0</v>
      </c>
      <c r="L28" s="124">
        <f>SUM(L29:L30)</f>
        <v>0</v>
      </c>
      <c r="M28" s="100">
        <v>0</v>
      </c>
      <c r="N28" s="100">
        <v>0</v>
      </c>
      <c r="O28" s="67">
        <f t="shared" si="8"/>
        <v>0</v>
      </c>
      <c r="P28" s="67">
        <f t="shared" si="8"/>
        <v>0</v>
      </c>
      <c r="Q28" s="67">
        <f t="shared" si="8"/>
        <v>0</v>
      </c>
      <c r="R28" s="67">
        <f t="shared" si="8"/>
        <v>0</v>
      </c>
      <c r="S28" s="56">
        <f t="shared" si="1"/>
        <v>0</v>
      </c>
      <c r="T28" s="66">
        <f t="shared" si="5"/>
        <v>0</v>
      </c>
      <c r="U28" s="51"/>
      <c r="AG28" s="105"/>
      <c r="AH28" s="105"/>
      <c r="AI28" s="105"/>
      <c r="AJ28" s="105"/>
      <c r="AK28" s="105"/>
      <c r="AL28" s="105"/>
      <c r="AM28" s="105"/>
    </row>
    <row r="29" spans="1:39" ht="12.75">
      <c r="A29" s="165"/>
      <c r="B29" s="67"/>
      <c r="C29" s="67"/>
      <c r="D29" s="67"/>
      <c r="E29" s="69" t="s">
        <v>106</v>
      </c>
      <c r="F29" s="68">
        <v>17</v>
      </c>
      <c r="G29" s="70">
        <v>0</v>
      </c>
      <c r="H29" s="67">
        <v>0</v>
      </c>
      <c r="I29" s="70">
        <v>0</v>
      </c>
      <c r="J29" s="67">
        <v>0</v>
      </c>
      <c r="K29" s="70">
        <v>0</v>
      </c>
      <c r="L29" s="123">
        <v>0</v>
      </c>
      <c r="M29" s="100">
        <v>0</v>
      </c>
      <c r="N29" s="100">
        <v>0</v>
      </c>
      <c r="O29" s="67">
        <v>0</v>
      </c>
      <c r="P29" s="67">
        <v>0</v>
      </c>
      <c r="Q29" s="67">
        <v>0</v>
      </c>
      <c r="R29" s="67">
        <v>0</v>
      </c>
      <c r="S29" s="56">
        <f t="shared" si="1"/>
        <v>0</v>
      </c>
      <c r="T29" s="66">
        <f t="shared" si="5"/>
        <v>0</v>
      </c>
      <c r="U29" s="51"/>
      <c r="AG29" s="105"/>
      <c r="AH29" s="105"/>
      <c r="AI29" s="105"/>
      <c r="AJ29" s="105"/>
      <c r="AK29" s="105"/>
      <c r="AL29" s="105"/>
      <c r="AM29" s="105"/>
    </row>
    <row r="30" spans="1:39" ht="12.75">
      <c r="A30" s="165"/>
      <c r="B30" s="67"/>
      <c r="C30" s="67"/>
      <c r="D30" s="67"/>
      <c r="E30" s="69" t="s">
        <v>107</v>
      </c>
      <c r="F30" s="68">
        <v>18</v>
      </c>
      <c r="G30" s="70">
        <v>0</v>
      </c>
      <c r="H30" s="67">
        <v>0</v>
      </c>
      <c r="I30" s="70">
        <v>0</v>
      </c>
      <c r="J30" s="67">
        <v>0</v>
      </c>
      <c r="K30" s="70">
        <v>0</v>
      </c>
      <c r="L30" s="123">
        <v>0</v>
      </c>
      <c r="M30" s="100">
        <v>0</v>
      </c>
      <c r="N30" s="100">
        <v>0</v>
      </c>
      <c r="O30" s="67">
        <v>0</v>
      </c>
      <c r="P30" s="67">
        <v>0</v>
      </c>
      <c r="Q30" s="67">
        <v>0</v>
      </c>
      <c r="R30" s="67">
        <v>0</v>
      </c>
      <c r="S30" s="56">
        <f t="shared" si="1"/>
        <v>0</v>
      </c>
      <c r="T30" s="66">
        <f t="shared" si="5"/>
        <v>0</v>
      </c>
      <c r="U30" s="51"/>
      <c r="AG30" s="105"/>
      <c r="AH30" s="105"/>
      <c r="AI30" s="105"/>
      <c r="AJ30" s="105"/>
      <c r="AK30" s="105"/>
      <c r="AL30" s="105"/>
      <c r="AM30" s="105"/>
    </row>
    <row r="31" spans="1:39" ht="12.75">
      <c r="A31" s="165"/>
      <c r="B31" s="67"/>
      <c r="C31" s="67"/>
      <c r="D31" s="68" t="s">
        <v>108</v>
      </c>
      <c r="E31" s="69" t="s">
        <v>109</v>
      </c>
      <c r="F31" s="68">
        <v>19</v>
      </c>
      <c r="G31" s="70">
        <v>0</v>
      </c>
      <c r="H31" s="67">
        <v>0</v>
      </c>
      <c r="I31" s="70">
        <v>0</v>
      </c>
      <c r="J31" s="67">
        <v>0</v>
      </c>
      <c r="K31" s="70">
        <v>0</v>
      </c>
      <c r="L31" s="123">
        <v>0</v>
      </c>
      <c r="M31" s="64">
        <v>0</v>
      </c>
      <c r="N31" s="100">
        <v>0</v>
      </c>
      <c r="O31" s="67">
        <v>0</v>
      </c>
      <c r="P31" s="67">
        <v>0</v>
      </c>
      <c r="Q31" s="67">
        <v>0</v>
      </c>
      <c r="R31" s="67">
        <v>0</v>
      </c>
      <c r="S31" s="56">
        <f t="shared" si="1"/>
        <v>0</v>
      </c>
      <c r="T31" s="66">
        <f t="shared" si="5"/>
        <v>0</v>
      </c>
      <c r="U31" s="51"/>
      <c r="AG31" s="105"/>
      <c r="AH31" s="105"/>
      <c r="AI31" s="105"/>
      <c r="AJ31" s="105"/>
      <c r="AK31" s="105"/>
      <c r="AL31" s="105"/>
      <c r="AM31" s="105"/>
    </row>
    <row r="32" spans="1:39" ht="12.75">
      <c r="A32" s="165"/>
      <c r="B32" s="67"/>
      <c r="C32" s="67"/>
      <c r="D32" s="68" t="s">
        <v>110</v>
      </c>
      <c r="E32" s="69" t="s">
        <v>111</v>
      </c>
      <c r="F32" s="68">
        <v>20</v>
      </c>
      <c r="G32" s="70">
        <v>0</v>
      </c>
      <c r="H32" s="67">
        <v>0</v>
      </c>
      <c r="I32" s="70">
        <v>0</v>
      </c>
      <c r="J32" s="67">
        <v>0</v>
      </c>
      <c r="K32" s="70">
        <v>0</v>
      </c>
      <c r="L32" s="123">
        <v>0</v>
      </c>
      <c r="M32" s="64">
        <v>0</v>
      </c>
      <c r="N32" s="100">
        <v>0</v>
      </c>
      <c r="O32" s="67">
        <v>0</v>
      </c>
      <c r="P32" s="67">
        <v>0</v>
      </c>
      <c r="Q32" s="67">
        <v>0</v>
      </c>
      <c r="R32" s="67">
        <v>0</v>
      </c>
      <c r="S32" s="56">
        <f t="shared" si="1"/>
        <v>0</v>
      </c>
      <c r="T32" s="66">
        <f t="shared" si="5"/>
        <v>0</v>
      </c>
      <c r="U32" s="51"/>
      <c r="AG32" s="105"/>
      <c r="AH32" s="105"/>
      <c r="AI32" s="105"/>
      <c r="AJ32" s="105"/>
      <c r="AK32" s="105"/>
      <c r="AL32" s="105"/>
      <c r="AM32" s="105"/>
    </row>
    <row r="33" spans="1:39" ht="12.75">
      <c r="A33" s="165"/>
      <c r="B33" s="67"/>
      <c r="C33" s="67"/>
      <c r="D33" s="68" t="s">
        <v>112</v>
      </c>
      <c r="E33" s="69" t="s">
        <v>95</v>
      </c>
      <c r="F33" s="68">
        <v>21</v>
      </c>
      <c r="G33" s="70">
        <v>41</v>
      </c>
      <c r="H33" s="67">
        <v>30</v>
      </c>
      <c r="I33" s="70">
        <v>39</v>
      </c>
      <c r="J33" s="67">
        <v>45</v>
      </c>
      <c r="K33" s="70">
        <v>75.8</v>
      </c>
      <c r="L33" s="123">
        <v>78</v>
      </c>
      <c r="M33" s="64">
        <f t="shared" si="3"/>
        <v>200</v>
      </c>
      <c r="N33" s="100">
        <f t="shared" si="4"/>
        <v>173.33333333333334</v>
      </c>
      <c r="O33" s="67">
        <v>3</v>
      </c>
      <c r="P33" s="67">
        <v>18</v>
      </c>
      <c r="Q33" s="67">
        <v>23</v>
      </c>
      <c r="R33" s="67">
        <v>78</v>
      </c>
      <c r="S33" s="56">
        <f t="shared" si="1"/>
        <v>134.33333333333334</v>
      </c>
      <c r="T33" s="66">
        <f t="shared" si="5"/>
        <v>33</v>
      </c>
      <c r="U33" s="51"/>
      <c r="AG33" s="105"/>
      <c r="AH33" s="105"/>
      <c r="AI33" s="105"/>
      <c r="AJ33" s="105"/>
      <c r="AK33" s="105"/>
      <c r="AL33" s="105"/>
      <c r="AM33" s="105"/>
    </row>
    <row r="34" spans="1:39" ht="26.25" customHeight="1">
      <c r="A34" s="165"/>
      <c r="B34" s="68">
        <v>2</v>
      </c>
      <c r="C34" s="67"/>
      <c r="D34" s="153" t="s">
        <v>113</v>
      </c>
      <c r="E34" s="153"/>
      <c r="F34" s="68">
        <v>22</v>
      </c>
      <c r="G34" s="70">
        <f aca="true" t="shared" si="9" ref="G34:L34">G35+G36+G37+G38+G39</f>
        <v>47</v>
      </c>
      <c r="H34" s="67">
        <f t="shared" si="9"/>
        <v>15</v>
      </c>
      <c r="I34" s="70">
        <f t="shared" si="9"/>
        <v>16</v>
      </c>
      <c r="J34" s="67">
        <f t="shared" si="9"/>
        <v>50</v>
      </c>
      <c r="K34" s="67">
        <f t="shared" si="9"/>
        <v>23</v>
      </c>
      <c r="L34" s="124">
        <f t="shared" si="9"/>
        <v>51</v>
      </c>
      <c r="M34" s="64">
        <f t="shared" si="3"/>
        <v>318.75</v>
      </c>
      <c r="N34" s="100">
        <f t="shared" si="4"/>
        <v>102</v>
      </c>
      <c r="O34" s="67">
        <f>O35+O36+O37+O38+O39</f>
        <v>1</v>
      </c>
      <c r="P34" s="67">
        <f>P35+P36+P37+P38+P39</f>
        <v>30</v>
      </c>
      <c r="Q34" s="67">
        <f>Q35+Q36+Q37+Q38+Q39</f>
        <v>46</v>
      </c>
      <c r="R34" s="67">
        <f>R35+R36+R37+R38+R39</f>
        <v>51</v>
      </c>
      <c r="S34" s="56">
        <f t="shared" si="1"/>
        <v>86</v>
      </c>
      <c r="T34" s="66">
        <f t="shared" si="5"/>
        <v>1</v>
      </c>
      <c r="U34" s="51"/>
      <c r="AG34" s="105"/>
      <c r="AH34" s="105"/>
      <c r="AI34" s="105"/>
      <c r="AJ34" s="105"/>
      <c r="AK34" s="105"/>
      <c r="AL34" s="105"/>
      <c r="AM34" s="105"/>
    </row>
    <row r="35" spans="1:39" ht="12.75" customHeight="1">
      <c r="A35" s="165"/>
      <c r="B35" s="67"/>
      <c r="C35" s="68" t="s">
        <v>11</v>
      </c>
      <c r="D35" s="153" t="s">
        <v>114</v>
      </c>
      <c r="E35" s="153"/>
      <c r="F35" s="68">
        <v>23</v>
      </c>
      <c r="G35" s="70">
        <v>0</v>
      </c>
      <c r="H35" s="67">
        <v>0</v>
      </c>
      <c r="I35" s="70">
        <v>0</v>
      </c>
      <c r="J35" s="67">
        <v>0</v>
      </c>
      <c r="K35" s="70">
        <v>0</v>
      </c>
      <c r="L35" s="123">
        <v>0</v>
      </c>
      <c r="M35" s="64">
        <v>0</v>
      </c>
      <c r="N35" s="100">
        <v>0</v>
      </c>
      <c r="O35" s="67">
        <v>0</v>
      </c>
      <c r="P35" s="67">
        <v>0</v>
      </c>
      <c r="Q35" s="67">
        <v>0</v>
      </c>
      <c r="R35" s="67">
        <v>0</v>
      </c>
      <c r="S35" s="56">
        <f t="shared" si="1"/>
        <v>0</v>
      </c>
      <c r="T35" s="66">
        <f t="shared" si="5"/>
        <v>0</v>
      </c>
      <c r="U35" s="51"/>
      <c r="AG35" s="105"/>
      <c r="AH35" s="105"/>
      <c r="AI35" s="105"/>
      <c r="AJ35" s="105"/>
      <c r="AK35" s="105"/>
      <c r="AL35" s="105"/>
      <c r="AM35" s="105"/>
    </row>
    <row r="36" spans="1:39" ht="12.75" customHeight="1">
      <c r="A36" s="165"/>
      <c r="B36" s="56"/>
      <c r="C36" s="68" t="s">
        <v>12</v>
      </c>
      <c r="D36" s="153" t="s">
        <v>115</v>
      </c>
      <c r="E36" s="153"/>
      <c r="F36" s="68">
        <v>24</v>
      </c>
      <c r="G36" s="70">
        <v>0</v>
      </c>
      <c r="H36" s="67">
        <v>0</v>
      </c>
      <c r="I36" s="70">
        <v>0</v>
      </c>
      <c r="J36" s="67">
        <v>0</v>
      </c>
      <c r="K36" s="70">
        <v>0</v>
      </c>
      <c r="L36" s="123">
        <v>0</v>
      </c>
      <c r="M36" s="64">
        <v>0</v>
      </c>
      <c r="N36" s="100">
        <v>0</v>
      </c>
      <c r="O36" s="67">
        <v>0</v>
      </c>
      <c r="P36" s="67">
        <v>0</v>
      </c>
      <c r="Q36" s="67">
        <v>0</v>
      </c>
      <c r="R36" s="67">
        <v>0</v>
      </c>
      <c r="S36" s="56">
        <f t="shared" si="1"/>
        <v>0</v>
      </c>
      <c r="T36" s="66">
        <f t="shared" si="5"/>
        <v>0</v>
      </c>
      <c r="U36" s="51"/>
      <c r="AG36" s="105"/>
      <c r="AH36" s="105"/>
      <c r="AI36" s="105"/>
      <c r="AJ36" s="105"/>
      <c r="AK36" s="105"/>
      <c r="AL36" s="105"/>
      <c r="AM36" s="105"/>
    </row>
    <row r="37" spans="1:39" ht="12.75" customHeight="1">
      <c r="A37" s="165"/>
      <c r="B37" s="56"/>
      <c r="C37" s="68" t="s">
        <v>52</v>
      </c>
      <c r="D37" s="153" t="s">
        <v>116</v>
      </c>
      <c r="E37" s="153"/>
      <c r="F37" s="68">
        <v>25</v>
      </c>
      <c r="G37" s="70">
        <v>0</v>
      </c>
      <c r="H37" s="67">
        <v>0</v>
      </c>
      <c r="I37" s="70">
        <v>0</v>
      </c>
      <c r="J37" s="67">
        <v>0</v>
      </c>
      <c r="K37" s="70">
        <v>0</v>
      </c>
      <c r="L37" s="123">
        <v>0</v>
      </c>
      <c r="M37" s="64">
        <v>0</v>
      </c>
      <c r="N37" s="100">
        <v>0</v>
      </c>
      <c r="O37" s="67">
        <v>0</v>
      </c>
      <c r="P37" s="67">
        <v>0</v>
      </c>
      <c r="Q37" s="67">
        <v>0</v>
      </c>
      <c r="R37" s="67">
        <v>0</v>
      </c>
      <c r="S37" s="56">
        <f t="shared" si="1"/>
        <v>0</v>
      </c>
      <c r="T37" s="66">
        <f t="shared" si="5"/>
        <v>0</v>
      </c>
      <c r="U37" s="51"/>
      <c r="AG37" s="105"/>
      <c r="AH37" s="105"/>
      <c r="AI37" s="105"/>
      <c r="AJ37" s="105"/>
      <c r="AK37" s="105"/>
      <c r="AL37" s="105"/>
      <c r="AM37" s="105"/>
    </row>
    <row r="38" spans="1:39" ht="12.75" customHeight="1">
      <c r="A38" s="165"/>
      <c r="B38" s="67"/>
      <c r="C38" s="68" t="s">
        <v>61</v>
      </c>
      <c r="D38" s="153" t="s">
        <v>117</v>
      </c>
      <c r="E38" s="153"/>
      <c r="F38" s="68">
        <v>26</v>
      </c>
      <c r="G38" s="70">
        <v>5</v>
      </c>
      <c r="H38" s="67">
        <v>3</v>
      </c>
      <c r="I38" s="70">
        <v>4</v>
      </c>
      <c r="J38" s="67">
        <v>5</v>
      </c>
      <c r="K38" s="70">
        <v>6</v>
      </c>
      <c r="L38" s="123">
        <v>6</v>
      </c>
      <c r="M38" s="64">
        <f t="shared" si="3"/>
        <v>150</v>
      </c>
      <c r="N38" s="86">
        <f>L38/J38*100</f>
        <v>120</v>
      </c>
      <c r="O38" s="67">
        <v>0</v>
      </c>
      <c r="P38" s="67">
        <v>0</v>
      </c>
      <c r="Q38" s="67">
        <v>1</v>
      </c>
      <c r="R38" s="67">
        <v>6</v>
      </c>
      <c r="S38" s="56">
        <f t="shared" si="1"/>
        <v>116</v>
      </c>
      <c r="T38" s="66">
        <f t="shared" si="5"/>
        <v>1</v>
      </c>
      <c r="U38" s="51"/>
      <c r="AG38" s="105"/>
      <c r="AH38" s="105"/>
      <c r="AI38" s="105"/>
      <c r="AJ38" s="105"/>
      <c r="AK38" s="105"/>
      <c r="AL38" s="105"/>
      <c r="AM38" s="105"/>
    </row>
    <row r="39" spans="1:39" ht="12.75" customHeight="1">
      <c r="A39" s="165"/>
      <c r="B39" s="56"/>
      <c r="C39" s="68" t="s">
        <v>63</v>
      </c>
      <c r="D39" s="153" t="s">
        <v>118</v>
      </c>
      <c r="E39" s="153"/>
      <c r="F39" s="68">
        <v>27</v>
      </c>
      <c r="G39" s="70">
        <v>42</v>
      </c>
      <c r="H39" s="67">
        <v>12</v>
      </c>
      <c r="I39" s="70">
        <v>12</v>
      </c>
      <c r="J39" s="67">
        <v>45</v>
      </c>
      <c r="K39" s="70">
        <v>17</v>
      </c>
      <c r="L39" s="123">
        <v>45</v>
      </c>
      <c r="M39" s="64">
        <f t="shared" si="3"/>
        <v>375</v>
      </c>
      <c r="N39" s="86">
        <f>L39/J39*100</f>
        <v>100</v>
      </c>
      <c r="O39" s="67">
        <v>1</v>
      </c>
      <c r="P39" s="67">
        <v>30</v>
      </c>
      <c r="Q39" s="67">
        <v>45</v>
      </c>
      <c r="R39" s="67">
        <v>45</v>
      </c>
      <c r="S39" s="56">
        <f t="shared" si="1"/>
        <v>88</v>
      </c>
      <c r="T39" s="66">
        <f t="shared" si="5"/>
        <v>0</v>
      </c>
      <c r="U39" s="51"/>
      <c r="AG39" s="105"/>
      <c r="AH39" s="105"/>
      <c r="AI39" s="105"/>
      <c r="AJ39" s="105"/>
      <c r="AK39" s="105"/>
      <c r="AL39" s="105"/>
      <c r="AM39" s="105"/>
    </row>
    <row r="40" spans="1:39" s="34" customFormat="1" ht="12.75" customHeight="1">
      <c r="A40" s="62" t="s">
        <v>15</v>
      </c>
      <c r="B40" s="65"/>
      <c r="C40" s="65"/>
      <c r="D40" s="156" t="s">
        <v>358</v>
      </c>
      <c r="E40" s="156"/>
      <c r="F40" s="62">
        <v>28</v>
      </c>
      <c r="G40" s="64">
        <f aca="true" t="shared" si="10" ref="G40:L40">G41+G142</f>
        <v>16991.737</v>
      </c>
      <c r="H40" s="64">
        <f t="shared" si="10"/>
        <v>21330.3</v>
      </c>
      <c r="I40" s="64">
        <f t="shared" si="10"/>
        <v>21229.416</v>
      </c>
      <c r="J40" s="64">
        <f t="shared" si="10"/>
        <v>21855</v>
      </c>
      <c r="K40" s="64">
        <f t="shared" si="10"/>
        <v>16489.5</v>
      </c>
      <c r="L40" s="122">
        <f t="shared" si="10"/>
        <v>24600.752</v>
      </c>
      <c r="M40" s="64">
        <f t="shared" si="3"/>
        <v>115.88049336825846</v>
      </c>
      <c r="N40" s="86">
        <f aca="true" t="shared" si="11" ref="N40:N59">L40/J40*100</f>
        <v>112.5634957675589</v>
      </c>
      <c r="O40" s="64">
        <f>O41+O142</f>
        <v>5864</v>
      </c>
      <c r="P40" s="64">
        <f>P41+P142</f>
        <v>11853</v>
      </c>
      <c r="Q40" s="122">
        <f>Q41+Q142</f>
        <v>16744</v>
      </c>
      <c r="R40" s="64">
        <f>R41+R142</f>
        <v>24601</v>
      </c>
      <c r="S40" s="65">
        <f t="shared" si="1"/>
        <v>-21116.852504232444</v>
      </c>
      <c r="T40" s="66">
        <f t="shared" si="5"/>
        <v>2745.7520000000004</v>
      </c>
      <c r="U40" s="52"/>
      <c r="V40" s="108"/>
      <c r="Y40" s="105"/>
      <c r="Z40" s="105"/>
      <c r="AA40" s="105"/>
      <c r="AB40" s="105"/>
      <c r="AC40" s="105"/>
      <c r="AD40" s="105"/>
      <c r="AE40" s="105"/>
      <c r="AG40" s="105"/>
      <c r="AH40" s="105"/>
      <c r="AI40" s="105"/>
      <c r="AJ40" s="105"/>
      <c r="AK40" s="105"/>
      <c r="AL40" s="105"/>
      <c r="AM40" s="105"/>
    </row>
    <row r="41" spans="1:39" s="34" customFormat="1" ht="29.25" customHeight="1">
      <c r="A41" s="162"/>
      <c r="B41" s="62">
        <v>1</v>
      </c>
      <c r="C41" s="65"/>
      <c r="D41" s="156" t="s">
        <v>311</v>
      </c>
      <c r="E41" s="156"/>
      <c r="F41" s="62">
        <v>29</v>
      </c>
      <c r="G41" s="64">
        <f aca="true" t="shared" si="12" ref="G41:R41">G42+G90+G97+G125</f>
        <v>16985.977000000003</v>
      </c>
      <c r="H41" s="63">
        <f>H42+H90+H97+H125</f>
        <v>21324.3</v>
      </c>
      <c r="I41" s="64">
        <f t="shared" si="12"/>
        <v>21229.356</v>
      </c>
      <c r="J41" s="63">
        <f>J42+J90+J97+J125</f>
        <v>21853</v>
      </c>
      <c r="K41" s="64">
        <f>K42+K90+K97+K125</f>
        <v>16489.5</v>
      </c>
      <c r="L41" s="122">
        <f>L42+L90+L97+L125</f>
        <v>24594.752</v>
      </c>
      <c r="M41" s="64">
        <f t="shared" si="3"/>
        <v>115.85255812752871</v>
      </c>
      <c r="N41" s="86">
        <f t="shared" si="11"/>
        <v>112.54634146341465</v>
      </c>
      <c r="O41" s="63">
        <f t="shared" si="12"/>
        <v>5863</v>
      </c>
      <c r="P41" s="63">
        <f t="shared" si="12"/>
        <v>11851</v>
      </c>
      <c r="Q41" s="133">
        <f t="shared" si="12"/>
        <v>16742</v>
      </c>
      <c r="R41" s="63">
        <f t="shared" si="12"/>
        <v>24595</v>
      </c>
      <c r="S41" s="65">
        <f t="shared" si="1"/>
        <v>-21116.809658536586</v>
      </c>
      <c r="T41" s="66">
        <f t="shared" si="5"/>
        <v>2741.7520000000004</v>
      </c>
      <c r="U41" s="52"/>
      <c r="V41" s="108"/>
      <c r="Y41" s="105"/>
      <c r="Z41" s="105"/>
      <c r="AA41" s="105"/>
      <c r="AB41" s="105"/>
      <c r="AC41" s="105"/>
      <c r="AD41" s="105"/>
      <c r="AE41" s="105"/>
      <c r="AG41" s="105"/>
      <c r="AH41" s="105"/>
      <c r="AI41" s="105"/>
      <c r="AJ41" s="105"/>
      <c r="AK41" s="105"/>
      <c r="AL41" s="105"/>
      <c r="AM41" s="105"/>
    </row>
    <row r="42" spans="1:39" s="34" customFormat="1" ht="27" customHeight="1">
      <c r="A42" s="162"/>
      <c r="B42" s="63"/>
      <c r="C42" s="65"/>
      <c r="D42" s="156" t="s">
        <v>312</v>
      </c>
      <c r="E42" s="156"/>
      <c r="F42" s="62">
        <v>30</v>
      </c>
      <c r="G42" s="64">
        <f aca="true" t="shared" si="13" ref="G42:R42">G43+G51+G57</f>
        <v>3884.7700000000004</v>
      </c>
      <c r="H42" s="63">
        <f>H43+H51+H57</f>
        <v>4555.3</v>
      </c>
      <c r="I42" s="64">
        <f t="shared" si="13"/>
        <v>4591.356</v>
      </c>
      <c r="J42" s="63">
        <f>J43+J51+J57</f>
        <v>6337</v>
      </c>
      <c r="K42" s="64">
        <f>K43+K51+K57</f>
        <v>4132.6</v>
      </c>
      <c r="L42" s="122">
        <f>L43+L51+L57</f>
        <v>7022</v>
      </c>
      <c r="M42" s="64">
        <f t="shared" si="3"/>
        <v>152.93956730865565</v>
      </c>
      <c r="N42" s="86">
        <f t="shared" si="11"/>
        <v>110.80953132397033</v>
      </c>
      <c r="O42" s="63">
        <f t="shared" si="13"/>
        <v>1520</v>
      </c>
      <c r="P42" s="63">
        <f t="shared" si="13"/>
        <v>3101</v>
      </c>
      <c r="Q42" s="63">
        <f t="shared" si="13"/>
        <v>4555</v>
      </c>
      <c r="R42" s="63">
        <f t="shared" si="13"/>
        <v>7022</v>
      </c>
      <c r="S42" s="65">
        <f t="shared" si="1"/>
        <v>-4480.54646867603</v>
      </c>
      <c r="T42" s="66">
        <f t="shared" si="5"/>
        <v>685</v>
      </c>
      <c r="U42" s="52"/>
      <c r="Y42" s="105"/>
      <c r="Z42" s="105"/>
      <c r="AA42" s="105"/>
      <c r="AB42" s="105"/>
      <c r="AC42" s="105"/>
      <c r="AD42" s="105"/>
      <c r="AE42" s="105"/>
      <c r="AG42" s="105"/>
      <c r="AH42" s="105"/>
      <c r="AI42" s="105"/>
      <c r="AJ42" s="105"/>
      <c r="AK42" s="105"/>
      <c r="AL42" s="105"/>
      <c r="AM42" s="105"/>
    </row>
    <row r="43" spans="1:39" s="34" customFormat="1" ht="28.5" customHeight="1">
      <c r="A43" s="162"/>
      <c r="B43" s="65"/>
      <c r="C43" s="62" t="s">
        <v>119</v>
      </c>
      <c r="D43" s="156" t="s">
        <v>313</v>
      </c>
      <c r="E43" s="156"/>
      <c r="F43" s="62">
        <v>31</v>
      </c>
      <c r="G43" s="64">
        <f>G44+G45+G48+G49+G50</f>
        <v>3126.6000000000004</v>
      </c>
      <c r="H43" s="63">
        <f>H44+H45+H48+H49+H50</f>
        <v>3820</v>
      </c>
      <c r="I43" s="64">
        <f aca="true" t="shared" si="14" ref="I43:R43">I44+I45+I48+I49+I50</f>
        <v>3837</v>
      </c>
      <c r="J43" s="63">
        <f>J44+J45+J48+J49+J50</f>
        <v>5270</v>
      </c>
      <c r="K43" s="64">
        <f>K44+K45+K48+K49+K50</f>
        <v>3507.4</v>
      </c>
      <c r="L43" s="122">
        <f>L44+L45+L48+L49+L50</f>
        <v>6005</v>
      </c>
      <c r="M43" s="64">
        <f t="shared" si="3"/>
        <v>156.50247589262446</v>
      </c>
      <c r="N43" s="86">
        <f t="shared" si="11"/>
        <v>113.94686907020872</v>
      </c>
      <c r="O43" s="63">
        <f t="shared" si="14"/>
        <v>1269</v>
      </c>
      <c r="P43" s="63">
        <f t="shared" si="14"/>
        <v>2570</v>
      </c>
      <c r="Q43" s="63">
        <f t="shared" si="14"/>
        <v>3750</v>
      </c>
      <c r="R43" s="63">
        <f t="shared" si="14"/>
        <v>6005</v>
      </c>
      <c r="S43" s="65">
        <f t="shared" si="1"/>
        <v>-3723.053130929791</v>
      </c>
      <c r="T43" s="66">
        <f t="shared" si="5"/>
        <v>735</v>
      </c>
      <c r="U43" s="52"/>
      <c r="Y43" s="105"/>
      <c r="Z43" s="105"/>
      <c r="AA43" s="105"/>
      <c r="AB43" s="105"/>
      <c r="AC43" s="105"/>
      <c r="AD43" s="105"/>
      <c r="AE43" s="105"/>
      <c r="AG43" s="105"/>
      <c r="AH43" s="105"/>
      <c r="AI43" s="105"/>
      <c r="AJ43" s="105"/>
      <c r="AK43" s="105"/>
      <c r="AL43" s="105"/>
      <c r="AM43" s="105"/>
    </row>
    <row r="44" spans="1:39" ht="12.75">
      <c r="A44" s="162"/>
      <c r="B44" s="56"/>
      <c r="C44" s="68" t="s">
        <v>11</v>
      </c>
      <c r="D44" s="153" t="s">
        <v>120</v>
      </c>
      <c r="E44" s="153"/>
      <c r="F44" s="68">
        <v>32</v>
      </c>
      <c r="G44" s="67">
        <v>0</v>
      </c>
      <c r="H44" s="67">
        <v>0</v>
      </c>
      <c r="I44" s="67">
        <v>0</v>
      </c>
      <c r="J44" s="67">
        <v>0</v>
      </c>
      <c r="K44" s="67"/>
      <c r="L44" s="124"/>
      <c r="M44" s="64">
        <v>0</v>
      </c>
      <c r="N44" s="86">
        <v>0</v>
      </c>
      <c r="O44" s="67"/>
      <c r="P44" s="67"/>
      <c r="Q44" s="67"/>
      <c r="R44" s="67">
        <v>0</v>
      </c>
      <c r="S44" s="56">
        <f t="shared" si="1"/>
        <v>0</v>
      </c>
      <c r="T44" s="66">
        <f t="shared" si="5"/>
        <v>0</v>
      </c>
      <c r="U44" s="51"/>
      <c r="AG44" s="105"/>
      <c r="AH44" s="105"/>
      <c r="AI44" s="105"/>
      <c r="AJ44" s="105"/>
      <c r="AK44" s="105"/>
      <c r="AL44" s="105"/>
      <c r="AM44" s="105"/>
    </row>
    <row r="45" spans="1:39" ht="12.75" customHeight="1">
      <c r="A45" s="162"/>
      <c r="B45" s="56"/>
      <c r="C45" s="68" t="s">
        <v>12</v>
      </c>
      <c r="D45" s="153" t="s">
        <v>121</v>
      </c>
      <c r="E45" s="153"/>
      <c r="F45" s="68">
        <v>33</v>
      </c>
      <c r="G45" s="70">
        <f aca="true" t="shared" si="15" ref="G45:L45">G46+G47</f>
        <v>2797.6000000000004</v>
      </c>
      <c r="H45" s="67">
        <f t="shared" si="15"/>
        <v>3400</v>
      </c>
      <c r="I45" s="70">
        <f t="shared" si="15"/>
        <v>3474</v>
      </c>
      <c r="J45" s="67">
        <f t="shared" si="15"/>
        <v>3950</v>
      </c>
      <c r="K45" s="70">
        <f t="shared" si="15"/>
        <v>3151.4</v>
      </c>
      <c r="L45" s="123">
        <f t="shared" si="15"/>
        <v>5150</v>
      </c>
      <c r="M45" s="64">
        <f t="shared" si="3"/>
        <v>148.24409902130108</v>
      </c>
      <c r="N45" s="86">
        <f t="shared" si="11"/>
        <v>130.37974683544306</v>
      </c>
      <c r="O45" s="67">
        <f>O46+O47</f>
        <v>960</v>
      </c>
      <c r="P45" s="67">
        <f>P46+P47</f>
        <v>1950</v>
      </c>
      <c r="Q45" s="67">
        <f>Q46+Q47</f>
        <v>2800</v>
      </c>
      <c r="R45" s="67">
        <f>R46+R47</f>
        <v>5150</v>
      </c>
      <c r="S45" s="56">
        <f t="shared" si="1"/>
        <v>-3343.6202531645567</v>
      </c>
      <c r="T45" s="66">
        <f t="shared" si="5"/>
        <v>1200</v>
      </c>
      <c r="U45" s="51"/>
      <c r="AG45" s="105"/>
      <c r="AH45" s="105"/>
      <c r="AI45" s="105"/>
      <c r="AJ45" s="105"/>
      <c r="AK45" s="105"/>
      <c r="AL45" s="105"/>
      <c r="AM45" s="105"/>
    </row>
    <row r="46" spans="1:39" ht="12.75">
      <c r="A46" s="162"/>
      <c r="B46" s="56"/>
      <c r="C46" s="67"/>
      <c r="D46" s="68" t="s">
        <v>122</v>
      </c>
      <c r="E46" s="69" t="s">
        <v>271</v>
      </c>
      <c r="F46" s="68">
        <v>34</v>
      </c>
      <c r="G46" s="70">
        <v>637.8</v>
      </c>
      <c r="H46" s="67">
        <v>700</v>
      </c>
      <c r="I46" s="70">
        <v>687</v>
      </c>
      <c r="J46" s="67">
        <v>750</v>
      </c>
      <c r="K46" s="70">
        <v>334.1</v>
      </c>
      <c r="L46" s="123">
        <v>750</v>
      </c>
      <c r="M46" s="64">
        <f t="shared" si="3"/>
        <v>109.1703056768559</v>
      </c>
      <c r="N46" s="86">
        <f t="shared" si="11"/>
        <v>100</v>
      </c>
      <c r="O46" s="67">
        <v>160</v>
      </c>
      <c r="P46" s="67">
        <v>350</v>
      </c>
      <c r="Q46" s="67">
        <v>500</v>
      </c>
      <c r="R46" s="67">
        <v>750</v>
      </c>
      <c r="S46" s="56">
        <f t="shared" si="1"/>
        <v>-587</v>
      </c>
      <c r="T46" s="66">
        <f t="shared" si="5"/>
        <v>0</v>
      </c>
      <c r="U46" s="51"/>
      <c r="AG46" s="105"/>
      <c r="AH46" s="105"/>
      <c r="AI46" s="105"/>
      <c r="AJ46" s="105"/>
      <c r="AK46" s="105"/>
      <c r="AL46" s="105"/>
      <c r="AM46" s="105"/>
    </row>
    <row r="47" spans="1:39" ht="15.75">
      <c r="A47" s="162"/>
      <c r="B47" s="56"/>
      <c r="C47" s="67"/>
      <c r="D47" s="68" t="s">
        <v>123</v>
      </c>
      <c r="E47" s="69" t="s">
        <v>124</v>
      </c>
      <c r="F47" s="68">
        <v>35</v>
      </c>
      <c r="G47" s="70">
        <v>2159.8</v>
      </c>
      <c r="H47" s="67">
        <v>2700</v>
      </c>
      <c r="I47" s="70">
        <v>2787</v>
      </c>
      <c r="J47" s="67">
        <v>3200</v>
      </c>
      <c r="K47" s="70">
        <v>2817.3</v>
      </c>
      <c r="L47" s="123">
        <v>4400</v>
      </c>
      <c r="M47" s="64">
        <f t="shared" si="3"/>
        <v>157.87585217079297</v>
      </c>
      <c r="N47" s="86">
        <f t="shared" si="11"/>
        <v>137.5</v>
      </c>
      <c r="O47" s="67">
        <v>800</v>
      </c>
      <c r="P47" s="67">
        <v>1600</v>
      </c>
      <c r="Q47" s="67">
        <v>2300</v>
      </c>
      <c r="R47" s="87">
        <v>4400</v>
      </c>
      <c r="S47" s="56">
        <f t="shared" si="1"/>
        <v>-2649.5</v>
      </c>
      <c r="T47" s="66">
        <f t="shared" si="5"/>
        <v>1200</v>
      </c>
      <c r="U47" s="51"/>
      <c r="AG47" s="105"/>
      <c r="AH47" s="105"/>
      <c r="AI47" s="105"/>
      <c r="AJ47" s="105"/>
      <c r="AK47" s="105"/>
      <c r="AL47" s="105"/>
      <c r="AM47" s="105"/>
    </row>
    <row r="48" spans="1:39" ht="25.5" customHeight="1">
      <c r="A48" s="162"/>
      <c r="B48" s="56"/>
      <c r="C48" s="68" t="s">
        <v>52</v>
      </c>
      <c r="D48" s="153" t="s">
        <v>125</v>
      </c>
      <c r="E48" s="153"/>
      <c r="F48" s="68">
        <v>36</v>
      </c>
      <c r="G48" s="70">
        <v>43</v>
      </c>
      <c r="H48" s="67">
        <v>90</v>
      </c>
      <c r="I48" s="70">
        <v>51</v>
      </c>
      <c r="J48" s="67">
        <v>90</v>
      </c>
      <c r="K48" s="70">
        <v>41</v>
      </c>
      <c r="L48" s="123">
        <v>90</v>
      </c>
      <c r="M48" s="64">
        <f t="shared" si="3"/>
        <v>176.47058823529412</v>
      </c>
      <c r="N48" s="86">
        <f t="shared" si="11"/>
        <v>100</v>
      </c>
      <c r="O48" s="67">
        <v>9</v>
      </c>
      <c r="P48" s="67">
        <v>20</v>
      </c>
      <c r="Q48" s="67">
        <v>50</v>
      </c>
      <c r="R48" s="67">
        <v>90</v>
      </c>
      <c r="S48" s="56">
        <f t="shared" si="1"/>
        <v>49</v>
      </c>
      <c r="T48" s="66">
        <f t="shared" si="5"/>
        <v>0</v>
      </c>
      <c r="U48" s="51"/>
      <c r="AG48" s="105"/>
      <c r="AH48" s="105"/>
      <c r="AI48" s="105"/>
      <c r="AJ48" s="105"/>
      <c r="AK48" s="105"/>
      <c r="AL48" s="105"/>
      <c r="AM48" s="105"/>
    </row>
    <row r="49" spans="1:39" ht="12.75" customHeight="1">
      <c r="A49" s="162"/>
      <c r="B49" s="56"/>
      <c r="C49" s="68" t="s">
        <v>61</v>
      </c>
      <c r="D49" s="153" t="s">
        <v>126</v>
      </c>
      <c r="E49" s="153"/>
      <c r="F49" s="68">
        <v>37</v>
      </c>
      <c r="G49" s="70">
        <v>286</v>
      </c>
      <c r="H49" s="67">
        <v>330</v>
      </c>
      <c r="I49" s="70">
        <v>312</v>
      </c>
      <c r="J49" s="67">
        <v>1230</v>
      </c>
      <c r="K49" s="70">
        <v>315</v>
      </c>
      <c r="L49" s="123">
        <v>765</v>
      </c>
      <c r="M49" s="64">
        <f t="shared" si="3"/>
        <v>245.1923076923077</v>
      </c>
      <c r="N49" s="86">
        <f t="shared" si="11"/>
        <v>62.19512195121951</v>
      </c>
      <c r="O49" s="67">
        <v>300</v>
      </c>
      <c r="P49" s="67">
        <v>600</v>
      </c>
      <c r="Q49" s="67">
        <v>900</v>
      </c>
      <c r="R49" s="67">
        <v>765</v>
      </c>
      <c r="S49" s="56">
        <f t="shared" si="1"/>
        <v>-249.8048780487805</v>
      </c>
      <c r="T49" s="66">
        <f t="shared" si="5"/>
        <v>-465</v>
      </c>
      <c r="U49" s="51"/>
      <c r="AG49" s="105"/>
      <c r="AH49" s="105"/>
      <c r="AI49" s="105"/>
      <c r="AJ49" s="105"/>
      <c r="AK49" s="105"/>
      <c r="AL49" s="105"/>
      <c r="AM49" s="105"/>
    </row>
    <row r="50" spans="1:39" ht="12.75" customHeight="1">
      <c r="A50" s="162"/>
      <c r="B50" s="56"/>
      <c r="C50" s="68" t="s">
        <v>63</v>
      </c>
      <c r="D50" s="153" t="s">
        <v>127</v>
      </c>
      <c r="E50" s="153"/>
      <c r="F50" s="68">
        <v>38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124"/>
      <c r="M50" s="64">
        <v>0</v>
      </c>
      <c r="N50" s="86">
        <v>0</v>
      </c>
      <c r="O50" s="67">
        <v>0</v>
      </c>
      <c r="P50" s="67">
        <v>0</v>
      </c>
      <c r="Q50" s="67">
        <v>0</v>
      </c>
      <c r="R50" s="67">
        <v>0</v>
      </c>
      <c r="S50" s="56">
        <f t="shared" si="1"/>
        <v>0</v>
      </c>
      <c r="T50" s="66">
        <f t="shared" si="5"/>
        <v>0</v>
      </c>
      <c r="U50" s="51"/>
      <c r="AG50" s="105"/>
      <c r="AH50" s="105"/>
      <c r="AI50" s="105"/>
      <c r="AJ50" s="105"/>
      <c r="AK50" s="105"/>
      <c r="AL50" s="105"/>
      <c r="AM50" s="105"/>
    </row>
    <row r="51" spans="1:39" s="34" customFormat="1" ht="25.5" customHeight="1">
      <c r="A51" s="162"/>
      <c r="B51" s="65"/>
      <c r="C51" s="62" t="s">
        <v>128</v>
      </c>
      <c r="D51" s="156" t="s">
        <v>314</v>
      </c>
      <c r="E51" s="156"/>
      <c r="F51" s="62">
        <v>39</v>
      </c>
      <c r="G51" s="64">
        <f aca="true" t="shared" si="16" ref="G51:L51">G52+G53+G56</f>
        <v>271.8</v>
      </c>
      <c r="H51" s="63">
        <f>H52+H53+H56</f>
        <v>274</v>
      </c>
      <c r="I51" s="64">
        <f t="shared" si="16"/>
        <v>266</v>
      </c>
      <c r="J51" s="63">
        <f t="shared" si="16"/>
        <v>574</v>
      </c>
      <c r="K51" s="64">
        <f t="shared" si="16"/>
        <v>191.8</v>
      </c>
      <c r="L51" s="122">
        <f t="shared" si="16"/>
        <v>384</v>
      </c>
      <c r="M51" s="64">
        <f t="shared" si="3"/>
        <v>144.36090225563908</v>
      </c>
      <c r="N51" s="86">
        <f t="shared" si="11"/>
        <v>66.89895470383276</v>
      </c>
      <c r="O51" s="63">
        <f>O52+O53+O56</f>
        <v>136</v>
      </c>
      <c r="P51" s="63">
        <f>P52+P53+P56</f>
        <v>285</v>
      </c>
      <c r="Q51" s="63">
        <f>Q52+Q53+Q56</f>
        <v>434</v>
      </c>
      <c r="R51" s="63">
        <f>R52+R53+R56</f>
        <v>384</v>
      </c>
      <c r="S51" s="63">
        <f>S52+S53+S56</f>
        <v>-8.222222222222229</v>
      </c>
      <c r="T51" s="66">
        <f t="shared" si="5"/>
        <v>-190</v>
      </c>
      <c r="U51" s="52"/>
      <c r="Y51" s="105"/>
      <c r="Z51" s="105"/>
      <c r="AA51" s="105"/>
      <c r="AB51" s="105"/>
      <c r="AC51" s="105"/>
      <c r="AD51" s="105"/>
      <c r="AE51" s="105"/>
      <c r="AG51" s="105"/>
      <c r="AH51" s="105"/>
      <c r="AI51" s="105"/>
      <c r="AJ51" s="105"/>
      <c r="AK51" s="105"/>
      <c r="AL51" s="105"/>
      <c r="AM51" s="105"/>
    </row>
    <row r="52" spans="1:39" ht="12.75" customHeight="1">
      <c r="A52" s="162"/>
      <c r="B52" s="56"/>
      <c r="C52" s="68" t="s">
        <v>11</v>
      </c>
      <c r="D52" s="153" t="s">
        <v>129</v>
      </c>
      <c r="E52" s="153"/>
      <c r="F52" s="68">
        <v>40</v>
      </c>
      <c r="G52" s="70">
        <v>48.5</v>
      </c>
      <c r="H52" s="67">
        <v>90</v>
      </c>
      <c r="I52" s="70">
        <v>89</v>
      </c>
      <c r="J52" s="67">
        <v>100</v>
      </c>
      <c r="K52" s="70">
        <v>17</v>
      </c>
      <c r="L52" s="123">
        <v>100</v>
      </c>
      <c r="M52" s="64">
        <f t="shared" si="3"/>
        <v>112.35955056179776</v>
      </c>
      <c r="N52" s="86">
        <f t="shared" si="11"/>
        <v>100</v>
      </c>
      <c r="O52" s="67">
        <v>20</v>
      </c>
      <c r="P52" s="67">
        <v>40</v>
      </c>
      <c r="Q52" s="67">
        <v>70</v>
      </c>
      <c r="R52" s="67">
        <v>100</v>
      </c>
      <c r="S52" s="56">
        <f aca="true" t="shared" si="17" ref="S52:S83">N52-I52</f>
        <v>11</v>
      </c>
      <c r="T52" s="66">
        <f t="shared" si="5"/>
        <v>0</v>
      </c>
      <c r="U52" s="51"/>
      <c r="AG52" s="105"/>
      <c r="AH52" s="105"/>
      <c r="AI52" s="105"/>
      <c r="AJ52" s="105"/>
      <c r="AK52" s="105"/>
      <c r="AL52" s="105"/>
      <c r="AM52" s="105"/>
    </row>
    <row r="53" spans="1:39" ht="12.75" customHeight="1">
      <c r="A53" s="162"/>
      <c r="B53" s="56"/>
      <c r="C53" s="68" t="s">
        <v>12</v>
      </c>
      <c r="D53" s="153" t="s">
        <v>315</v>
      </c>
      <c r="E53" s="153"/>
      <c r="F53" s="68">
        <v>41</v>
      </c>
      <c r="G53" s="70">
        <v>20.3</v>
      </c>
      <c r="H53" s="67">
        <f>H54+H55</f>
        <v>22</v>
      </c>
      <c r="I53" s="70">
        <f aca="true" t="shared" si="18" ref="I53:R53">I54+I55</f>
        <v>18</v>
      </c>
      <c r="J53" s="67">
        <f>J54+J55</f>
        <v>24</v>
      </c>
      <c r="K53" s="70">
        <f>K54+K55</f>
        <v>9.700000000000001</v>
      </c>
      <c r="L53" s="124">
        <f>L54+L55</f>
        <v>24</v>
      </c>
      <c r="M53" s="64">
        <f t="shared" si="3"/>
        <v>133.33333333333331</v>
      </c>
      <c r="N53" s="86">
        <f t="shared" si="11"/>
        <v>100</v>
      </c>
      <c r="O53" s="67">
        <f t="shared" si="18"/>
        <v>6</v>
      </c>
      <c r="P53" s="67">
        <f t="shared" si="18"/>
        <v>15</v>
      </c>
      <c r="Q53" s="67">
        <f t="shared" si="18"/>
        <v>19</v>
      </c>
      <c r="R53" s="67">
        <f t="shared" si="18"/>
        <v>24</v>
      </c>
      <c r="S53" s="56">
        <f t="shared" si="17"/>
        <v>82</v>
      </c>
      <c r="T53" s="66">
        <f t="shared" si="5"/>
        <v>0</v>
      </c>
      <c r="U53" s="51"/>
      <c r="AG53" s="105"/>
      <c r="AH53" s="105"/>
      <c r="AI53" s="105"/>
      <c r="AJ53" s="105"/>
      <c r="AK53" s="105"/>
      <c r="AL53" s="105"/>
      <c r="AM53" s="105"/>
    </row>
    <row r="54" spans="1:39" ht="25.5">
      <c r="A54" s="162"/>
      <c r="B54" s="56"/>
      <c r="C54" s="67"/>
      <c r="D54" s="68" t="s">
        <v>122</v>
      </c>
      <c r="E54" s="69" t="s">
        <v>130</v>
      </c>
      <c r="F54" s="68">
        <v>42</v>
      </c>
      <c r="G54" s="70">
        <v>18</v>
      </c>
      <c r="H54" s="67">
        <v>20</v>
      </c>
      <c r="I54" s="70">
        <v>16</v>
      </c>
      <c r="J54" s="67">
        <v>22</v>
      </c>
      <c r="K54" s="70">
        <v>8.3</v>
      </c>
      <c r="L54" s="123">
        <v>22</v>
      </c>
      <c r="M54" s="64">
        <f t="shared" si="3"/>
        <v>137.5</v>
      </c>
      <c r="N54" s="86">
        <f t="shared" si="11"/>
        <v>100</v>
      </c>
      <c r="O54" s="67">
        <v>5</v>
      </c>
      <c r="P54" s="67">
        <v>13</v>
      </c>
      <c r="Q54" s="67">
        <v>17</v>
      </c>
      <c r="R54" s="67">
        <v>22</v>
      </c>
      <c r="S54" s="56">
        <f t="shared" si="17"/>
        <v>84</v>
      </c>
      <c r="T54" s="66">
        <f t="shared" si="5"/>
        <v>0</v>
      </c>
      <c r="U54" s="51"/>
      <c r="AG54" s="105"/>
      <c r="AH54" s="105"/>
      <c r="AI54" s="105"/>
      <c r="AJ54" s="105"/>
      <c r="AK54" s="105"/>
      <c r="AL54" s="105"/>
      <c r="AM54" s="105"/>
    </row>
    <row r="55" spans="1:39" ht="12.75">
      <c r="A55" s="162"/>
      <c r="B55" s="56"/>
      <c r="C55" s="67"/>
      <c r="D55" s="68" t="s">
        <v>123</v>
      </c>
      <c r="E55" s="69" t="s">
        <v>131</v>
      </c>
      <c r="F55" s="68">
        <v>43</v>
      </c>
      <c r="G55" s="70">
        <v>3</v>
      </c>
      <c r="H55" s="67">
        <v>2</v>
      </c>
      <c r="I55" s="70">
        <v>2</v>
      </c>
      <c r="J55" s="67">
        <v>2</v>
      </c>
      <c r="K55" s="70">
        <v>1.4</v>
      </c>
      <c r="L55" s="123">
        <v>2</v>
      </c>
      <c r="M55" s="64">
        <f t="shared" si="3"/>
        <v>100</v>
      </c>
      <c r="N55" s="86">
        <f t="shared" si="11"/>
        <v>100</v>
      </c>
      <c r="O55" s="67">
        <v>1</v>
      </c>
      <c r="P55" s="67">
        <v>2</v>
      </c>
      <c r="Q55" s="67">
        <v>2</v>
      </c>
      <c r="R55" s="67">
        <v>2</v>
      </c>
      <c r="S55" s="56">
        <f t="shared" si="17"/>
        <v>98</v>
      </c>
      <c r="T55" s="66">
        <f t="shared" si="5"/>
        <v>0</v>
      </c>
      <c r="U55" s="51"/>
      <c r="AG55" s="105"/>
      <c r="AH55" s="105"/>
      <c r="AI55" s="105"/>
      <c r="AJ55" s="105"/>
      <c r="AK55" s="105"/>
      <c r="AL55" s="105"/>
      <c r="AM55" s="105"/>
    </row>
    <row r="56" spans="1:39" ht="12.75" customHeight="1">
      <c r="A56" s="162"/>
      <c r="B56" s="56"/>
      <c r="C56" s="68" t="s">
        <v>52</v>
      </c>
      <c r="D56" s="153" t="s">
        <v>132</v>
      </c>
      <c r="E56" s="153"/>
      <c r="F56" s="68">
        <v>44</v>
      </c>
      <c r="G56" s="67">
        <v>203</v>
      </c>
      <c r="H56" s="67">
        <v>162</v>
      </c>
      <c r="I56" s="70">
        <v>159</v>
      </c>
      <c r="J56" s="67">
        <v>450</v>
      </c>
      <c r="K56" s="70">
        <v>165.1</v>
      </c>
      <c r="L56" s="123">
        <v>260</v>
      </c>
      <c r="M56" s="64">
        <f t="shared" si="3"/>
        <v>163.52201257861637</v>
      </c>
      <c r="N56" s="86">
        <f t="shared" si="11"/>
        <v>57.77777777777777</v>
      </c>
      <c r="O56" s="67">
        <v>110</v>
      </c>
      <c r="P56" s="67">
        <v>230</v>
      </c>
      <c r="Q56" s="67">
        <v>345</v>
      </c>
      <c r="R56" s="67">
        <v>260</v>
      </c>
      <c r="S56" s="56">
        <f t="shared" si="17"/>
        <v>-101.22222222222223</v>
      </c>
      <c r="T56" s="66">
        <f t="shared" si="5"/>
        <v>-190</v>
      </c>
      <c r="U56" s="51"/>
      <c r="AG56" s="105"/>
      <c r="AH56" s="105"/>
      <c r="AI56" s="105"/>
      <c r="AJ56" s="105"/>
      <c r="AK56" s="105"/>
      <c r="AL56" s="105"/>
      <c r="AM56" s="105"/>
    </row>
    <row r="57" spans="1:39" s="34" customFormat="1" ht="42" customHeight="1">
      <c r="A57" s="162"/>
      <c r="B57" s="65"/>
      <c r="C57" s="62" t="s">
        <v>133</v>
      </c>
      <c r="D57" s="156" t="s">
        <v>316</v>
      </c>
      <c r="E57" s="156"/>
      <c r="F57" s="62">
        <v>45</v>
      </c>
      <c r="G57" s="64">
        <f aca="true" t="shared" si="19" ref="G57:L57">G58+G59+G61+G68+G73+G74+G78+G79+G80+G89</f>
        <v>486.37</v>
      </c>
      <c r="H57" s="64">
        <f t="shared" si="19"/>
        <v>461.3</v>
      </c>
      <c r="I57" s="64">
        <f t="shared" si="19"/>
        <v>488.356</v>
      </c>
      <c r="J57" s="63">
        <f t="shared" si="19"/>
        <v>493</v>
      </c>
      <c r="K57" s="64">
        <f t="shared" si="19"/>
        <v>433.4</v>
      </c>
      <c r="L57" s="122">
        <f t="shared" si="19"/>
        <v>633</v>
      </c>
      <c r="M57" s="64">
        <f t="shared" si="3"/>
        <v>129.61855695435298</v>
      </c>
      <c r="N57" s="86">
        <f t="shared" si="11"/>
        <v>128.39756592292088</v>
      </c>
      <c r="O57" s="63">
        <f>O58+O59+O61+O68+O73+O74+O78+O79+O80+O89</f>
        <v>115</v>
      </c>
      <c r="P57" s="63">
        <f>P58+P59+P61+P68+P73+P74+P78+P79+P80+P89</f>
        <v>246</v>
      </c>
      <c r="Q57" s="63">
        <f>Q58+Q59+Q61+Q68+Q73+Q74+Q78+Q79+Q80+Q89</f>
        <v>371</v>
      </c>
      <c r="R57" s="63">
        <f>R58+R59+R61+R68+R73+R74+R78+R79+R80+R89</f>
        <v>633</v>
      </c>
      <c r="S57" s="65">
        <f t="shared" si="17"/>
        <v>-359.9584340770791</v>
      </c>
      <c r="T57" s="66">
        <f t="shared" si="5"/>
        <v>140</v>
      </c>
      <c r="U57" s="52"/>
      <c r="Y57" s="105"/>
      <c r="Z57" s="105"/>
      <c r="AA57" s="105"/>
      <c r="AB57" s="105"/>
      <c r="AC57" s="105"/>
      <c r="AD57" s="105"/>
      <c r="AE57" s="105"/>
      <c r="AG57" s="105"/>
      <c r="AH57" s="105"/>
      <c r="AI57" s="105"/>
      <c r="AJ57" s="105"/>
      <c r="AK57" s="105"/>
      <c r="AL57" s="105"/>
      <c r="AM57" s="105"/>
    </row>
    <row r="58" spans="1:39" ht="12.75" customHeight="1">
      <c r="A58" s="162"/>
      <c r="B58" s="56"/>
      <c r="C58" s="68" t="s">
        <v>11</v>
      </c>
      <c r="D58" s="153" t="s">
        <v>134</v>
      </c>
      <c r="E58" s="153"/>
      <c r="F58" s="68">
        <v>46</v>
      </c>
      <c r="G58" s="67">
        <v>24</v>
      </c>
      <c r="H58" s="70">
        <v>23.8</v>
      </c>
      <c r="I58" s="67">
        <v>24</v>
      </c>
      <c r="J58" s="67">
        <v>24</v>
      </c>
      <c r="K58" s="70">
        <v>16.2</v>
      </c>
      <c r="L58" s="124">
        <v>24</v>
      </c>
      <c r="M58" s="64">
        <f t="shared" si="3"/>
        <v>100</v>
      </c>
      <c r="N58" s="86">
        <f t="shared" si="11"/>
        <v>100</v>
      </c>
      <c r="O58" s="67">
        <v>6</v>
      </c>
      <c r="P58" s="67">
        <v>12</v>
      </c>
      <c r="Q58" s="67">
        <v>18</v>
      </c>
      <c r="R58" s="67">
        <v>24</v>
      </c>
      <c r="S58" s="56">
        <f t="shared" si="17"/>
        <v>76</v>
      </c>
      <c r="T58" s="66">
        <f t="shared" si="5"/>
        <v>0</v>
      </c>
      <c r="U58" s="51"/>
      <c r="AG58" s="105"/>
      <c r="AH58" s="105"/>
      <c r="AI58" s="105"/>
      <c r="AJ58" s="105"/>
      <c r="AK58" s="105"/>
      <c r="AL58" s="105"/>
      <c r="AM58" s="105"/>
    </row>
    <row r="59" spans="1:39" ht="16.5" customHeight="1">
      <c r="A59" s="162"/>
      <c r="B59" s="56"/>
      <c r="C59" s="68" t="s">
        <v>12</v>
      </c>
      <c r="D59" s="153" t="s">
        <v>135</v>
      </c>
      <c r="E59" s="153"/>
      <c r="F59" s="68">
        <v>47</v>
      </c>
      <c r="G59" s="70">
        <v>54</v>
      </c>
      <c r="H59" s="70">
        <v>39.5</v>
      </c>
      <c r="I59" s="70">
        <v>56</v>
      </c>
      <c r="J59" s="67">
        <v>60</v>
      </c>
      <c r="K59" s="70">
        <v>20.6</v>
      </c>
      <c r="L59" s="123">
        <v>60</v>
      </c>
      <c r="M59" s="64">
        <f t="shared" si="3"/>
        <v>107.14285714285714</v>
      </c>
      <c r="N59" s="86">
        <f t="shared" si="11"/>
        <v>100</v>
      </c>
      <c r="O59" s="67">
        <v>5</v>
      </c>
      <c r="P59" s="67">
        <v>30</v>
      </c>
      <c r="Q59" s="67">
        <v>50</v>
      </c>
      <c r="R59" s="67">
        <v>60</v>
      </c>
      <c r="S59" s="56">
        <f t="shared" si="17"/>
        <v>44</v>
      </c>
      <c r="T59" s="66">
        <f t="shared" si="5"/>
        <v>0</v>
      </c>
      <c r="U59" s="51"/>
      <c r="AG59" s="105"/>
      <c r="AH59" s="105"/>
      <c r="AI59" s="105"/>
      <c r="AJ59" s="105"/>
      <c r="AK59" s="105"/>
      <c r="AL59" s="105"/>
      <c r="AM59" s="105"/>
    </row>
    <row r="60" spans="1:39" ht="12.75">
      <c r="A60" s="162"/>
      <c r="B60" s="56"/>
      <c r="C60" s="67"/>
      <c r="D60" s="68" t="s">
        <v>122</v>
      </c>
      <c r="E60" s="69" t="s">
        <v>136</v>
      </c>
      <c r="F60" s="68">
        <v>48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124">
        <v>0</v>
      </c>
      <c r="M60" s="64">
        <v>0</v>
      </c>
      <c r="N60" s="86">
        <v>0</v>
      </c>
      <c r="O60" s="67">
        <v>0</v>
      </c>
      <c r="P60" s="67">
        <v>0</v>
      </c>
      <c r="Q60" s="67">
        <v>0</v>
      </c>
      <c r="R60" s="67">
        <v>0</v>
      </c>
      <c r="S60" s="56">
        <f t="shared" si="17"/>
        <v>0</v>
      </c>
      <c r="T60" s="66">
        <f t="shared" si="5"/>
        <v>0</v>
      </c>
      <c r="U60" s="51"/>
      <c r="AG60" s="105"/>
      <c r="AH60" s="105"/>
      <c r="AI60" s="105"/>
      <c r="AJ60" s="105"/>
      <c r="AK60" s="105"/>
      <c r="AL60" s="105"/>
      <c r="AM60" s="105"/>
    </row>
    <row r="61" spans="1:39" ht="26.25" customHeight="1">
      <c r="A61" s="162"/>
      <c r="B61" s="56"/>
      <c r="C61" s="68" t="s">
        <v>52</v>
      </c>
      <c r="D61" s="153" t="s">
        <v>137</v>
      </c>
      <c r="E61" s="153"/>
      <c r="F61" s="68">
        <v>49</v>
      </c>
      <c r="G61" s="70">
        <f>G62+G64</f>
        <v>2</v>
      </c>
      <c r="H61" s="70">
        <v>10.5</v>
      </c>
      <c r="I61" s="70">
        <f aca="true" t="shared" si="20" ref="I61:R61">I62+I64</f>
        <v>7</v>
      </c>
      <c r="J61" s="67">
        <f>J62+J64</f>
        <v>11</v>
      </c>
      <c r="K61" s="70">
        <f>K62+K64</f>
        <v>3.6</v>
      </c>
      <c r="L61" s="124">
        <f>L62+L64</f>
        <v>11</v>
      </c>
      <c r="M61" s="64">
        <f t="shared" si="3"/>
        <v>157.14285714285714</v>
      </c>
      <c r="N61" s="86">
        <f>L61/J61*100</f>
        <v>100</v>
      </c>
      <c r="O61" s="67">
        <f t="shared" si="20"/>
        <v>3</v>
      </c>
      <c r="P61" s="67">
        <f t="shared" si="20"/>
        <v>6</v>
      </c>
      <c r="Q61" s="67">
        <f t="shared" si="20"/>
        <v>10</v>
      </c>
      <c r="R61" s="67">
        <f t="shared" si="20"/>
        <v>11</v>
      </c>
      <c r="S61" s="56">
        <f t="shared" si="17"/>
        <v>93</v>
      </c>
      <c r="T61" s="66">
        <f t="shared" si="5"/>
        <v>0</v>
      </c>
      <c r="U61" s="51"/>
      <c r="AG61" s="105"/>
      <c r="AH61" s="105"/>
      <c r="AI61" s="105"/>
      <c r="AJ61" s="105"/>
      <c r="AK61" s="105"/>
      <c r="AL61" s="105"/>
      <c r="AM61" s="105"/>
    </row>
    <row r="62" spans="1:39" ht="12.75">
      <c r="A62" s="162"/>
      <c r="B62" s="56"/>
      <c r="C62" s="67"/>
      <c r="D62" s="68" t="s">
        <v>138</v>
      </c>
      <c r="E62" s="69" t="s">
        <v>139</v>
      </c>
      <c r="F62" s="68">
        <v>50</v>
      </c>
      <c r="G62" s="70">
        <v>1</v>
      </c>
      <c r="H62" s="70">
        <v>2.6</v>
      </c>
      <c r="I62" s="70">
        <v>2</v>
      </c>
      <c r="J62" s="67">
        <v>3</v>
      </c>
      <c r="K62" s="70">
        <v>2.6</v>
      </c>
      <c r="L62" s="123">
        <v>3</v>
      </c>
      <c r="M62" s="64">
        <f t="shared" si="3"/>
        <v>150</v>
      </c>
      <c r="N62" s="86">
        <f>L62/J62*100</f>
        <v>100</v>
      </c>
      <c r="O62" s="67">
        <v>1</v>
      </c>
      <c r="P62" s="67">
        <v>1</v>
      </c>
      <c r="Q62" s="67">
        <v>2</v>
      </c>
      <c r="R62" s="67">
        <v>3</v>
      </c>
      <c r="S62" s="56">
        <f t="shared" si="17"/>
        <v>98</v>
      </c>
      <c r="T62" s="66">
        <f t="shared" si="5"/>
        <v>0</v>
      </c>
      <c r="U62" s="51"/>
      <c r="AG62" s="105"/>
      <c r="AH62" s="105"/>
      <c r="AI62" s="105"/>
      <c r="AJ62" s="105"/>
      <c r="AK62" s="105"/>
      <c r="AL62" s="105"/>
      <c r="AM62" s="105"/>
    </row>
    <row r="63" spans="1:39" ht="25.5">
      <c r="A63" s="162"/>
      <c r="B63" s="56"/>
      <c r="C63" s="67"/>
      <c r="D63" s="67"/>
      <c r="E63" s="69" t="s">
        <v>140</v>
      </c>
      <c r="F63" s="68">
        <v>51</v>
      </c>
      <c r="G63" s="70">
        <v>0</v>
      </c>
      <c r="H63" s="67">
        <v>0</v>
      </c>
      <c r="I63" s="70">
        <v>0</v>
      </c>
      <c r="J63" s="67">
        <v>0</v>
      </c>
      <c r="K63" s="70">
        <v>0</v>
      </c>
      <c r="L63" s="123"/>
      <c r="M63" s="64">
        <v>0</v>
      </c>
      <c r="N63" s="86">
        <v>0</v>
      </c>
      <c r="O63" s="67">
        <v>0</v>
      </c>
      <c r="P63" s="67">
        <v>0</v>
      </c>
      <c r="Q63" s="67">
        <v>0</v>
      </c>
      <c r="R63" s="67">
        <v>0</v>
      </c>
      <c r="S63" s="56">
        <f t="shared" si="17"/>
        <v>0</v>
      </c>
      <c r="T63" s="66">
        <f t="shared" si="5"/>
        <v>0</v>
      </c>
      <c r="U63" s="51"/>
      <c r="AG63" s="105"/>
      <c r="AH63" s="105"/>
      <c r="AI63" s="105"/>
      <c r="AJ63" s="105"/>
      <c r="AK63" s="105"/>
      <c r="AL63" s="105"/>
      <c r="AM63" s="105"/>
    </row>
    <row r="64" spans="1:39" ht="29.25" customHeight="1">
      <c r="A64" s="162"/>
      <c r="B64" s="56"/>
      <c r="C64" s="67"/>
      <c r="D64" s="68" t="s">
        <v>141</v>
      </c>
      <c r="E64" s="69" t="s">
        <v>142</v>
      </c>
      <c r="F64" s="68">
        <v>52</v>
      </c>
      <c r="G64" s="70">
        <v>1</v>
      </c>
      <c r="H64" s="67">
        <v>8</v>
      </c>
      <c r="I64" s="70">
        <v>5</v>
      </c>
      <c r="J64" s="67">
        <v>8</v>
      </c>
      <c r="K64" s="70">
        <v>1</v>
      </c>
      <c r="L64" s="123">
        <v>8</v>
      </c>
      <c r="M64" s="64">
        <f t="shared" si="3"/>
        <v>160</v>
      </c>
      <c r="N64" s="86">
        <f>L64/J64*100</f>
        <v>100</v>
      </c>
      <c r="O64" s="67">
        <v>2</v>
      </c>
      <c r="P64" s="67">
        <v>5</v>
      </c>
      <c r="Q64" s="67">
        <v>8</v>
      </c>
      <c r="R64" s="67">
        <v>8</v>
      </c>
      <c r="S64" s="56">
        <f t="shared" si="17"/>
        <v>95</v>
      </c>
      <c r="T64" s="66">
        <f t="shared" si="5"/>
        <v>0</v>
      </c>
      <c r="U64" s="51"/>
      <c r="AG64" s="105"/>
      <c r="AH64" s="105"/>
      <c r="AI64" s="105"/>
      <c r="AJ64" s="105"/>
      <c r="AK64" s="105"/>
      <c r="AL64" s="105"/>
      <c r="AM64" s="105"/>
    </row>
    <row r="65" spans="1:39" ht="45.75" customHeight="1">
      <c r="A65" s="162"/>
      <c r="B65" s="56"/>
      <c r="C65" s="67"/>
      <c r="D65" s="67"/>
      <c r="E65" s="69" t="s">
        <v>143</v>
      </c>
      <c r="F65" s="68">
        <v>53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24">
        <v>0</v>
      </c>
      <c r="M65" s="64">
        <v>0</v>
      </c>
      <c r="N65" s="86">
        <v>0</v>
      </c>
      <c r="O65" s="67">
        <v>0</v>
      </c>
      <c r="P65" s="67">
        <v>0</v>
      </c>
      <c r="Q65" s="67">
        <v>0</v>
      </c>
      <c r="R65" s="67">
        <v>0</v>
      </c>
      <c r="S65" s="56">
        <f t="shared" si="17"/>
        <v>0</v>
      </c>
      <c r="T65" s="66">
        <f t="shared" si="5"/>
        <v>0</v>
      </c>
      <c r="U65" s="51"/>
      <c r="AG65" s="105"/>
      <c r="AH65" s="105"/>
      <c r="AI65" s="105"/>
      <c r="AJ65" s="105"/>
      <c r="AK65" s="105"/>
      <c r="AL65" s="105"/>
      <c r="AM65" s="105"/>
    </row>
    <row r="66" spans="1:39" ht="53.25" customHeight="1">
      <c r="A66" s="162"/>
      <c r="B66" s="56"/>
      <c r="C66" s="67"/>
      <c r="D66" s="67"/>
      <c r="E66" s="69" t="s">
        <v>144</v>
      </c>
      <c r="F66" s="68">
        <v>54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124">
        <v>0</v>
      </c>
      <c r="M66" s="64">
        <v>0</v>
      </c>
      <c r="N66" s="86">
        <v>0</v>
      </c>
      <c r="O66" s="67">
        <v>0</v>
      </c>
      <c r="P66" s="67">
        <v>0</v>
      </c>
      <c r="Q66" s="67">
        <v>0</v>
      </c>
      <c r="R66" s="67">
        <v>0</v>
      </c>
      <c r="S66" s="56">
        <f t="shared" si="17"/>
        <v>0</v>
      </c>
      <c r="T66" s="66">
        <f t="shared" si="5"/>
        <v>0</v>
      </c>
      <c r="U66" s="51"/>
      <c r="AG66" s="105"/>
      <c r="AH66" s="105"/>
      <c r="AI66" s="105"/>
      <c r="AJ66" s="105"/>
      <c r="AK66" s="105"/>
      <c r="AL66" s="105"/>
      <c r="AM66" s="105"/>
    </row>
    <row r="67" spans="1:39" ht="12.75">
      <c r="A67" s="162"/>
      <c r="B67" s="56"/>
      <c r="C67" s="67"/>
      <c r="D67" s="67"/>
      <c r="E67" s="69" t="s">
        <v>145</v>
      </c>
      <c r="F67" s="68">
        <v>55</v>
      </c>
      <c r="G67" s="70">
        <v>1</v>
      </c>
      <c r="H67" s="67">
        <v>8</v>
      </c>
      <c r="I67" s="70">
        <v>5</v>
      </c>
      <c r="J67" s="67">
        <v>8</v>
      </c>
      <c r="K67" s="70">
        <v>0</v>
      </c>
      <c r="L67" s="123">
        <v>8</v>
      </c>
      <c r="M67" s="64">
        <f t="shared" si="3"/>
        <v>160</v>
      </c>
      <c r="N67" s="86">
        <f>L67/J67*100</f>
        <v>100</v>
      </c>
      <c r="O67" s="67">
        <v>2</v>
      </c>
      <c r="P67" s="67">
        <v>5</v>
      </c>
      <c r="Q67" s="67">
        <v>8</v>
      </c>
      <c r="R67" s="67">
        <v>8</v>
      </c>
      <c r="S67" s="56">
        <f t="shared" si="17"/>
        <v>95</v>
      </c>
      <c r="T67" s="66">
        <f t="shared" si="5"/>
        <v>0</v>
      </c>
      <c r="U67" s="51"/>
      <c r="AG67" s="105"/>
      <c r="AH67" s="105"/>
      <c r="AI67" s="105"/>
      <c r="AJ67" s="105"/>
      <c r="AK67" s="105"/>
      <c r="AL67" s="105"/>
      <c r="AM67" s="105"/>
    </row>
    <row r="68" spans="1:39" ht="28.5" customHeight="1">
      <c r="A68" s="162"/>
      <c r="B68" s="56"/>
      <c r="C68" s="68" t="s">
        <v>61</v>
      </c>
      <c r="D68" s="153" t="s">
        <v>317</v>
      </c>
      <c r="E68" s="153"/>
      <c r="F68" s="68">
        <v>56</v>
      </c>
      <c r="G68" s="67">
        <f>G69+G70+G72</f>
        <v>0</v>
      </c>
      <c r="H68" s="67">
        <f>H69+H70+H72</f>
        <v>0</v>
      </c>
      <c r="I68" s="67">
        <f aca="true" t="shared" si="21" ref="I68:R68">I69+I70+I72</f>
        <v>0</v>
      </c>
      <c r="J68" s="67">
        <f>J69+J70+J72</f>
        <v>0</v>
      </c>
      <c r="K68" s="67">
        <f>K69+K70+K72</f>
        <v>0</v>
      </c>
      <c r="L68" s="124">
        <f>L69+L70+L72</f>
        <v>0</v>
      </c>
      <c r="M68" s="64">
        <v>0</v>
      </c>
      <c r="N68" s="86">
        <v>0</v>
      </c>
      <c r="O68" s="67">
        <f t="shared" si="21"/>
        <v>0</v>
      </c>
      <c r="P68" s="67">
        <f t="shared" si="21"/>
        <v>0</v>
      </c>
      <c r="Q68" s="67">
        <f t="shared" si="21"/>
        <v>0</v>
      </c>
      <c r="R68" s="67">
        <f t="shared" si="21"/>
        <v>0</v>
      </c>
      <c r="S68" s="56">
        <f t="shared" si="17"/>
        <v>0</v>
      </c>
      <c r="T68" s="66">
        <f t="shared" si="5"/>
        <v>0</v>
      </c>
      <c r="U68" s="51"/>
      <c r="AG68" s="105"/>
      <c r="AH68" s="105"/>
      <c r="AI68" s="105"/>
      <c r="AJ68" s="105"/>
      <c r="AK68" s="105"/>
      <c r="AL68" s="105"/>
      <c r="AM68" s="105"/>
    </row>
    <row r="69" spans="1:39" ht="27.75" customHeight="1">
      <c r="A69" s="162"/>
      <c r="B69" s="56"/>
      <c r="C69" s="67"/>
      <c r="D69" s="68" t="s">
        <v>146</v>
      </c>
      <c r="E69" s="69" t="s">
        <v>147</v>
      </c>
      <c r="F69" s="68">
        <v>57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24">
        <v>0</v>
      </c>
      <c r="M69" s="64">
        <v>0</v>
      </c>
      <c r="N69" s="86">
        <v>0</v>
      </c>
      <c r="O69" s="67">
        <v>0</v>
      </c>
      <c r="P69" s="67">
        <v>0</v>
      </c>
      <c r="Q69" s="67">
        <v>0</v>
      </c>
      <c r="R69" s="67">
        <v>0</v>
      </c>
      <c r="S69" s="56">
        <f t="shared" si="17"/>
        <v>0</v>
      </c>
      <c r="T69" s="66">
        <f t="shared" si="5"/>
        <v>0</v>
      </c>
      <c r="U69" s="51"/>
      <c r="AG69" s="105"/>
      <c r="AH69" s="105"/>
      <c r="AI69" s="105"/>
      <c r="AJ69" s="105"/>
      <c r="AK69" s="105"/>
      <c r="AL69" s="105"/>
      <c r="AM69" s="105"/>
    </row>
    <row r="70" spans="1:39" ht="25.5">
      <c r="A70" s="162"/>
      <c r="B70" s="56"/>
      <c r="C70" s="67"/>
      <c r="D70" s="68" t="s">
        <v>148</v>
      </c>
      <c r="E70" s="69" t="s">
        <v>149</v>
      </c>
      <c r="F70" s="68">
        <v>58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124">
        <v>0</v>
      </c>
      <c r="M70" s="64">
        <v>0</v>
      </c>
      <c r="N70" s="86">
        <v>0</v>
      </c>
      <c r="O70" s="67">
        <v>0</v>
      </c>
      <c r="P70" s="67">
        <v>0</v>
      </c>
      <c r="Q70" s="67">
        <v>0</v>
      </c>
      <c r="R70" s="67">
        <v>0</v>
      </c>
      <c r="S70" s="56">
        <f t="shared" si="17"/>
        <v>0</v>
      </c>
      <c r="T70" s="66">
        <f t="shared" si="5"/>
        <v>0</v>
      </c>
      <c r="U70" s="51"/>
      <c r="AG70" s="105"/>
      <c r="AH70" s="105"/>
      <c r="AI70" s="105"/>
      <c r="AJ70" s="105"/>
      <c r="AK70" s="105"/>
      <c r="AL70" s="105"/>
      <c r="AM70" s="105"/>
    </row>
    <row r="71" spans="1:39" ht="12.75">
      <c r="A71" s="162"/>
      <c r="B71" s="56"/>
      <c r="C71" s="67"/>
      <c r="D71" s="68"/>
      <c r="E71" s="69" t="s">
        <v>151</v>
      </c>
      <c r="F71" s="68">
        <v>59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124">
        <v>0</v>
      </c>
      <c r="M71" s="64">
        <v>0</v>
      </c>
      <c r="N71" s="86">
        <v>0</v>
      </c>
      <c r="O71" s="67">
        <v>0</v>
      </c>
      <c r="P71" s="67">
        <v>0</v>
      </c>
      <c r="Q71" s="67">
        <v>0</v>
      </c>
      <c r="R71" s="67">
        <v>0</v>
      </c>
      <c r="S71" s="56">
        <f t="shared" si="17"/>
        <v>0</v>
      </c>
      <c r="T71" s="66">
        <f t="shared" si="5"/>
        <v>0</v>
      </c>
      <c r="U71" s="51"/>
      <c r="AG71" s="105"/>
      <c r="AH71" s="105"/>
      <c r="AI71" s="105"/>
      <c r="AJ71" s="105"/>
      <c r="AK71" s="105"/>
      <c r="AL71" s="105"/>
      <c r="AM71" s="105"/>
    </row>
    <row r="72" spans="1:39" ht="30.75" customHeight="1">
      <c r="A72" s="162"/>
      <c r="B72" s="56"/>
      <c r="C72" s="67"/>
      <c r="D72" s="68" t="s">
        <v>150</v>
      </c>
      <c r="E72" s="69" t="s">
        <v>152</v>
      </c>
      <c r="F72" s="68">
        <v>60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124">
        <v>0</v>
      </c>
      <c r="M72" s="64">
        <v>0</v>
      </c>
      <c r="N72" s="86">
        <v>0</v>
      </c>
      <c r="O72" s="67">
        <v>0</v>
      </c>
      <c r="P72" s="67">
        <v>0</v>
      </c>
      <c r="Q72" s="67">
        <v>0</v>
      </c>
      <c r="R72" s="67">
        <v>0</v>
      </c>
      <c r="S72" s="56">
        <f t="shared" si="17"/>
        <v>0</v>
      </c>
      <c r="T72" s="66">
        <f t="shared" si="5"/>
        <v>0</v>
      </c>
      <c r="U72" s="51"/>
      <c r="AG72" s="105"/>
      <c r="AH72" s="105"/>
      <c r="AI72" s="105"/>
      <c r="AJ72" s="105"/>
      <c r="AK72" s="105"/>
      <c r="AL72" s="105"/>
      <c r="AM72" s="105"/>
    </row>
    <row r="73" spans="1:39" ht="12.75" customHeight="1">
      <c r="A73" s="162"/>
      <c r="B73" s="56"/>
      <c r="C73" s="68" t="s">
        <v>63</v>
      </c>
      <c r="D73" s="153" t="s">
        <v>153</v>
      </c>
      <c r="E73" s="153"/>
      <c r="F73" s="68">
        <v>61</v>
      </c>
      <c r="G73" s="67">
        <v>1</v>
      </c>
      <c r="H73" s="67">
        <v>2</v>
      </c>
      <c r="I73" s="70">
        <v>0.356</v>
      </c>
      <c r="J73" s="67">
        <v>0</v>
      </c>
      <c r="K73" s="70">
        <v>0</v>
      </c>
      <c r="L73" s="123">
        <v>0</v>
      </c>
      <c r="M73" s="64">
        <f t="shared" si="3"/>
        <v>0</v>
      </c>
      <c r="N73" s="86" t="e">
        <f>L73/J73*100</f>
        <v>#DIV/0!</v>
      </c>
      <c r="O73" s="67">
        <v>0</v>
      </c>
      <c r="P73" s="67">
        <v>0</v>
      </c>
      <c r="Q73" s="67">
        <v>0</v>
      </c>
      <c r="R73" s="67">
        <v>0</v>
      </c>
      <c r="S73" s="56" t="e">
        <f t="shared" si="17"/>
        <v>#DIV/0!</v>
      </c>
      <c r="T73" s="66">
        <f t="shared" si="5"/>
        <v>0</v>
      </c>
      <c r="U73" s="51"/>
      <c r="AG73" s="105"/>
      <c r="AH73" s="105"/>
      <c r="AI73" s="105"/>
      <c r="AJ73" s="105"/>
      <c r="AK73" s="105"/>
      <c r="AL73" s="105"/>
      <c r="AM73" s="105"/>
    </row>
    <row r="74" spans="1:39" ht="12.75" customHeight="1">
      <c r="A74" s="162"/>
      <c r="B74" s="56"/>
      <c r="C74" s="68" t="s">
        <v>101</v>
      </c>
      <c r="D74" s="153" t="s">
        <v>154</v>
      </c>
      <c r="E74" s="153"/>
      <c r="F74" s="68">
        <v>62</v>
      </c>
      <c r="G74" s="70">
        <v>10</v>
      </c>
      <c r="H74" s="70">
        <v>12.5</v>
      </c>
      <c r="I74" s="70">
        <v>13</v>
      </c>
      <c r="J74" s="67">
        <v>15</v>
      </c>
      <c r="K74" s="70">
        <v>11</v>
      </c>
      <c r="L74" s="123">
        <v>15</v>
      </c>
      <c r="M74" s="64">
        <f t="shared" si="3"/>
        <v>115.38461538461537</v>
      </c>
      <c r="N74" s="86">
        <f aca="true" t="shared" si="22" ref="N74:N80">L74/J74*100</f>
        <v>100</v>
      </c>
      <c r="O74" s="67">
        <v>5</v>
      </c>
      <c r="P74" s="67">
        <v>7</v>
      </c>
      <c r="Q74" s="67">
        <v>11</v>
      </c>
      <c r="R74" s="67">
        <v>15</v>
      </c>
      <c r="S74" s="56">
        <f t="shared" si="17"/>
        <v>87</v>
      </c>
      <c r="T74" s="66">
        <f t="shared" si="5"/>
        <v>0</v>
      </c>
      <c r="U74" s="51"/>
      <c r="AG74" s="105"/>
      <c r="AH74" s="105"/>
      <c r="AI74" s="105"/>
      <c r="AJ74" s="105"/>
      <c r="AK74" s="105"/>
      <c r="AL74" s="105"/>
      <c r="AM74" s="105"/>
    </row>
    <row r="75" spans="1:39" ht="12.75" customHeight="1">
      <c r="A75" s="162"/>
      <c r="B75" s="56"/>
      <c r="C75" s="67"/>
      <c r="D75" s="153" t="s">
        <v>318</v>
      </c>
      <c r="E75" s="153"/>
      <c r="F75" s="68">
        <v>63</v>
      </c>
      <c r="G75" s="70">
        <v>4</v>
      </c>
      <c r="H75" s="70">
        <v>4</v>
      </c>
      <c r="I75" s="70">
        <v>2</v>
      </c>
      <c r="J75" s="70">
        <v>7</v>
      </c>
      <c r="K75" s="70">
        <v>5</v>
      </c>
      <c r="L75" s="123">
        <v>7</v>
      </c>
      <c r="M75" s="64">
        <f t="shared" si="3"/>
        <v>350</v>
      </c>
      <c r="N75" s="86">
        <f t="shared" si="22"/>
        <v>100</v>
      </c>
      <c r="O75" s="67">
        <v>2</v>
      </c>
      <c r="P75" s="67">
        <v>3</v>
      </c>
      <c r="Q75" s="67">
        <v>5</v>
      </c>
      <c r="R75" s="67">
        <v>7</v>
      </c>
      <c r="S75" s="56">
        <f t="shared" si="17"/>
        <v>98</v>
      </c>
      <c r="T75" s="66">
        <f t="shared" si="5"/>
        <v>0</v>
      </c>
      <c r="U75" s="51"/>
      <c r="AG75" s="105"/>
      <c r="AH75" s="105"/>
      <c r="AI75" s="105"/>
      <c r="AJ75" s="105"/>
      <c r="AK75" s="105"/>
      <c r="AL75" s="105"/>
      <c r="AM75" s="105"/>
    </row>
    <row r="76" spans="1:39" ht="12.75" customHeight="1">
      <c r="A76" s="162"/>
      <c r="B76" s="56"/>
      <c r="C76" s="67"/>
      <c r="D76" s="163" t="s">
        <v>155</v>
      </c>
      <c r="E76" s="163"/>
      <c r="F76" s="68">
        <v>64</v>
      </c>
      <c r="G76" s="67">
        <v>4</v>
      </c>
      <c r="H76" s="70">
        <v>4</v>
      </c>
      <c r="I76" s="70">
        <v>2</v>
      </c>
      <c r="J76" s="70">
        <v>5</v>
      </c>
      <c r="K76" s="70">
        <v>5</v>
      </c>
      <c r="L76" s="123">
        <v>5</v>
      </c>
      <c r="M76" s="64">
        <f t="shared" si="3"/>
        <v>250</v>
      </c>
      <c r="N76" s="86">
        <f t="shared" si="22"/>
        <v>100</v>
      </c>
      <c r="O76" s="67">
        <v>2</v>
      </c>
      <c r="P76" s="67">
        <v>3</v>
      </c>
      <c r="Q76" s="67">
        <v>5</v>
      </c>
      <c r="R76" s="67">
        <v>5</v>
      </c>
      <c r="S76" s="56">
        <f t="shared" si="17"/>
        <v>98</v>
      </c>
      <c r="T76" s="66">
        <f t="shared" si="5"/>
        <v>0</v>
      </c>
      <c r="U76" s="51"/>
      <c r="AG76" s="105"/>
      <c r="AH76" s="105"/>
      <c r="AI76" s="105"/>
      <c r="AJ76" s="105"/>
      <c r="AK76" s="105"/>
      <c r="AL76" s="105"/>
      <c r="AM76" s="105"/>
    </row>
    <row r="77" spans="1:39" ht="12.75" customHeight="1">
      <c r="A77" s="162"/>
      <c r="B77" s="56"/>
      <c r="C77" s="67"/>
      <c r="D77" s="163" t="s">
        <v>156</v>
      </c>
      <c r="E77" s="163"/>
      <c r="F77" s="68">
        <v>65</v>
      </c>
      <c r="G77" s="70">
        <v>0</v>
      </c>
      <c r="H77" s="70">
        <v>0.5</v>
      </c>
      <c r="I77" s="70">
        <v>1</v>
      </c>
      <c r="J77" s="70">
        <v>2</v>
      </c>
      <c r="K77" s="70">
        <v>0</v>
      </c>
      <c r="L77" s="123">
        <v>2</v>
      </c>
      <c r="M77" s="64">
        <v>0</v>
      </c>
      <c r="N77" s="86">
        <f t="shared" si="22"/>
        <v>100</v>
      </c>
      <c r="O77" s="67">
        <v>0</v>
      </c>
      <c r="P77" s="67">
        <v>1</v>
      </c>
      <c r="Q77" s="67">
        <v>2</v>
      </c>
      <c r="R77" s="67">
        <v>2</v>
      </c>
      <c r="S77" s="56">
        <f t="shared" si="17"/>
        <v>99</v>
      </c>
      <c r="T77" s="66">
        <f t="shared" si="5"/>
        <v>0</v>
      </c>
      <c r="U77" s="51"/>
      <c r="AG77" s="105"/>
      <c r="AH77" s="105"/>
      <c r="AI77" s="105"/>
      <c r="AJ77" s="105"/>
      <c r="AK77" s="105"/>
      <c r="AL77" s="105"/>
      <c r="AM77" s="105"/>
    </row>
    <row r="78" spans="1:39" ht="12.75" customHeight="1">
      <c r="A78" s="162"/>
      <c r="B78" s="56"/>
      <c r="C78" s="68" t="s">
        <v>157</v>
      </c>
      <c r="D78" s="153" t="s">
        <v>158</v>
      </c>
      <c r="E78" s="153"/>
      <c r="F78" s="68">
        <v>66</v>
      </c>
      <c r="G78" s="70">
        <v>79</v>
      </c>
      <c r="H78" s="67">
        <v>70</v>
      </c>
      <c r="I78" s="70">
        <v>76</v>
      </c>
      <c r="J78" s="67">
        <v>80</v>
      </c>
      <c r="K78" s="70">
        <v>62</v>
      </c>
      <c r="L78" s="123">
        <v>80</v>
      </c>
      <c r="M78" s="64">
        <f aca="true" t="shared" si="23" ref="M78:M137">L78/I78*100</f>
        <v>105.26315789473684</v>
      </c>
      <c r="N78" s="86">
        <f t="shared" si="22"/>
        <v>100</v>
      </c>
      <c r="O78" s="67">
        <v>30</v>
      </c>
      <c r="P78" s="67">
        <v>60</v>
      </c>
      <c r="Q78" s="67">
        <v>70</v>
      </c>
      <c r="R78" s="67">
        <v>80</v>
      </c>
      <c r="S78" s="56">
        <f t="shared" si="17"/>
        <v>24</v>
      </c>
      <c r="T78" s="66">
        <f aca="true" t="shared" si="24" ref="T78:T141">L78-J78</f>
        <v>0</v>
      </c>
      <c r="U78" s="51"/>
      <c r="AG78" s="105"/>
      <c r="AH78" s="105"/>
      <c r="AI78" s="105"/>
      <c r="AJ78" s="105"/>
      <c r="AK78" s="105"/>
      <c r="AL78" s="105"/>
      <c r="AM78" s="105"/>
    </row>
    <row r="79" spans="1:39" ht="12.75" customHeight="1">
      <c r="A79" s="162"/>
      <c r="B79" s="56"/>
      <c r="C79" s="68" t="s">
        <v>159</v>
      </c>
      <c r="D79" s="153" t="s">
        <v>160</v>
      </c>
      <c r="E79" s="153"/>
      <c r="F79" s="68">
        <v>67</v>
      </c>
      <c r="G79" s="70">
        <v>3.37</v>
      </c>
      <c r="H79" s="67">
        <v>3</v>
      </c>
      <c r="I79" s="70">
        <v>2</v>
      </c>
      <c r="J79" s="67">
        <v>3</v>
      </c>
      <c r="K79" s="70">
        <v>1</v>
      </c>
      <c r="L79" s="123">
        <v>3</v>
      </c>
      <c r="M79" s="64">
        <f t="shared" si="23"/>
        <v>150</v>
      </c>
      <c r="N79" s="86">
        <f t="shared" si="22"/>
        <v>100</v>
      </c>
      <c r="O79" s="67">
        <v>1</v>
      </c>
      <c r="P79" s="67">
        <v>1</v>
      </c>
      <c r="Q79" s="67">
        <v>2</v>
      </c>
      <c r="R79" s="67">
        <v>3</v>
      </c>
      <c r="S79" s="56">
        <f t="shared" si="17"/>
        <v>98</v>
      </c>
      <c r="T79" s="66">
        <f t="shared" si="24"/>
        <v>0</v>
      </c>
      <c r="U79" s="51"/>
      <c r="AG79" s="105"/>
      <c r="AH79" s="105"/>
      <c r="AI79" s="105"/>
      <c r="AJ79" s="105"/>
      <c r="AK79" s="105"/>
      <c r="AL79" s="105"/>
      <c r="AM79" s="105"/>
    </row>
    <row r="80" spans="1:39" ht="18.75" customHeight="1">
      <c r="A80" s="162"/>
      <c r="B80" s="56"/>
      <c r="C80" s="68" t="s">
        <v>161</v>
      </c>
      <c r="D80" s="153" t="s">
        <v>162</v>
      </c>
      <c r="E80" s="153"/>
      <c r="F80" s="68">
        <v>68</v>
      </c>
      <c r="G80" s="70">
        <v>313</v>
      </c>
      <c r="H80" s="67">
        <v>300</v>
      </c>
      <c r="I80" s="70">
        <v>310</v>
      </c>
      <c r="J80" s="67">
        <v>300</v>
      </c>
      <c r="K80" s="70">
        <v>319</v>
      </c>
      <c r="L80" s="123">
        <v>440</v>
      </c>
      <c r="M80" s="64">
        <f t="shared" si="23"/>
        <v>141.93548387096774</v>
      </c>
      <c r="N80" s="86">
        <f t="shared" si="22"/>
        <v>146.66666666666666</v>
      </c>
      <c r="O80" s="67">
        <v>65</v>
      </c>
      <c r="P80" s="67">
        <v>130</v>
      </c>
      <c r="Q80" s="67">
        <v>210</v>
      </c>
      <c r="R80" s="67">
        <v>440</v>
      </c>
      <c r="S80" s="56">
        <f t="shared" si="17"/>
        <v>-163.33333333333334</v>
      </c>
      <c r="T80" s="66">
        <f t="shared" si="24"/>
        <v>140</v>
      </c>
      <c r="U80" s="51"/>
      <c r="AG80" s="105"/>
      <c r="AH80" s="105"/>
      <c r="AI80" s="105"/>
      <c r="AJ80" s="105"/>
      <c r="AK80" s="105"/>
      <c r="AL80" s="105"/>
      <c r="AM80" s="105"/>
    </row>
    <row r="81" spans="1:39" ht="12.75">
      <c r="A81" s="162"/>
      <c r="B81" s="56"/>
      <c r="C81" s="67"/>
      <c r="D81" s="68" t="s">
        <v>163</v>
      </c>
      <c r="E81" s="69" t="s">
        <v>164</v>
      </c>
      <c r="F81" s="68">
        <v>69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24">
        <v>0</v>
      </c>
      <c r="M81" s="64">
        <v>0</v>
      </c>
      <c r="N81" s="86">
        <v>0</v>
      </c>
      <c r="O81" s="67">
        <v>0</v>
      </c>
      <c r="P81" s="67">
        <v>0</v>
      </c>
      <c r="Q81" s="67">
        <v>0</v>
      </c>
      <c r="R81" s="67">
        <v>0</v>
      </c>
      <c r="S81" s="56">
        <f t="shared" si="17"/>
        <v>0</v>
      </c>
      <c r="T81" s="66">
        <f t="shared" si="24"/>
        <v>0</v>
      </c>
      <c r="U81" s="51"/>
      <c r="AG81" s="105"/>
      <c r="AH81" s="105"/>
      <c r="AI81" s="105"/>
      <c r="AJ81" s="105"/>
      <c r="AK81" s="105"/>
      <c r="AL81" s="105"/>
      <c r="AM81" s="105"/>
    </row>
    <row r="82" spans="1:39" ht="25.5">
      <c r="A82" s="162"/>
      <c r="B82" s="56"/>
      <c r="C82" s="67"/>
      <c r="D82" s="68" t="s">
        <v>165</v>
      </c>
      <c r="E82" s="69" t="s">
        <v>166</v>
      </c>
      <c r="F82" s="68">
        <v>70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124">
        <v>45</v>
      </c>
      <c r="M82" s="64">
        <v>0</v>
      </c>
      <c r="N82" s="86">
        <v>0</v>
      </c>
      <c r="O82" s="67">
        <v>0</v>
      </c>
      <c r="P82" s="67">
        <v>0</v>
      </c>
      <c r="Q82" s="67">
        <v>0</v>
      </c>
      <c r="R82" s="67">
        <v>45</v>
      </c>
      <c r="S82" s="56">
        <f t="shared" si="17"/>
        <v>0</v>
      </c>
      <c r="T82" s="66">
        <f t="shared" si="24"/>
        <v>45</v>
      </c>
      <c r="U82" s="51"/>
      <c r="AG82" s="105"/>
      <c r="AH82" s="105"/>
      <c r="AI82" s="105"/>
      <c r="AJ82" s="105"/>
      <c r="AK82" s="105"/>
      <c r="AL82" s="105"/>
      <c r="AM82" s="105"/>
    </row>
    <row r="83" spans="1:39" ht="12.75">
      <c r="A83" s="162"/>
      <c r="B83" s="56"/>
      <c r="C83" s="67"/>
      <c r="D83" s="68" t="s">
        <v>167</v>
      </c>
      <c r="E83" s="69" t="s">
        <v>168</v>
      </c>
      <c r="F83" s="68">
        <v>71</v>
      </c>
      <c r="G83" s="67">
        <v>7</v>
      </c>
      <c r="H83" s="67">
        <v>4</v>
      </c>
      <c r="I83" s="70">
        <v>4</v>
      </c>
      <c r="J83" s="67">
        <v>7</v>
      </c>
      <c r="K83" s="70">
        <v>9</v>
      </c>
      <c r="L83" s="123">
        <v>10</v>
      </c>
      <c r="M83" s="64">
        <f t="shared" si="23"/>
        <v>250</v>
      </c>
      <c r="N83" s="86">
        <f>L83/J83*100</f>
        <v>142.85714285714286</v>
      </c>
      <c r="O83" s="67">
        <v>5</v>
      </c>
      <c r="P83" s="67">
        <v>7</v>
      </c>
      <c r="Q83" s="67">
        <v>7</v>
      </c>
      <c r="R83" s="67">
        <v>10</v>
      </c>
      <c r="S83" s="56">
        <f t="shared" si="17"/>
        <v>138.85714285714286</v>
      </c>
      <c r="T83" s="66">
        <f t="shared" si="24"/>
        <v>3</v>
      </c>
      <c r="U83" s="51"/>
      <c r="AG83" s="105"/>
      <c r="AH83" s="105"/>
      <c r="AI83" s="105"/>
      <c r="AJ83" s="105"/>
      <c r="AK83" s="105"/>
      <c r="AL83" s="105"/>
      <c r="AM83" s="105"/>
    </row>
    <row r="84" spans="1:39" ht="25.5">
      <c r="A84" s="162"/>
      <c r="B84" s="56"/>
      <c r="C84" s="67"/>
      <c r="D84" s="68" t="s">
        <v>169</v>
      </c>
      <c r="E84" s="69" t="s">
        <v>170</v>
      </c>
      <c r="F84" s="68">
        <v>72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124">
        <v>0</v>
      </c>
      <c r="M84" s="64">
        <v>0</v>
      </c>
      <c r="N84" s="86">
        <v>0</v>
      </c>
      <c r="O84" s="67">
        <v>0</v>
      </c>
      <c r="P84" s="67">
        <v>0</v>
      </c>
      <c r="Q84" s="67">
        <v>0</v>
      </c>
      <c r="R84" s="67">
        <v>0</v>
      </c>
      <c r="S84" s="56">
        <f aca="true" t="shared" si="25" ref="S84:S115">N84-I84</f>
        <v>0</v>
      </c>
      <c r="T84" s="66">
        <f t="shared" si="24"/>
        <v>0</v>
      </c>
      <c r="U84" s="51"/>
      <c r="AG84" s="105"/>
      <c r="AH84" s="105"/>
      <c r="AI84" s="105"/>
      <c r="AJ84" s="105"/>
      <c r="AK84" s="105"/>
      <c r="AL84" s="105"/>
      <c r="AM84" s="105"/>
    </row>
    <row r="85" spans="1:39" ht="29.25" customHeight="1">
      <c r="A85" s="162"/>
      <c r="B85" s="56"/>
      <c r="C85" s="67"/>
      <c r="D85" s="67"/>
      <c r="E85" s="69" t="s">
        <v>171</v>
      </c>
      <c r="F85" s="68">
        <v>73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24">
        <v>0</v>
      </c>
      <c r="M85" s="64">
        <v>0</v>
      </c>
      <c r="N85" s="86">
        <v>0</v>
      </c>
      <c r="O85" s="67">
        <v>0</v>
      </c>
      <c r="P85" s="67">
        <v>0</v>
      </c>
      <c r="Q85" s="67">
        <v>0</v>
      </c>
      <c r="R85" s="67">
        <v>0</v>
      </c>
      <c r="S85" s="56">
        <f t="shared" si="25"/>
        <v>0</v>
      </c>
      <c r="T85" s="66">
        <f t="shared" si="24"/>
        <v>0</v>
      </c>
      <c r="U85" s="51"/>
      <c r="AG85" s="105"/>
      <c r="AH85" s="105"/>
      <c r="AI85" s="105"/>
      <c r="AJ85" s="105"/>
      <c r="AK85" s="105"/>
      <c r="AL85" s="105"/>
      <c r="AM85" s="105"/>
    </row>
    <row r="86" spans="1:39" ht="12.75">
      <c r="A86" s="162"/>
      <c r="B86" s="56"/>
      <c r="C86" s="67"/>
      <c r="D86" s="68" t="s">
        <v>172</v>
      </c>
      <c r="E86" s="69" t="s">
        <v>173</v>
      </c>
      <c r="F86" s="68">
        <v>74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124">
        <v>0</v>
      </c>
      <c r="M86" s="64">
        <v>0</v>
      </c>
      <c r="N86" s="86">
        <v>0</v>
      </c>
      <c r="O86" s="67">
        <v>0</v>
      </c>
      <c r="P86" s="67">
        <v>0</v>
      </c>
      <c r="Q86" s="67">
        <v>0</v>
      </c>
      <c r="R86" s="67">
        <v>0</v>
      </c>
      <c r="S86" s="56">
        <f t="shared" si="25"/>
        <v>0</v>
      </c>
      <c r="T86" s="66">
        <f t="shared" si="24"/>
        <v>0</v>
      </c>
      <c r="U86" s="51"/>
      <c r="AG86" s="105"/>
      <c r="AH86" s="105"/>
      <c r="AI86" s="105"/>
      <c r="AJ86" s="105"/>
      <c r="AK86" s="105"/>
      <c r="AL86" s="105"/>
      <c r="AM86" s="105"/>
    </row>
    <row r="87" spans="1:39" ht="38.25">
      <c r="A87" s="162"/>
      <c r="B87" s="56"/>
      <c r="C87" s="67"/>
      <c r="D87" s="68" t="s">
        <v>174</v>
      </c>
      <c r="E87" s="69" t="s">
        <v>175</v>
      </c>
      <c r="F87" s="68">
        <v>75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124">
        <v>0</v>
      </c>
      <c r="M87" s="64">
        <v>0</v>
      </c>
      <c r="N87" s="86">
        <v>0</v>
      </c>
      <c r="O87" s="67">
        <v>0</v>
      </c>
      <c r="P87" s="67">
        <v>0</v>
      </c>
      <c r="Q87" s="67">
        <v>0</v>
      </c>
      <c r="R87" s="67">
        <v>0</v>
      </c>
      <c r="S87" s="56">
        <f t="shared" si="25"/>
        <v>0</v>
      </c>
      <c r="T87" s="66">
        <f t="shared" si="24"/>
        <v>0</v>
      </c>
      <c r="U87" s="51"/>
      <c r="AG87" s="105"/>
      <c r="AH87" s="105"/>
      <c r="AI87" s="105"/>
      <c r="AJ87" s="105"/>
      <c r="AK87" s="105"/>
      <c r="AL87" s="105"/>
      <c r="AM87" s="105"/>
    </row>
    <row r="88" spans="1:39" ht="28.5" customHeight="1">
      <c r="A88" s="162"/>
      <c r="B88" s="56"/>
      <c r="C88" s="67"/>
      <c r="D88" s="68" t="s">
        <v>176</v>
      </c>
      <c r="E88" s="69" t="s">
        <v>177</v>
      </c>
      <c r="F88" s="68">
        <v>76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124">
        <v>0</v>
      </c>
      <c r="M88" s="64">
        <v>0</v>
      </c>
      <c r="N88" s="86">
        <v>0</v>
      </c>
      <c r="O88" s="67">
        <v>0</v>
      </c>
      <c r="P88" s="67">
        <v>0</v>
      </c>
      <c r="Q88" s="67">
        <v>0</v>
      </c>
      <c r="R88" s="67">
        <v>0</v>
      </c>
      <c r="S88" s="56">
        <f t="shared" si="25"/>
        <v>0</v>
      </c>
      <c r="T88" s="66">
        <f t="shared" si="24"/>
        <v>0</v>
      </c>
      <c r="U88" s="51"/>
      <c r="AG88" s="105"/>
      <c r="AH88" s="105"/>
      <c r="AI88" s="105"/>
      <c r="AJ88" s="105"/>
      <c r="AK88" s="105"/>
      <c r="AL88" s="105"/>
      <c r="AM88" s="105"/>
    </row>
    <row r="89" spans="1:39" ht="12.75" customHeight="1">
      <c r="A89" s="162"/>
      <c r="B89" s="56"/>
      <c r="C89" s="68" t="s">
        <v>178</v>
      </c>
      <c r="D89" s="153" t="s">
        <v>64</v>
      </c>
      <c r="E89" s="153"/>
      <c r="F89" s="68">
        <v>77</v>
      </c>
      <c r="G89" s="67"/>
      <c r="H89" s="67"/>
      <c r="I89" s="67"/>
      <c r="J89" s="67"/>
      <c r="K89" s="67"/>
      <c r="L89" s="124"/>
      <c r="M89" s="64">
        <v>0</v>
      </c>
      <c r="N89" s="86">
        <v>0</v>
      </c>
      <c r="O89" s="67"/>
      <c r="P89" s="67"/>
      <c r="Q89" s="67"/>
      <c r="R89" s="67"/>
      <c r="S89" s="56">
        <f t="shared" si="25"/>
        <v>0</v>
      </c>
      <c r="T89" s="66">
        <f t="shared" si="24"/>
        <v>0</v>
      </c>
      <c r="U89" s="51"/>
      <c r="AG89" s="105"/>
      <c r="AH89" s="105"/>
      <c r="AI89" s="105"/>
      <c r="AJ89" s="105"/>
      <c r="AK89" s="105"/>
      <c r="AL89" s="105"/>
      <c r="AM89" s="105"/>
    </row>
    <row r="90" spans="1:39" s="34" customFormat="1" ht="30.75" customHeight="1">
      <c r="A90" s="162"/>
      <c r="B90" s="65"/>
      <c r="C90" s="156" t="s">
        <v>319</v>
      </c>
      <c r="D90" s="156"/>
      <c r="E90" s="156"/>
      <c r="F90" s="68">
        <v>78</v>
      </c>
      <c r="G90" s="64">
        <f>G91+G92+G93+G94+G95+G96</f>
        <v>2289.7000000000003</v>
      </c>
      <c r="H90" s="133">
        <f>H91+H92+H93+H94+H95+H96</f>
        <v>4834</v>
      </c>
      <c r="I90" s="122">
        <f aca="true" t="shared" si="26" ref="I90:R90">I91+I92+I93+I94+I95+I96</f>
        <v>4843</v>
      </c>
      <c r="J90" s="133">
        <f>J91+J92+J93+J94+J95+J96</f>
        <v>2450</v>
      </c>
      <c r="K90" s="122">
        <f>K91+K92+K93+K94+K95+K96</f>
        <v>3903.5</v>
      </c>
      <c r="L90" s="122">
        <f>L91+L92+L93+L94+L95+L96</f>
        <v>4125</v>
      </c>
      <c r="M90" s="122">
        <f t="shared" si="23"/>
        <v>85.174478628949</v>
      </c>
      <c r="N90" s="134">
        <f aca="true" t="shared" si="27" ref="N90:N96">L90/J90*100</f>
        <v>168.3673469387755</v>
      </c>
      <c r="O90" s="133">
        <f t="shared" si="26"/>
        <v>1185</v>
      </c>
      <c r="P90" s="133">
        <f t="shared" si="26"/>
        <v>2340</v>
      </c>
      <c r="Q90" s="133">
        <f t="shared" si="26"/>
        <v>2400</v>
      </c>
      <c r="R90" s="63">
        <f t="shared" si="26"/>
        <v>4125</v>
      </c>
      <c r="S90" s="65">
        <f t="shared" si="25"/>
        <v>-4674.632653061224</v>
      </c>
      <c r="T90" s="66">
        <f t="shared" si="24"/>
        <v>1675</v>
      </c>
      <c r="U90" s="52"/>
      <c r="V90" s="108"/>
      <c r="Y90" s="105"/>
      <c r="Z90" s="105"/>
      <c r="AA90" s="105"/>
      <c r="AB90" s="105"/>
      <c r="AC90" s="105"/>
      <c r="AD90" s="105"/>
      <c r="AE90" s="105"/>
      <c r="AG90" s="105"/>
      <c r="AH90" s="105"/>
      <c r="AI90" s="105"/>
      <c r="AJ90" s="105"/>
      <c r="AK90" s="105"/>
      <c r="AL90" s="105"/>
      <c r="AM90" s="105"/>
    </row>
    <row r="91" spans="1:39" ht="26.25" customHeight="1">
      <c r="A91" s="162"/>
      <c r="B91" s="56"/>
      <c r="C91" s="68" t="s">
        <v>11</v>
      </c>
      <c r="D91" s="153" t="s">
        <v>179</v>
      </c>
      <c r="E91" s="153"/>
      <c r="F91" s="68">
        <v>79</v>
      </c>
      <c r="G91" s="67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2">
        <v>0</v>
      </c>
      <c r="N91" s="134">
        <v>0</v>
      </c>
      <c r="O91" s="124">
        <v>0</v>
      </c>
      <c r="P91" s="124">
        <v>0</v>
      </c>
      <c r="Q91" s="124">
        <v>0</v>
      </c>
      <c r="R91" s="67">
        <v>0</v>
      </c>
      <c r="S91" s="56">
        <f t="shared" si="25"/>
        <v>0</v>
      </c>
      <c r="T91" s="66">
        <f t="shared" si="24"/>
        <v>0</v>
      </c>
      <c r="U91" s="51"/>
      <c r="AG91" s="105"/>
      <c r="AH91" s="105"/>
      <c r="AI91" s="105"/>
      <c r="AJ91" s="105"/>
      <c r="AK91" s="105"/>
      <c r="AL91" s="105"/>
      <c r="AM91" s="105"/>
    </row>
    <row r="92" spans="1:39" ht="27.75" customHeight="1">
      <c r="A92" s="162"/>
      <c r="B92" s="56"/>
      <c r="C92" s="68" t="s">
        <v>12</v>
      </c>
      <c r="D92" s="153" t="s">
        <v>180</v>
      </c>
      <c r="E92" s="153"/>
      <c r="F92" s="68">
        <v>80</v>
      </c>
      <c r="G92" s="70">
        <v>2000.4</v>
      </c>
      <c r="H92" s="124">
        <v>4584</v>
      </c>
      <c r="I92" s="123">
        <v>4584</v>
      </c>
      <c r="J92" s="124">
        <v>2200</v>
      </c>
      <c r="K92" s="123">
        <v>3714.5</v>
      </c>
      <c r="L92" s="123">
        <v>3870</v>
      </c>
      <c r="M92" s="122">
        <f t="shared" si="23"/>
        <v>84.42408376963351</v>
      </c>
      <c r="N92" s="134">
        <f t="shared" si="27"/>
        <v>175.9090909090909</v>
      </c>
      <c r="O92" s="124">
        <v>1100</v>
      </c>
      <c r="P92" s="124">
        <v>2200</v>
      </c>
      <c r="Q92" s="124">
        <v>2200</v>
      </c>
      <c r="R92" s="67">
        <v>3870</v>
      </c>
      <c r="S92" s="56">
        <f t="shared" si="25"/>
        <v>-4408.090909090909</v>
      </c>
      <c r="T92" s="66">
        <f t="shared" si="24"/>
        <v>1670</v>
      </c>
      <c r="U92" s="51"/>
      <c r="V92" s="109"/>
      <c r="AG92" s="105"/>
      <c r="AH92" s="105"/>
      <c r="AI92" s="105"/>
      <c r="AJ92" s="105"/>
      <c r="AK92" s="105"/>
      <c r="AL92" s="105"/>
      <c r="AM92" s="105"/>
    </row>
    <row r="93" spans="1:39" ht="12.75" customHeight="1">
      <c r="A93" s="162"/>
      <c r="B93" s="56"/>
      <c r="C93" s="68" t="s">
        <v>52</v>
      </c>
      <c r="D93" s="153" t="s">
        <v>181</v>
      </c>
      <c r="E93" s="153"/>
      <c r="F93" s="68">
        <v>81</v>
      </c>
      <c r="G93" s="67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2">
        <v>0</v>
      </c>
      <c r="N93" s="134">
        <v>0</v>
      </c>
      <c r="O93" s="124">
        <v>0</v>
      </c>
      <c r="P93" s="124">
        <v>0</v>
      </c>
      <c r="Q93" s="124">
        <v>0</v>
      </c>
      <c r="R93" s="67">
        <v>0</v>
      </c>
      <c r="S93" s="56">
        <f t="shared" si="25"/>
        <v>0</v>
      </c>
      <c r="T93" s="66">
        <f t="shared" si="24"/>
        <v>0</v>
      </c>
      <c r="U93" s="51"/>
      <c r="AG93" s="105"/>
      <c r="AH93" s="105"/>
      <c r="AI93" s="105"/>
      <c r="AJ93" s="105"/>
      <c r="AK93" s="105"/>
      <c r="AL93" s="105"/>
      <c r="AM93" s="105"/>
    </row>
    <row r="94" spans="1:39" ht="12.75" customHeight="1">
      <c r="A94" s="162"/>
      <c r="B94" s="56"/>
      <c r="C94" s="68" t="s">
        <v>61</v>
      </c>
      <c r="D94" s="153" t="s">
        <v>182</v>
      </c>
      <c r="E94" s="153"/>
      <c r="F94" s="68">
        <v>82</v>
      </c>
      <c r="G94" s="67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2">
        <v>0</v>
      </c>
      <c r="N94" s="134">
        <v>0</v>
      </c>
      <c r="O94" s="124">
        <v>0</v>
      </c>
      <c r="P94" s="124">
        <v>0</v>
      </c>
      <c r="Q94" s="124">
        <v>0</v>
      </c>
      <c r="R94" s="67">
        <v>0</v>
      </c>
      <c r="S94" s="56">
        <f t="shared" si="25"/>
        <v>0</v>
      </c>
      <c r="T94" s="66">
        <f t="shared" si="24"/>
        <v>0</v>
      </c>
      <c r="U94" s="51"/>
      <c r="AG94" s="105"/>
      <c r="AH94" s="105"/>
      <c r="AI94" s="105"/>
      <c r="AJ94" s="105"/>
      <c r="AK94" s="105"/>
      <c r="AL94" s="105"/>
      <c r="AM94" s="105"/>
    </row>
    <row r="95" spans="1:39" ht="12.75" customHeight="1">
      <c r="A95" s="162"/>
      <c r="B95" s="56"/>
      <c r="C95" s="68" t="s">
        <v>63</v>
      </c>
      <c r="D95" s="153" t="s">
        <v>183</v>
      </c>
      <c r="E95" s="153"/>
      <c r="F95" s="68">
        <v>83</v>
      </c>
      <c r="G95" s="67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2">
        <v>0</v>
      </c>
      <c r="N95" s="134">
        <v>0</v>
      </c>
      <c r="O95" s="124">
        <v>0</v>
      </c>
      <c r="P95" s="124">
        <v>0</v>
      </c>
      <c r="Q95" s="124">
        <v>0</v>
      </c>
      <c r="R95" s="67">
        <v>0</v>
      </c>
      <c r="S95" s="56">
        <f t="shared" si="25"/>
        <v>0</v>
      </c>
      <c r="T95" s="66">
        <f t="shared" si="24"/>
        <v>0</v>
      </c>
      <c r="U95" s="51"/>
      <c r="AG95" s="105"/>
      <c r="AH95" s="105"/>
      <c r="AI95" s="105"/>
      <c r="AJ95" s="105"/>
      <c r="AK95" s="105"/>
      <c r="AL95" s="105"/>
      <c r="AM95" s="105"/>
    </row>
    <row r="96" spans="1:39" ht="12.75" customHeight="1">
      <c r="A96" s="162"/>
      <c r="B96" s="56"/>
      <c r="C96" s="68" t="s">
        <v>101</v>
      </c>
      <c r="D96" s="153" t="s">
        <v>184</v>
      </c>
      <c r="E96" s="153"/>
      <c r="F96" s="68">
        <v>84</v>
      </c>
      <c r="G96" s="70">
        <v>289.3</v>
      </c>
      <c r="H96" s="124">
        <v>250</v>
      </c>
      <c r="I96" s="123">
        <v>259</v>
      </c>
      <c r="J96" s="124">
        <v>250</v>
      </c>
      <c r="K96" s="123">
        <v>189</v>
      </c>
      <c r="L96" s="123">
        <v>255</v>
      </c>
      <c r="M96" s="122">
        <f t="shared" si="23"/>
        <v>98.45559845559846</v>
      </c>
      <c r="N96" s="134">
        <f t="shared" si="27"/>
        <v>102</v>
      </c>
      <c r="O96" s="124">
        <v>85</v>
      </c>
      <c r="P96" s="124">
        <v>140</v>
      </c>
      <c r="Q96" s="124">
        <v>200</v>
      </c>
      <c r="R96" s="67">
        <v>255</v>
      </c>
      <c r="S96" s="56">
        <f t="shared" si="25"/>
        <v>-157</v>
      </c>
      <c r="T96" s="66">
        <f t="shared" si="24"/>
        <v>5</v>
      </c>
      <c r="U96" s="51"/>
      <c r="AG96" s="105"/>
      <c r="AH96" s="105"/>
      <c r="AI96" s="105"/>
      <c r="AJ96" s="105"/>
      <c r="AK96" s="105"/>
      <c r="AL96" s="105"/>
      <c r="AM96" s="105"/>
    </row>
    <row r="97" spans="1:39" s="34" customFormat="1" ht="27" customHeight="1">
      <c r="A97" s="162"/>
      <c r="B97" s="65"/>
      <c r="C97" s="156" t="s">
        <v>320</v>
      </c>
      <c r="D97" s="156"/>
      <c r="E97" s="156"/>
      <c r="F97" s="68">
        <v>85</v>
      </c>
      <c r="G97" s="64">
        <f aca="true" t="shared" si="28" ref="G97:L97">G98+G111+G115+G124</f>
        <v>10365.507000000001</v>
      </c>
      <c r="H97" s="133">
        <f t="shared" si="28"/>
        <v>11512</v>
      </c>
      <c r="I97" s="122">
        <f t="shared" si="28"/>
        <v>11339.3</v>
      </c>
      <c r="J97" s="133">
        <f t="shared" si="28"/>
        <v>12555</v>
      </c>
      <c r="K97" s="122">
        <f t="shared" si="28"/>
        <v>8234.7</v>
      </c>
      <c r="L97" s="122">
        <f t="shared" si="28"/>
        <v>13024.752</v>
      </c>
      <c r="M97" s="122">
        <f t="shared" si="23"/>
        <v>114.86380993535757</v>
      </c>
      <c r="N97" s="134">
        <f>L97/J97*100</f>
        <v>103.7415531660693</v>
      </c>
      <c r="O97" s="133">
        <f>O98+O111+O115+O124</f>
        <v>3038</v>
      </c>
      <c r="P97" s="133">
        <f>P98+P111+P115+P124</f>
        <v>6140</v>
      </c>
      <c r="Q97" s="133">
        <f>Q98+Q111+Q115+Q124</f>
        <v>9387</v>
      </c>
      <c r="R97" s="63">
        <f>R98+R111+R115+R124</f>
        <v>13025</v>
      </c>
      <c r="S97" s="65">
        <f t="shared" si="25"/>
        <v>-11235.55844683393</v>
      </c>
      <c r="T97" s="66">
        <f>L97-J97</f>
        <v>469.7520000000004</v>
      </c>
      <c r="U97" s="52"/>
      <c r="Y97" s="105"/>
      <c r="Z97" s="105"/>
      <c r="AA97" s="105"/>
      <c r="AB97" s="105"/>
      <c r="AC97" s="105"/>
      <c r="AD97" s="105"/>
      <c r="AE97" s="105"/>
      <c r="AG97" s="105"/>
      <c r="AH97" s="105"/>
      <c r="AI97" s="105"/>
      <c r="AJ97" s="105"/>
      <c r="AK97" s="105"/>
      <c r="AL97" s="105"/>
      <c r="AM97" s="105"/>
    </row>
    <row r="98" spans="1:39" ht="12.75" customHeight="1">
      <c r="A98" s="162"/>
      <c r="B98" s="56"/>
      <c r="C98" s="68" t="s">
        <v>24</v>
      </c>
      <c r="D98" s="153" t="s">
        <v>321</v>
      </c>
      <c r="E98" s="153"/>
      <c r="F98" s="68">
        <v>86</v>
      </c>
      <c r="G98" s="70">
        <f aca="true" t="shared" si="29" ref="G98:L98">G99+G103</f>
        <v>9516.2</v>
      </c>
      <c r="H98" s="124">
        <f t="shared" si="29"/>
        <v>10709</v>
      </c>
      <c r="I98" s="123">
        <f t="shared" si="29"/>
        <v>10566</v>
      </c>
      <c r="J98" s="124">
        <f t="shared" si="29"/>
        <v>11579</v>
      </c>
      <c r="K98" s="123">
        <f t="shared" si="29"/>
        <v>7577.7</v>
      </c>
      <c r="L98" s="123">
        <f t="shared" si="29"/>
        <v>12049.752</v>
      </c>
      <c r="M98" s="122">
        <f t="shared" si="23"/>
        <v>114.04270300965361</v>
      </c>
      <c r="N98" s="134">
        <f>L98/J98*100</f>
        <v>104.06556697469557</v>
      </c>
      <c r="O98" s="124">
        <f>O99+O103</f>
        <v>2809</v>
      </c>
      <c r="P98" s="124">
        <f>P99+P103</f>
        <v>5612</v>
      </c>
      <c r="Q98" s="124">
        <f>Q99+Q103</f>
        <v>8635</v>
      </c>
      <c r="R98" s="67">
        <f>R99+R103</f>
        <v>12050</v>
      </c>
      <c r="S98" s="56">
        <f t="shared" si="25"/>
        <v>-10461.934433025304</v>
      </c>
      <c r="T98" s="66">
        <f t="shared" si="24"/>
        <v>470.7520000000004</v>
      </c>
      <c r="U98" s="51"/>
      <c r="AG98" s="105"/>
      <c r="AH98" s="105"/>
      <c r="AI98" s="105"/>
      <c r="AJ98" s="105"/>
      <c r="AK98" s="105"/>
      <c r="AL98" s="105"/>
      <c r="AM98" s="105"/>
    </row>
    <row r="99" spans="1:39" ht="25.5" customHeight="1">
      <c r="A99" s="162"/>
      <c r="B99" s="56"/>
      <c r="C99" s="68" t="s">
        <v>26</v>
      </c>
      <c r="D99" s="153" t="s">
        <v>322</v>
      </c>
      <c r="E99" s="153"/>
      <c r="F99" s="68">
        <v>87</v>
      </c>
      <c r="G99" s="70">
        <f aca="true" t="shared" si="30" ref="G99:L99">G100+G101+G102</f>
        <v>8731.2</v>
      </c>
      <c r="H99" s="124">
        <f t="shared" si="30"/>
        <v>9571</v>
      </c>
      <c r="I99" s="123">
        <f t="shared" si="30"/>
        <v>9539</v>
      </c>
      <c r="J99" s="124">
        <f t="shared" si="30"/>
        <v>10369</v>
      </c>
      <c r="K99" s="123">
        <f t="shared" si="30"/>
        <v>6805.4</v>
      </c>
      <c r="L99" s="123">
        <f t="shared" si="30"/>
        <v>10713.752</v>
      </c>
      <c r="M99" s="122">
        <f t="shared" si="23"/>
        <v>112.31525317119196</v>
      </c>
      <c r="N99" s="134">
        <f aca="true" t="shared" si="31" ref="N99:N104">L99/J99*100</f>
        <v>103.32483363873084</v>
      </c>
      <c r="O99" s="124">
        <f>O100+O101+O102</f>
        <v>2569</v>
      </c>
      <c r="P99" s="124">
        <f>P100+P101+P102</f>
        <v>5092</v>
      </c>
      <c r="Q99" s="124">
        <f>Q100+Q101+Q102</f>
        <v>7772</v>
      </c>
      <c r="R99" s="67">
        <f>R100+R101+R102</f>
        <v>10714</v>
      </c>
      <c r="S99" s="56">
        <f t="shared" si="25"/>
        <v>-9435.675166361269</v>
      </c>
      <c r="T99" s="66">
        <f t="shared" si="24"/>
        <v>344.7520000000004</v>
      </c>
      <c r="U99" s="51"/>
      <c r="AG99" s="105"/>
      <c r="AH99" s="105"/>
      <c r="AI99" s="105"/>
      <c r="AJ99" s="105"/>
      <c r="AK99" s="105"/>
      <c r="AL99" s="105"/>
      <c r="AM99" s="105"/>
    </row>
    <row r="100" spans="1:39" ht="12.75" customHeight="1">
      <c r="A100" s="162"/>
      <c r="B100" s="56"/>
      <c r="C100" s="67"/>
      <c r="D100" s="153" t="s">
        <v>185</v>
      </c>
      <c r="E100" s="153"/>
      <c r="F100" s="68">
        <v>88</v>
      </c>
      <c r="G100" s="70">
        <v>5973.7</v>
      </c>
      <c r="H100" s="124">
        <v>6367</v>
      </c>
      <c r="I100" s="123">
        <v>6337</v>
      </c>
      <c r="J100" s="124">
        <v>6588</v>
      </c>
      <c r="K100" s="123">
        <v>4506.8</v>
      </c>
      <c r="L100" s="123">
        <v>7059</v>
      </c>
      <c r="M100" s="122">
        <f t="shared" si="23"/>
        <v>111.39340381884173</v>
      </c>
      <c r="N100" s="134">
        <f t="shared" si="31"/>
        <v>107.14936247723132</v>
      </c>
      <c r="O100" s="124">
        <v>1625</v>
      </c>
      <c r="P100" s="124">
        <v>3229</v>
      </c>
      <c r="Q100" s="124">
        <v>4934</v>
      </c>
      <c r="R100" s="67">
        <v>7059</v>
      </c>
      <c r="S100" s="56">
        <f t="shared" si="25"/>
        <v>-6229.850637522769</v>
      </c>
      <c r="T100" s="66">
        <f t="shared" si="24"/>
        <v>471</v>
      </c>
      <c r="U100" s="51"/>
      <c r="AG100" s="105"/>
      <c r="AH100" s="105"/>
      <c r="AI100" s="105"/>
      <c r="AJ100" s="105"/>
      <c r="AK100" s="105"/>
      <c r="AL100" s="105"/>
      <c r="AM100" s="105"/>
    </row>
    <row r="101" spans="1:39" ht="26.25" customHeight="1">
      <c r="A101" s="162"/>
      <c r="B101" s="56"/>
      <c r="C101" s="56"/>
      <c r="D101" s="153" t="s">
        <v>186</v>
      </c>
      <c r="E101" s="153"/>
      <c r="F101" s="68">
        <v>89</v>
      </c>
      <c r="G101" s="70">
        <v>2727.5</v>
      </c>
      <c r="H101" s="124">
        <v>3186</v>
      </c>
      <c r="I101" s="123">
        <v>3187</v>
      </c>
      <c r="J101" s="124">
        <v>3766</v>
      </c>
      <c r="K101" s="123">
        <v>2292.6</v>
      </c>
      <c r="L101" s="123">
        <v>3639.752</v>
      </c>
      <c r="M101" s="122">
        <f t="shared" si="23"/>
        <v>114.20621273925322</v>
      </c>
      <c r="N101" s="134">
        <f t="shared" si="31"/>
        <v>96.64768985661179</v>
      </c>
      <c r="O101" s="124">
        <v>940</v>
      </c>
      <c r="P101" s="124">
        <v>1853</v>
      </c>
      <c r="Q101" s="124">
        <v>2823</v>
      </c>
      <c r="R101" s="67">
        <v>3640</v>
      </c>
      <c r="S101" s="56">
        <f t="shared" si="25"/>
        <v>-3090.3523101433884</v>
      </c>
      <c r="T101" s="66">
        <f t="shared" si="24"/>
        <v>-126.24800000000005</v>
      </c>
      <c r="U101" s="51"/>
      <c r="AG101" s="105"/>
      <c r="AH101" s="105"/>
      <c r="AI101" s="105"/>
      <c r="AJ101" s="105"/>
      <c r="AK101" s="105"/>
      <c r="AL101" s="105"/>
      <c r="AM101" s="105"/>
    </row>
    <row r="102" spans="1:39" ht="12.75" customHeight="1">
      <c r="A102" s="162"/>
      <c r="B102" s="56"/>
      <c r="C102" s="56"/>
      <c r="D102" s="153" t="s">
        <v>187</v>
      </c>
      <c r="E102" s="153"/>
      <c r="F102" s="68">
        <v>90</v>
      </c>
      <c r="G102" s="70">
        <v>30</v>
      </c>
      <c r="H102" s="67">
        <v>18</v>
      </c>
      <c r="I102" s="70">
        <v>15</v>
      </c>
      <c r="J102" s="67">
        <v>15</v>
      </c>
      <c r="K102" s="70">
        <v>6</v>
      </c>
      <c r="L102" s="123">
        <v>15</v>
      </c>
      <c r="M102" s="64">
        <f t="shared" si="23"/>
        <v>100</v>
      </c>
      <c r="N102" s="86">
        <f t="shared" si="31"/>
        <v>100</v>
      </c>
      <c r="O102" s="67">
        <v>4</v>
      </c>
      <c r="P102" s="67">
        <v>10</v>
      </c>
      <c r="Q102" s="67">
        <v>15</v>
      </c>
      <c r="R102" s="67">
        <v>15</v>
      </c>
      <c r="S102" s="56">
        <f t="shared" si="25"/>
        <v>85</v>
      </c>
      <c r="T102" s="66">
        <f t="shared" si="24"/>
        <v>0</v>
      </c>
      <c r="U102" s="51"/>
      <c r="AG102" s="105"/>
      <c r="AH102" s="105"/>
      <c r="AI102" s="105"/>
      <c r="AJ102" s="105"/>
      <c r="AK102" s="105"/>
      <c r="AL102" s="105"/>
      <c r="AM102" s="105"/>
    </row>
    <row r="103" spans="1:39" ht="25.5" customHeight="1">
      <c r="A103" s="162"/>
      <c r="B103" s="56"/>
      <c r="C103" s="68" t="s">
        <v>28</v>
      </c>
      <c r="D103" s="153" t="s">
        <v>323</v>
      </c>
      <c r="E103" s="153"/>
      <c r="F103" s="68">
        <v>91</v>
      </c>
      <c r="G103" s="70">
        <f aca="true" t="shared" si="32" ref="G103:L103">G104++G107+G108+G109+G110</f>
        <v>785</v>
      </c>
      <c r="H103" s="67">
        <f t="shared" si="32"/>
        <v>1138</v>
      </c>
      <c r="I103" s="70">
        <f t="shared" si="32"/>
        <v>1027</v>
      </c>
      <c r="J103" s="67">
        <f t="shared" si="32"/>
        <v>1210</v>
      </c>
      <c r="K103" s="70">
        <f>K104++K107+K108+K109+K110</f>
        <v>772.3</v>
      </c>
      <c r="L103" s="124">
        <f t="shared" si="32"/>
        <v>1336</v>
      </c>
      <c r="M103" s="64">
        <f t="shared" si="23"/>
        <v>130.08763388510226</v>
      </c>
      <c r="N103" s="86">
        <f t="shared" si="31"/>
        <v>110.41322314049586</v>
      </c>
      <c r="O103" s="67">
        <f>O104++O107+O108+O109+O110</f>
        <v>240</v>
      </c>
      <c r="P103" s="67">
        <f>P104++P107+P108+P109+P110</f>
        <v>520</v>
      </c>
      <c r="Q103" s="67">
        <f>Q104++Q107+Q108+Q109+Q110</f>
        <v>863</v>
      </c>
      <c r="R103" s="67">
        <f>R104++R107+R108+R109+R110</f>
        <v>1336</v>
      </c>
      <c r="S103" s="56">
        <f t="shared" si="25"/>
        <v>-916.5867768595042</v>
      </c>
      <c r="T103" s="66">
        <f t="shared" si="24"/>
        <v>126</v>
      </c>
      <c r="U103" s="51"/>
      <c r="AG103" s="105"/>
      <c r="AH103" s="105"/>
      <c r="AI103" s="105"/>
      <c r="AJ103" s="105"/>
      <c r="AK103" s="105"/>
      <c r="AL103" s="105"/>
      <c r="AM103" s="105"/>
    </row>
    <row r="104" spans="1:39" ht="45.75" customHeight="1">
      <c r="A104" s="162"/>
      <c r="B104" s="56"/>
      <c r="C104" s="67"/>
      <c r="D104" s="153" t="s">
        <v>188</v>
      </c>
      <c r="E104" s="153"/>
      <c r="F104" s="68">
        <v>92</v>
      </c>
      <c r="G104" s="70">
        <v>249</v>
      </c>
      <c r="H104" s="67">
        <v>460</v>
      </c>
      <c r="I104" s="70">
        <v>336</v>
      </c>
      <c r="J104" s="67">
        <v>490</v>
      </c>
      <c r="K104" s="70">
        <v>315.5</v>
      </c>
      <c r="L104" s="123">
        <v>528</v>
      </c>
      <c r="M104" s="64">
        <f t="shared" si="23"/>
        <v>157.14285714285714</v>
      </c>
      <c r="N104" s="86">
        <f t="shared" si="31"/>
        <v>107.75510204081633</v>
      </c>
      <c r="O104" s="67">
        <v>60</v>
      </c>
      <c r="P104" s="67">
        <v>160</v>
      </c>
      <c r="Q104" s="67">
        <v>320</v>
      </c>
      <c r="R104" s="67">
        <v>528</v>
      </c>
      <c r="S104" s="56">
        <f t="shared" si="25"/>
        <v>-228.24489795918367</v>
      </c>
      <c r="T104" s="66">
        <f t="shared" si="24"/>
        <v>38</v>
      </c>
      <c r="U104" s="51"/>
      <c r="AG104" s="105"/>
      <c r="AH104" s="105"/>
      <c r="AI104" s="105"/>
      <c r="AJ104" s="105"/>
      <c r="AK104" s="105"/>
      <c r="AL104" s="105"/>
      <c r="AM104" s="105"/>
    </row>
    <row r="105" spans="1:39" ht="25.5">
      <c r="A105" s="162"/>
      <c r="B105" s="56"/>
      <c r="C105" s="67"/>
      <c r="D105" s="67"/>
      <c r="E105" s="69" t="s">
        <v>189</v>
      </c>
      <c r="F105" s="68">
        <v>93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24">
        <v>0</v>
      </c>
      <c r="M105" s="64">
        <v>0</v>
      </c>
      <c r="N105" s="86">
        <v>0</v>
      </c>
      <c r="O105" s="67">
        <v>0</v>
      </c>
      <c r="P105" s="67">
        <v>0</v>
      </c>
      <c r="Q105" s="67">
        <v>0</v>
      </c>
      <c r="R105" s="67">
        <v>0</v>
      </c>
      <c r="S105" s="56">
        <f t="shared" si="25"/>
        <v>0</v>
      </c>
      <c r="T105" s="66">
        <f t="shared" si="24"/>
        <v>0</v>
      </c>
      <c r="U105" s="51"/>
      <c r="AG105" s="105"/>
      <c r="AH105" s="105"/>
      <c r="AI105" s="105"/>
      <c r="AJ105" s="105"/>
      <c r="AK105" s="105"/>
      <c r="AL105" s="105"/>
      <c r="AM105" s="105"/>
    </row>
    <row r="106" spans="1:39" ht="32.25" customHeight="1">
      <c r="A106" s="162"/>
      <c r="B106" s="56"/>
      <c r="C106" s="67"/>
      <c r="D106" s="67"/>
      <c r="E106" s="69" t="s">
        <v>190</v>
      </c>
      <c r="F106" s="68">
        <v>94</v>
      </c>
      <c r="G106" s="67">
        <v>131</v>
      </c>
      <c r="H106" s="67">
        <v>126</v>
      </c>
      <c r="I106" s="70">
        <v>126</v>
      </c>
      <c r="J106" s="67">
        <v>170</v>
      </c>
      <c r="K106" s="70">
        <v>84</v>
      </c>
      <c r="L106" s="123">
        <v>135</v>
      </c>
      <c r="M106" s="64">
        <f t="shared" si="23"/>
        <v>107.14285714285714</v>
      </c>
      <c r="N106" s="86">
        <f>L106/J106*100</f>
        <v>79.41176470588235</v>
      </c>
      <c r="O106" s="67">
        <v>5</v>
      </c>
      <c r="P106" s="67">
        <v>90</v>
      </c>
      <c r="Q106" s="67">
        <v>90</v>
      </c>
      <c r="R106" s="67">
        <v>135</v>
      </c>
      <c r="S106" s="56">
        <f t="shared" si="25"/>
        <v>-46.58823529411765</v>
      </c>
      <c r="T106" s="66">
        <f t="shared" si="24"/>
        <v>-35</v>
      </c>
      <c r="U106" s="51"/>
      <c r="AG106" s="105"/>
      <c r="AH106" s="105"/>
      <c r="AI106" s="105"/>
      <c r="AJ106" s="105"/>
      <c r="AK106" s="105"/>
      <c r="AL106" s="105"/>
      <c r="AM106" s="105"/>
    </row>
    <row r="107" spans="1:39" ht="12.75" customHeight="1">
      <c r="A107" s="162"/>
      <c r="B107" s="56"/>
      <c r="C107" s="67"/>
      <c r="D107" s="153" t="s">
        <v>191</v>
      </c>
      <c r="E107" s="153"/>
      <c r="F107" s="68">
        <v>95</v>
      </c>
      <c r="G107" s="70">
        <v>536</v>
      </c>
      <c r="H107" s="67">
        <v>678</v>
      </c>
      <c r="I107" s="70">
        <v>691</v>
      </c>
      <c r="J107" s="67">
        <v>720</v>
      </c>
      <c r="K107" s="70">
        <v>456.8</v>
      </c>
      <c r="L107" s="123">
        <v>808</v>
      </c>
      <c r="M107" s="64">
        <f t="shared" si="23"/>
        <v>116.93198263386397</v>
      </c>
      <c r="N107" s="86">
        <f>L107/J107*100</f>
        <v>112.22222222222223</v>
      </c>
      <c r="O107" s="67">
        <v>180</v>
      </c>
      <c r="P107" s="67">
        <v>360</v>
      </c>
      <c r="Q107" s="67">
        <v>543</v>
      </c>
      <c r="R107" s="67">
        <v>808</v>
      </c>
      <c r="S107" s="56">
        <f t="shared" si="25"/>
        <v>-578.7777777777778</v>
      </c>
      <c r="T107" s="66">
        <f t="shared" si="24"/>
        <v>88</v>
      </c>
      <c r="U107" s="51"/>
      <c r="AG107" s="105"/>
      <c r="AH107" s="105"/>
      <c r="AI107" s="105"/>
      <c r="AJ107" s="105"/>
      <c r="AK107" s="105"/>
      <c r="AL107" s="105"/>
      <c r="AM107" s="105"/>
    </row>
    <row r="108" spans="1:39" ht="12.75" customHeight="1">
      <c r="A108" s="162"/>
      <c r="B108" s="56"/>
      <c r="C108" s="67"/>
      <c r="D108" s="153" t="s">
        <v>192</v>
      </c>
      <c r="E108" s="153"/>
      <c r="F108" s="68">
        <v>96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124"/>
      <c r="M108" s="64">
        <v>0</v>
      </c>
      <c r="N108" s="86">
        <v>0</v>
      </c>
      <c r="O108" s="67">
        <v>0</v>
      </c>
      <c r="P108" s="67">
        <v>0</v>
      </c>
      <c r="Q108" s="67">
        <v>0</v>
      </c>
      <c r="R108" s="67">
        <v>0</v>
      </c>
      <c r="S108" s="56">
        <f t="shared" si="25"/>
        <v>0</v>
      </c>
      <c r="T108" s="66">
        <f t="shared" si="24"/>
        <v>0</v>
      </c>
      <c r="U108" s="51"/>
      <c r="AG108" s="105"/>
      <c r="AH108" s="105"/>
      <c r="AI108" s="105"/>
      <c r="AJ108" s="105"/>
      <c r="AK108" s="105"/>
      <c r="AL108" s="105"/>
      <c r="AM108" s="105"/>
    </row>
    <row r="109" spans="1:39" ht="27.75" customHeight="1">
      <c r="A109" s="162"/>
      <c r="B109" s="56"/>
      <c r="C109" s="67"/>
      <c r="D109" s="153" t="s">
        <v>193</v>
      </c>
      <c r="E109" s="153"/>
      <c r="F109" s="68">
        <v>97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24">
        <v>0</v>
      </c>
      <c r="M109" s="64">
        <v>0</v>
      </c>
      <c r="N109" s="86">
        <v>0</v>
      </c>
      <c r="O109" s="67">
        <v>0</v>
      </c>
      <c r="P109" s="67">
        <v>0</v>
      </c>
      <c r="Q109" s="67">
        <v>0</v>
      </c>
      <c r="R109" s="67">
        <v>0</v>
      </c>
      <c r="S109" s="56">
        <f t="shared" si="25"/>
        <v>0</v>
      </c>
      <c r="T109" s="66">
        <f t="shared" si="24"/>
        <v>0</v>
      </c>
      <c r="U109" s="51"/>
      <c r="AG109" s="105"/>
      <c r="AH109" s="105"/>
      <c r="AI109" s="105"/>
      <c r="AJ109" s="105"/>
      <c r="AK109" s="105"/>
      <c r="AL109" s="105"/>
      <c r="AM109" s="105"/>
    </row>
    <row r="110" spans="1:39" ht="12.75" customHeight="1">
      <c r="A110" s="162"/>
      <c r="B110" s="56"/>
      <c r="C110" s="67"/>
      <c r="D110" s="153" t="s">
        <v>194</v>
      </c>
      <c r="E110" s="153"/>
      <c r="F110" s="68">
        <v>98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124">
        <v>0</v>
      </c>
      <c r="M110" s="64">
        <v>0</v>
      </c>
      <c r="N110" s="86">
        <v>0</v>
      </c>
      <c r="O110" s="67">
        <v>0</v>
      </c>
      <c r="P110" s="67">
        <v>0</v>
      </c>
      <c r="Q110" s="67">
        <v>0</v>
      </c>
      <c r="R110" s="67">
        <v>0</v>
      </c>
      <c r="S110" s="56">
        <f t="shared" si="25"/>
        <v>0</v>
      </c>
      <c r="T110" s="66">
        <f t="shared" si="24"/>
        <v>0</v>
      </c>
      <c r="U110" s="51"/>
      <c r="AG110" s="105"/>
      <c r="AH110" s="105"/>
      <c r="AI110" s="105"/>
      <c r="AJ110" s="105"/>
      <c r="AK110" s="105"/>
      <c r="AL110" s="105"/>
      <c r="AM110" s="105"/>
    </row>
    <row r="111" spans="1:39" ht="27.75" customHeight="1">
      <c r="A111" s="162"/>
      <c r="B111" s="56"/>
      <c r="C111" s="68" t="s">
        <v>30</v>
      </c>
      <c r="D111" s="153" t="s">
        <v>324</v>
      </c>
      <c r="E111" s="153"/>
      <c r="F111" s="68">
        <v>99</v>
      </c>
      <c r="G111" s="67">
        <f>G112+G113+G114</f>
        <v>0</v>
      </c>
      <c r="H111" s="67">
        <f>H112+H113+H114</f>
        <v>0</v>
      </c>
      <c r="I111" s="67">
        <f aca="true" t="shared" si="33" ref="I111:R111">I112+I113+I114</f>
        <v>0</v>
      </c>
      <c r="J111" s="67">
        <f>J112+J113+J114</f>
        <v>0</v>
      </c>
      <c r="K111" s="67">
        <f>K112+K113+K114</f>
        <v>0</v>
      </c>
      <c r="L111" s="124">
        <v>0</v>
      </c>
      <c r="M111" s="64">
        <v>0</v>
      </c>
      <c r="N111" s="86">
        <v>0</v>
      </c>
      <c r="O111" s="67">
        <f t="shared" si="33"/>
        <v>0</v>
      </c>
      <c r="P111" s="67">
        <f t="shared" si="33"/>
        <v>0</v>
      </c>
      <c r="Q111" s="67">
        <f t="shared" si="33"/>
        <v>0</v>
      </c>
      <c r="R111" s="67">
        <f t="shared" si="33"/>
        <v>0</v>
      </c>
      <c r="S111" s="56">
        <f t="shared" si="25"/>
        <v>0</v>
      </c>
      <c r="T111" s="66">
        <f t="shared" si="24"/>
        <v>0</v>
      </c>
      <c r="U111" s="51"/>
      <c r="AG111" s="105"/>
      <c r="AH111" s="105"/>
      <c r="AI111" s="105"/>
      <c r="AJ111" s="105"/>
      <c r="AK111" s="105"/>
      <c r="AL111" s="105"/>
      <c r="AM111" s="105"/>
    </row>
    <row r="112" spans="1:39" ht="26.25" customHeight="1">
      <c r="A112" s="162"/>
      <c r="B112" s="56"/>
      <c r="C112" s="67"/>
      <c r="D112" s="153" t="s">
        <v>195</v>
      </c>
      <c r="E112" s="153"/>
      <c r="F112" s="68">
        <v>100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124">
        <v>0</v>
      </c>
      <c r="M112" s="64">
        <v>0</v>
      </c>
      <c r="N112" s="86">
        <v>0</v>
      </c>
      <c r="O112" s="67">
        <v>0</v>
      </c>
      <c r="P112" s="67">
        <v>0</v>
      </c>
      <c r="Q112" s="67">
        <v>0</v>
      </c>
      <c r="R112" s="67">
        <v>0</v>
      </c>
      <c r="S112" s="56">
        <f t="shared" si="25"/>
        <v>0</v>
      </c>
      <c r="T112" s="66">
        <f t="shared" si="24"/>
        <v>0</v>
      </c>
      <c r="U112" s="51"/>
      <c r="AG112" s="105"/>
      <c r="AH112" s="105"/>
      <c r="AI112" s="105"/>
      <c r="AJ112" s="105"/>
      <c r="AK112" s="105"/>
      <c r="AL112" s="105"/>
      <c r="AM112" s="105"/>
    </row>
    <row r="113" spans="1:39" ht="27.75" customHeight="1">
      <c r="A113" s="162"/>
      <c r="B113" s="56"/>
      <c r="C113" s="67"/>
      <c r="D113" s="153" t="s">
        <v>196</v>
      </c>
      <c r="E113" s="153"/>
      <c r="F113" s="68">
        <v>101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24">
        <v>0</v>
      </c>
      <c r="M113" s="64">
        <v>0</v>
      </c>
      <c r="N113" s="86">
        <v>0</v>
      </c>
      <c r="O113" s="67">
        <v>0</v>
      </c>
      <c r="P113" s="67">
        <v>0</v>
      </c>
      <c r="Q113" s="67">
        <v>0</v>
      </c>
      <c r="R113" s="67">
        <v>0</v>
      </c>
      <c r="S113" s="56">
        <f t="shared" si="25"/>
        <v>0</v>
      </c>
      <c r="T113" s="66">
        <f t="shared" si="24"/>
        <v>0</v>
      </c>
      <c r="U113" s="51"/>
      <c r="AG113" s="105"/>
      <c r="AH113" s="105"/>
      <c r="AI113" s="105"/>
      <c r="AJ113" s="105"/>
      <c r="AK113" s="105"/>
      <c r="AL113" s="105"/>
      <c r="AM113" s="105"/>
    </row>
    <row r="114" spans="1:39" ht="44.25" customHeight="1">
      <c r="A114" s="162"/>
      <c r="B114" s="56"/>
      <c r="C114" s="67"/>
      <c r="D114" s="153" t="s">
        <v>197</v>
      </c>
      <c r="E114" s="153"/>
      <c r="F114" s="68">
        <v>102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124">
        <v>0</v>
      </c>
      <c r="M114" s="64">
        <v>0</v>
      </c>
      <c r="N114" s="86">
        <v>0</v>
      </c>
      <c r="O114" s="67">
        <v>0</v>
      </c>
      <c r="P114" s="67">
        <v>0</v>
      </c>
      <c r="Q114" s="67">
        <v>0</v>
      </c>
      <c r="R114" s="67">
        <v>0</v>
      </c>
      <c r="S114" s="56">
        <f t="shared" si="25"/>
        <v>0</v>
      </c>
      <c r="T114" s="66">
        <f t="shared" si="24"/>
        <v>0</v>
      </c>
      <c r="U114" s="51"/>
      <c r="AG114" s="105"/>
      <c r="AH114" s="105"/>
      <c r="AI114" s="105"/>
      <c r="AJ114" s="105"/>
      <c r="AK114" s="105"/>
      <c r="AL114" s="105"/>
      <c r="AM114" s="105"/>
    </row>
    <row r="115" spans="1:39" ht="44.25" customHeight="1">
      <c r="A115" s="162"/>
      <c r="B115" s="56"/>
      <c r="C115" s="68" t="s">
        <v>33</v>
      </c>
      <c r="D115" s="153" t="s">
        <v>325</v>
      </c>
      <c r="E115" s="153"/>
      <c r="F115" s="68">
        <v>103</v>
      </c>
      <c r="G115" s="124">
        <f>G116+G119+G122+G123</f>
        <v>533.307</v>
      </c>
      <c r="H115" s="124">
        <f>H116+H119+H122+H123</f>
        <v>553</v>
      </c>
      <c r="I115" s="123">
        <f aca="true" t="shared" si="34" ref="I115:R115">I116+I119+I122+I123</f>
        <v>546.3</v>
      </c>
      <c r="J115" s="124">
        <f>J116+J119+J122+J123</f>
        <v>726</v>
      </c>
      <c r="K115" s="123">
        <f>K116+K119+K122+K123</f>
        <v>493</v>
      </c>
      <c r="L115" s="123">
        <f>L116+L119+L122+L123</f>
        <v>717</v>
      </c>
      <c r="M115" s="64">
        <f t="shared" si="23"/>
        <v>131.2465678198792</v>
      </c>
      <c r="N115" s="86">
        <f aca="true" t="shared" si="35" ref="N115:N120">L115/J115*100</f>
        <v>98.7603305785124</v>
      </c>
      <c r="O115" s="67">
        <f t="shared" si="34"/>
        <v>159</v>
      </c>
      <c r="P115" s="67">
        <f t="shared" si="34"/>
        <v>398</v>
      </c>
      <c r="Q115" s="67">
        <f t="shared" si="34"/>
        <v>562</v>
      </c>
      <c r="R115" s="67">
        <f t="shared" si="34"/>
        <v>717</v>
      </c>
      <c r="S115" s="56">
        <f t="shared" si="25"/>
        <v>-447.5396694214876</v>
      </c>
      <c r="T115" s="66">
        <f t="shared" si="24"/>
        <v>-9</v>
      </c>
      <c r="U115" s="51"/>
      <c r="AG115" s="105"/>
      <c r="AH115" s="105"/>
      <c r="AI115" s="105"/>
      <c r="AJ115" s="105"/>
      <c r="AK115" s="105"/>
      <c r="AL115" s="105"/>
      <c r="AM115" s="105"/>
    </row>
    <row r="116" spans="1:39" ht="12.75">
      <c r="A116" s="162"/>
      <c r="B116" s="56"/>
      <c r="C116" s="67"/>
      <c r="D116" s="153" t="s">
        <v>198</v>
      </c>
      <c r="E116" s="153"/>
      <c r="F116" s="68">
        <v>104</v>
      </c>
      <c r="G116" s="123">
        <f>G117+G118</f>
        <v>410.307</v>
      </c>
      <c r="H116" s="124">
        <f>H117+H118</f>
        <v>404</v>
      </c>
      <c r="I116" s="123">
        <f aca="true" t="shared" si="36" ref="I116:R116">I117+I118</f>
        <v>397.3</v>
      </c>
      <c r="J116" s="124">
        <f>J117+J118</f>
        <v>541</v>
      </c>
      <c r="K116" s="123">
        <f>K117+K118</f>
        <v>370</v>
      </c>
      <c r="L116" s="123">
        <f>L117+L118</f>
        <v>532</v>
      </c>
      <c r="M116" s="64">
        <f t="shared" si="23"/>
        <v>133.90385099421093</v>
      </c>
      <c r="N116" s="86">
        <f t="shared" si="35"/>
        <v>98.33641404805915</v>
      </c>
      <c r="O116" s="67">
        <f t="shared" si="36"/>
        <v>113</v>
      </c>
      <c r="P116" s="67">
        <f t="shared" si="36"/>
        <v>305</v>
      </c>
      <c r="Q116" s="67">
        <f t="shared" si="36"/>
        <v>423</v>
      </c>
      <c r="R116" s="67">
        <f t="shared" si="36"/>
        <v>532</v>
      </c>
      <c r="S116" s="56">
        <f aca="true" t="shared" si="37" ref="S116:S152">N116-I116</f>
        <v>-298.96358595194084</v>
      </c>
      <c r="T116" s="66">
        <f t="shared" si="24"/>
        <v>-9</v>
      </c>
      <c r="U116" s="51"/>
      <c r="AG116" s="105"/>
      <c r="AH116" s="105"/>
      <c r="AI116" s="105"/>
      <c r="AJ116" s="105"/>
      <c r="AK116" s="105"/>
      <c r="AL116" s="105"/>
      <c r="AM116" s="105"/>
    </row>
    <row r="117" spans="1:39" ht="12.75">
      <c r="A117" s="162"/>
      <c r="B117" s="56"/>
      <c r="C117" s="56"/>
      <c r="D117" s="67"/>
      <c r="E117" s="69" t="s">
        <v>199</v>
      </c>
      <c r="F117" s="68">
        <v>105</v>
      </c>
      <c r="G117" s="123">
        <v>378.507</v>
      </c>
      <c r="H117" s="124">
        <v>372</v>
      </c>
      <c r="I117" s="123">
        <v>365.5</v>
      </c>
      <c r="J117" s="124">
        <v>467</v>
      </c>
      <c r="K117" s="123">
        <v>296</v>
      </c>
      <c r="L117" s="123">
        <v>458</v>
      </c>
      <c r="M117" s="64">
        <f t="shared" si="23"/>
        <v>125.30779753761969</v>
      </c>
      <c r="N117" s="86">
        <f t="shared" si="35"/>
        <v>98.07280513918629</v>
      </c>
      <c r="O117" s="67">
        <v>113</v>
      </c>
      <c r="P117" s="67">
        <v>231</v>
      </c>
      <c r="Q117" s="67">
        <v>349</v>
      </c>
      <c r="R117" s="67">
        <v>458</v>
      </c>
      <c r="S117" s="56">
        <f t="shared" si="37"/>
        <v>-267.4271948608137</v>
      </c>
      <c r="T117" s="66">
        <f t="shared" si="24"/>
        <v>-9</v>
      </c>
      <c r="U117" s="51"/>
      <c r="AG117" s="105"/>
      <c r="AH117" s="105"/>
      <c r="AI117" s="105"/>
      <c r="AJ117" s="105"/>
      <c r="AK117" s="105"/>
      <c r="AL117" s="105"/>
      <c r="AM117" s="105"/>
    </row>
    <row r="118" spans="1:39" ht="12.75">
      <c r="A118" s="162"/>
      <c r="B118" s="56"/>
      <c r="C118" s="56"/>
      <c r="D118" s="67"/>
      <c r="E118" s="69" t="s">
        <v>200</v>
      </c>
      <c r="F118" s="68">
        <v>106</v>
      </c>
      <c r="G118" s="123">
        <v>31.8</v>
      </c>
      <c r="H118" s="124">
        <v>32</v>
      </c>
      <c r="I118" s="123">
        <v>31.8</v>
      </c>
      <c r="J118" s="124">
        <v>74</v>
      </c>
      <c r="K118" s="123">
        <v>74</v>
      </c>
      <c r="L118" s="123">
        <v>74</v>
      </c>
      <c r="M118" s="64">
        <f t="shared" si="23"/>
        <v>232.70440251572327</v>
      </c>
      <c r="N118" s="86">
        <f t="shared" si="35"/>
        <v>100</v>
      </c>
      <c r="O118" s="67">
        <v>0</v>
      </c>
      <c r="P118" s="67">
        <v>74</v>
      </c>
      <c r="Q118" s="67">
        <v>74</v>
      </c>
      <c r="R118" s="67">
        <v>74</v>
      </c>
      <c r="S118" s="56">
        <f t="shared" si="37"/>
        <v>68.2</v>
      </c>
      <c r="T118" s="66">
        <f t="shared" si="24"/>
        <v>0</v>
      </c>
      <c r="U118" s="51"/>
      <c r="AG118" s="105"/>
      <c r="AH118" s="105"/>
      <c r="AI118" s="105"/>
      <c r="AJ118" s="105"/>
      <c r="AK118" s="105"/>
      <c r="AL118" s="105"/>
      <c r="AM118" s="105"/>
    </row>
    <row r="119" spans="1:39" ht="30" customHeight="1">
      <c r="A119" s="162"/>
      <c r="B119" s="56"/>
      <c r="C119" s="56"/>
      <c r="D119" s="153" t="s">
        <v>201</v>
      </c>
      <c r="E119" s="153"/>
      <c r="F119" s="68">
        <v>107</v>
      </c>
      <c r="G119" s="124">
        <f>G120+G121</f>
        <v>123</v>
      </c>
      <c r="H119" s="124">
        <f>H120+H121</f>
        <v>149</v>
      </c>
      <c r="I119" s="124">
        <f aca="true" t="shared" si="38" ref="I119:R119">I120+I121</f>
        <v>149</v>
      </c>
      <c r="J119" s="124">
        <f>J120+J121</f>
        <v>185</v>
      </c>
      <c r="K119" s="123">
        <f>K120+K121</f>
        <v>123</v>
      </c>
      <c r="L119" s="123">
        <f>L120+L121</f>
        <v>185</v>
      </c>
      <c r="M119" s="64">
        <f t="shared" si="23"/>
        <v>124.16107382550337</v>
      </c>
      <c r="N119" s="86">
        <f t="shared" si="35"/>
        <v>100</v>
      </c>
      <c r="O119" s="67">
        <f t="shared" si="38"/>
        <v>46</v>
      </c>
      <c r="P119" s="67">
        <f t="shared" si="38"/>
        <v>93</v>
      </c>
      <c r="Q119" s="67">
        <f t="shared" si="38"/>
        <v>139</v>
      </c>
      <c r="R119" s="67">
        <f t="shared" si="38"/>
        <v>185</v>
      </c>
      <c r="S119" s="56">
        <f t="shared" si="37"/>
        <v>-49</v>
      </c>
      <c r="T119" s="66">
        <f t="shared" si="24"/>
        <v>0</v>
      </c>
      <c r="U119" s="51"/>
      <c r="AG119" s="105"/>
      <c r="AH119" s="105"/>
      <c r="AI119" s="105"/>
      <c r="AJ119" s="105"/>
      <c r="AK119" s="105"/>
      <c r="AL119" s="105"/>
      <c r="AM119" s="105"/>
    </row>
    <row r="120" spans="1:39" ht="12.75">
      <c r="A120" s="162"/>
      <c r="B120" s="56"/>
      <c r="C120" s="56"/>
      <c r="D120" s="67"/>
      <c r="E120" s="69" t="s">
        <v>199</v>
      </c>
      <c r="F120" s="68">
        <v>108</v>
      </c>
      <c r="G120" s="124">
        <v>123</v>
      </c>
      <c r="H120" s="124">
        <v>149</v>
      </c>
      <c r="I120" s="124">
        <v>149</v>
      </c>
      <c r="J120" s="124">
        <v>185</v>
      </c>
      <c r="K120" s="123">
        <v>123</v>
      </c>
      <c r="L120" s="124">
        <v>185</v>
      </c>
      <c r="M120" s="64">
        <f t="shared" si="23"/>
        <v>124.16107382550337</v>
      </c>
      <c r="N120" s="86">
        <f t="shared" si="35"/>
        <v>100</v>
      </c>
      <c r="O120" s="67">
        <v>46</v>
      </c>
      <c r="P120" s="67">
        <v>93</v>
      </c>
      <c r="Q120" s="67">
        <v>139</v>
      </c>
      <c r="R120" s="67">
        <v>185</v>
      </c>
      <c r="S120" s="56">
        <f t="shared" si="37"/>
        <v>-49</v>
      </c>
      <c r="T120" s="66">
        <f t="shared" si="24"/>
        <v>0</v>
      </c>
      <c r="U120" s="51"/>
      <c r="AG120" s="105"/>
      <c r="AH120" s="105"/>
      <c r="AI120" s="105"/>
      <c r="AJ120" s="105"/>
      <c r="AK120" s="105"/>
      <c r="AL120" s="105"/>
      <c r="AM120" s="105"/>
    </row>
    <row r="121" spans="1:39" ht="12.75">
      <c r="A121" s="162"/>
      <c r="B121" s="56"/>
      <c r="C121" s="56"/>
      <c r="D121" s="67"/>
      <c r="E121" s="69" t="s">
        <v>200</v>
      </c>
      <c r="F121" s="68">
        <v>109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24">
        <v>0</v>
      </c>
      <c r="M121" s="64">
        <v>0</v>
      </c>
      <c r="N121" s="86">
        <v>0</v>
      </c>
      <c r="O121" s="67">
        <v>0</v>
      </c>
      <c r="P121" s="67">
        <v>0</v>
      </c>
      <c r="Q121" s="67">
        <v>0</v>
      </c>
      <c r="R121" s="67">
        <v>0</v>
      </c>
      <c r="S121" s="56">
        <f t="shared" si="37"/>
        <v>0</v>
      </c>
      <c r="T121" s="66">
        <f t="shared" si="24"/>
        <v>0</v>
      </c>
      <c r="U121" s="51"/>
      <c r="AG121" s="105"/>
      <c r="AH121" s="105"/>
      <c r="AI121" s="105"/>
      <c r="AJ121" s="105"/>
      <c r="AK121" s="105"/>
      <c r="AL121" s="105"/>
      <c r="AM121" s="105"/>
    </row>
    <row r="122" spans="1:39" ht="12.75" customHeight="1">
      <c r="A122" s="162"/>
      <c r="B122" s="56"/>
      <c r="C122" s="56"/>
      <c r="D122" s="153" t="s">
        <v>202</v>
      </c>
      <c r="E122" s="153"/>
      <c r="F122" s="68">
        <v>110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124">
        <v>0</v>
      </c>
      <c r="M122" s="64">
        <v>0</v>
      </c>
      <c r="N122" s="86">
        <v>0</v>
      </c>
      <c r="O122" s="67">
        <v>0</v>
      </c>
      <c r="P122" s="67">
        <v>0</v>
      </c>
      <c r="Q122" s="67">
        <v>0</v>
      </c>
      <c r="R122" s="67">
        <v>0</v>
      </c>
      <c r="S122" s="56">
        <f t="shared" si="37"/>
        <v>0</v>
      </c>
      <c r="T122" s="66">
        <f t="shared" si="24"/>
        <v>0</v>
      </c>
      <c r="U122" s="51"/>
      <c r="AG122" s="105"/>
      <c r="AH122" s="105"/>
      <c r="AI122" s="105"/>
      <c r="AJ122" s="105"/>
      <c r="AK122" s="105"/>
      <c r="AL122" s="105"/>
      <c r="AM122" s="105"/>
    </row>
    <row r="123" spans="1:39" ht="28.5" customHeight="1">
      <c r="A123" s="162"/>
      <c r="B123" s="56"/>
      <c r="C123" s="67"/>
      <c r="D123" s="153" t="s">
        <v>203</v>
      </c>
      <c r="E123" s="153"/>
      <c r="F123" s="68">
        <v>111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124">
        <v>0</v>
      </c>
      <c r="M123" s="64">
        <v>0</v>
      </c>
      <c r="N123" s="86">
        <v>0</v>
      </c>
      <c r="O123" s="67">
        <v>0</v>
      </c>
      <c r="P123" s="67">
        <v>0</v>
      </c>
      <c r="Q123" s="67">
        <v>0</v>
      </c>
      <c r="R123" s="67">
        <v>0</v>
      </c>
      <c r="S123" s="56">
        <f t="shared" si="37"/>
        <v>0</v>
      </c>
      <c r="T123" s="66">
        <f t="shared" si="24"/>
        <v>0</v>
      </c>
      <c r="U123" s="51"/>
      <c r="AG123" s="105"/>
      <c r="AH123" s="105"/>
      <c r="AI123" s="105"/>
      <c r="AJ123" s="105"/>
      <c r="AK123" s="105"/>
      <c r="AL123" s="105"/>
      <c r="AM123" s="105"/>
    </row>
    <row r="124" spans="1:39" ht="22.5" customHeight="1">
      <c r="A124" s="162"/>
      <c r="B124" s="56"/>
      <c r="C124" s="68" t="s">
        <v>35</v>
      </c>
      <c r="D124" s="153" t="s">
        <v>291</v>
      </c>
      <c r="E124" s="153"/>
      <c r="F124" s="68">
        <v>112</v>
      </c>
      <c r="G124" s="67">
        <v>316</v>
      </c>
      <c r="H124" s="67">
        <v>250</v>
      </c>
      <c r="I124" s="70">
        <v>227</v>
      </c>
      <c r="J124" s="67">
        <v>250</v>
      </c>
      <c r="K124" s="70">
        <v>164</v>
      </c>
      <c r="L124" s="123">
        <v>258</v>
      </c>
      <c r="M124" s="64">
        <f t="shared" si="23"/>
        <v>113.65638766519824</v>
      </c>
      <c r="N124" s="86">
        <f aca="true" t="shared" si="39" ref="N124:N134">L124/J124*100</f>
        <v>103.2</v>
      </c>
      <c r="O124" s="67">
        <v>70</v>
      </c>
      <c r="P124" s="67">
        <v>130</v>
      </c>
      <c r="Q124" s="67">
        <v>190</v>
      </c>
      <c r="R124" s="67">
        <v>258</v>
      </c>
      <c r="S124" s="56">
        <f t="shared" si="37"/>
        <v>-123.8</v>
      </c>
      <c r="T124" s="66">
        <f t="shared" si="24"/>
        <v>8</v>
      </c>
      <c r="U124" s="51"/>
      <c r="AG124" s="105"/>
      <c r="AH124" s="105"/>
      <c r="AI124" s="105"/>
      <c r="AJ124" s="105"/>
      <c r="AK124" s="105"/>
      <c r="AL124" s="105"/>
      <c r="AM124" s="105"/>
    </row>
    <row r="125" spans="1:39" s="34" customFormat="1" ht="27" customHeight="1">
      <c r="A125" s="162"/>
      <c r="B125" s="65"/>
      <c r="C125" s="156" t="s">
        <v>326</v>
      </c>
      <c r="D125" s="156"/>
      <c r="E125" s="156"/>
      <c r="F125" s="68">
        <v>113</v>
      </c>
      <c r="G125" s="64">
        <f aca="true" t="shared" si="40" ref="G125:L125">G126+G129+G130+G131+G132+G133</f>
        <v>446</v>
      </c>
      <c r="H125" s="133">
        <f t="shared" si="40"/>
        <v>423</v>
      </c>
      <c r="I125" s="122">
        <f t="shared" si="40"/>
        <v>455.7</v>
      </c>
      <c r="J125" s="133">
        <f t="shared" si="40"/>
        <v>511</v>
      </c>
      <c r="K125" s="122">
        <f t="shared" si="40"/>
        <v>218.70000000000002</v>
      </c>
      <c r="L125" s="122">
        <f t="shared" si="40"/>
        <v>423</v>
      </c>
      <c r="M125" s="64">
        <f t="shared" si="23"/>
        <v>92.82422646477946</v>
      </c>
      <c r="N125" s="86">
        <f t="shared" si="39"/>
        <v>82.7788649706458</v>
      </c>
      <c r="O125" s="63">
        <f>O126+O129+O130+O131+O132+O133</f>
        <v>120</v>
      </c>
      <c r="P125" s="63">
        <f>P126+P129+P130+P131+P132+P133</f>
        <v>270</v>
      </c>
      <c r="Q125" s="63">
        <f>Q126+Q129+Q130+Q131+Q132+Q133</f>
        <v>400</v>
      </c>
      <c r="R125" s="63">
        <f>R126+R129+R130+R131+R132+R133</f>
        <v>423</v>
      </c>
      <c r="S125" s="65">
        <f t="shared" si="37"/>
        <v>-372.9211350293542</v>
      </c>
      <c r="T125" s="66">
        <f t="shared" si="24"/>
        <v>-88</v>
      </c>
      <c r="U125" s="52"/>
      <c r="Y125" s="105"/>
      <c r="Z125" s="105"/>
      <c r="AA125" s="105"/>
      <c r="AB125" s="105"/>
      <c r="AC125" s="105"/>
      <c r="AD125" s="105"/>
      <c r="AE125" s="105"/>
      <c r="AG125" s="105"/>
      <c r="AH125" s="105"/>
      <c r="AI125" s="105"/>
      <c r="AJ125" s="105"/>
      <c r="AK125" s="105"/>
      <c r="AL125" s="105"/>
      <c r="AM125" s="105"/>
    </row>
    <row r="126" spans="1:39" ht="27" customHeight="1">
      <c r="A126" s="162"/>
      <c r="B126" s="56"/>
      <c r="C126" s="68" t="s">
        <v>11</v>
      </c>
      <c r="D126" s="153" t="s">
        <v>327</v>
      </c>
      <c r="E126" s="153"/>
      <c r="F126" s="68">
        <v>114</v>
      </c>
      <c r="G126" s="70">
        <v>0</v>
      </c>
      <c r="H126" s="124">
        <f>H127+H128</f>
        <v>0</v>
      </c>
      <c r="I126" s="123">
        <v>0</v>
      </c>
      <c r="J126" s="124">
        <f>J127+J128</f>
        <v>0</v>
      </c>
      <c r="K126" s="124">
        <f>K127+K128</f>
        <v>0</v>
      </c>
      <c r="L126" s="124">
        <f>L127+L128</f>
        <v>0</v>
      </c>
      <c r="M126" s="64">
        <v>0</v>
      </c>
      <c r="N126" s="86">
        <v>0</v>
      </c>
      <c r="O126" s="67">
        <f>O127+O128</f>
        <v>0</v>
      </c>
      <c r="P126" s="67">
        <f>P127+P128</f>
        <v>0</v>
      </c>
      <c r="Q126" s="67">
        <f>Q127+Q128</f>
        <v>0</v>
      </c>
      <c r="R126" s="67">
        <f>R127+R128</f>
        <v>0</v>
      </c>
      <c r="S126" s="56">
        <f t="shared" si="37"/>
        <v>0</v>
      </c>
      <c r="T126" s="66">
        <f t="shared" si="24"/>
        <v>0</v>
      </c>
      <c r="U126" s="51"/>
      <c r="AG126" s="105"/>
      <c r="AH126" s="105"/>
      <c r="AI126" s="105"/>
      <c r="AJ126" s="105"/>
      <c r="AK126" s="105"/>
      <c r="AL126" s="105"/>
      <c r="AM126" s="105"/>
    </row>
    <row r="127" spans="1:39" ht="12.75" customHeight="1">
      <c r="A127" s="162"/>
      <c r="B127" s="56"/>
      <c r="C127" s="67"/>
      <c r="D127" s="153" t="s">
        <v>204</v>
      </c>
      <c r="E127" s="153"/>
      <c r="F127" s="68">
        <v>115</v>
      </c>
      <c r="G127" s="70">
        <v>0</v>
      </c>
      <c r="H127" s="124">
        <v>0</v>
      </c>
      <c r="I127" s="123">
        <v>0</v>
      </c>
      <c r="J127" s="124">
        <v>0</v>
      </c>
      <c r="K127" s="123">
        <v>0</v>
      </c>
      <c r="L127" s="123">
        <v>0</v>
      </c>
      <c r="M127" s="64">
        <v>0</v>
      </c>
      <c r="N127" s="86">
        <v>0</v>
      </c>
      <c r="O127" s="67">
        <v>0</v>
      </c>
      <c r="P127" s="67">
        <v>0</v>
      </c>
      <c r="Q127" s="67">
        <v>0</v>
      </c>
      <c r="R127" s="67">
        <v>0</v>
      </c>
      <c r="S127" s="56">
        <f t="shared" si="37"/>
        <v>0</v>
      </c>
      <c r="T127" s="66">
        <f t="shared" si="24"/>
        <v>0</v>
      </c>
      <c r="U127" s="51"/>
      <c r="AG127" s="105"/>
      <c r="AH127" s="105"/>
      <c r="AI127" s="105"/>
      <c r="AJ127" s="105"/>
      <c r="AK127" s="105"/>
      <c r="AL127" s="105"/>
      <c r="AM127" s="105"/>
    </row>
    <row r="128" spans="1:39" ht="12.75" customHeight="1">
      <c r="A128" s="162"/>
      <c r="B128" s="56"/>
      <c r="C128" s="67"/>
      <c r="D128" s="153" t="s">
        <v>205</v>
      </c>
      <c r="E128" s="153"/>
      <c r="F128" s="68">
        <v>116</v>
      </c>
      <c r="G128" s="70"/>
      <c r="H128" s="125"/>
      <c r="I128" s="123"/>
      <c r="J128" s="124"/>
      <c r="K128" s="123">
        <v>0</v>
      </c>
      <c r="L128" s="123">
        <v>0</v>
      </c>
      <c r="M128" s="64">
        <v>0</v>
      </c>
      <c r="N128" s="86">
        <v>0</v>
      </c>
      <c r="O128" s="67">
        <v>0</v>
      </c>
      <c r="P128" s="67">
        <v>0</v>
      </c>
      <c r="Q128" s="67">
        <v>0</v>
      </c>
      <c r="R128" s="67">
        <v>0</v>
      </c>
      <c r="S128" s="56">
        <f t="shared" si="37"/>
        <v>0</v>
      </c>
      <c r="T128" s="66">
        <f t="shared" si="24"/>
        <v>0</v>
      </c>
      <c r="U128" s="51"/>
      <c r="AG128" s="105"/>
      <c r="AH128" s="105"/>
      <c r="AI128" s="105"/>
      <c r="AJ128" s="105"/>
      <c r="AK128" s="105"/>
      <c r="AL128" s="105"/>
      <c r="AM128" s="105"/>
    </row>
    <row r="129" spans="1:39" ht="12.75" customHeight="1">
      <c r="A129" s="162"/>
      <c r="B129" s="56"/>
      <c r="C129" s="68" t="s">
        <v>12</v>
      </c>
      <c r="D129" s="153" t="s">
        <v>206</v>
      </c>
      <c r="E129" s="153"/>
      <c r="F129" s="68">
        <v>117</v>
      </c>
      <c r="G129" s="70"/>
      <c r="H129" s="125"/>
      <c r="I129" s="123"/>
      <c r="J129" s="124"/>
      <c r="K129" s="123">
        <v>0</v>
      </c>
      <c r="L129" s="123">
        <v>0</v>
      </c>
      <c r="M129" s="64">
        <v>0</v>
      </c>
      <c r="N129" s="86">
        <v>0</v>
      </c>
      <c r="O129" s="67">
        <v>0</v>
      </c>
      <c r="P129" s="67">
        <v>0</v>
      </c>
      <c r="Q129" s="67">
        <v>0</v>
      </c>
      <c r="R129" s="67">
        <v>0</v>
      </c>
      <c r="S129" s="56">
        <f t="shared" si="37"/>
        <v>0</v>
      </c>
      <c r="T129" s="66">
        <f t="shared" si="24"/>
        <v>0</v>
      </c>
      <c r="U129" s="51"/>
      <c r="AG129" s="105"/>
      <c r="AH129" s="105"/>
      <c r="AI129" s="105"/>
      <c r="AJ129" s="105"/>
      <c r="AK129" s="105"/>
      <c r="AL129" s="105"/>
      <c r="AM129" s="105"/>
    </row>
    <row r="130" spans="1:39" ht="30.75" customHeight="1">
      <c r="A130" s="162"/>
      <c r="B130" s="56"/>
      <c r="C130" s="68" t="s">
        <v>52</v>
      </c>
      <c r="D130" s="153" t="s">
        <v>207</v>
      </c>
      <c r="E130" s="153"/>
      <c r="F130" s="68">
        <v>118</v>
      </c>
      <c r="G130" s="70"/>
      <c r="H130" s="125"/>
      <c r="I130" s="123"/>
      <c r="J130" s="124"/>
      <c r="K130" s="123">
        <v>0</v>
      </c>
      <c r="L130" s="123">
        <v>0</v>
      </c>
      <c r="M130" s="64">
        <v>0</v>
      </c>
      <c r="N130" s="86">
        <v>0</v>
      </c>
      <c r="O130" s="67">
        <v>0</v>
      </c>
      <c r="P130" s="67">
        <v>0</v>
      </c>
      <c r="Q130" s="67">
        <v>0</v>
      </c>
      <c r="R130" s="67">
        <v>0</v>
      </c>
      <c r="S130" s="56">
        <f t="shared" si="37"/>
        <v>0</v>
      </c>
      <c r="T130" s="66">
        <f t="shared" si="24"/>
        <v>0</v>
      </c>
      <c r="U130" s="51"/>
      <c r="AG130" s="105"/>
      <c r="AH130" s="105"/>
      <c r="AI130" s="105"/>
      <c r="AJ130" s="105"/>
      <c r="AK130" s="105"/>
      <c r="AL130" s="105"/>
      <c r="AM130" s="105"/>
    </row>
    <row r="131" spans="1:39" ht="12.75" customHeight="1">
      <c r="A131" s="162"/>
      <c r="B131" s="56"/>
      <c r="C131" s="68" t="s">
        <v>61</v>
      </c>
      <c r="D131" s="153" t="s">
        <v>64</v>
      </c>
      <c r="E131" s="153"/>
      <c r="F131" s="68">
        <v>119</v>
      </c>
      <c r="G131" s="70">
        <v>23</v>
      </c>
      <c r="H131" s="124">
        <v>23</v>
      </c>
      <c r="I131" s="123">
        <v>25.3</v>
      </c>
      <c r="J131" s="124">
        <v>23</v>
      </c>
      <c r="K131" s="123">
        <v>13.3</v>
      </c>
      <c r="L131" s="123">
        <v>23</v>
      </c>
      <c r="M131" s="64">
        <f t="shared" si="23"/>
        <v>90.9090909090909</v>
      </c>
      <c r="N131" s="86">
        <f t="shared" si="39"/>
        <v>100</v>
      </c>
      <c r="O131" s="67">
        <v>0</v>
      </c>
      <c r="P131" s="67">
        <v>10</v>
      </c>
      <c r="Q131" s="67">
        <v>20</v>
      </c>
      <c r="R131" s="67">
        <v>23</v>
      </c>
      <c r="S131" s="56">
        <f t="shared" si="37"/>
        <v>74.7</v>
      </c>
      <c r="T131" s="66">
        <f t="shared" si="24"/>
        <v>0</v>
      </c>
      <c r="U131" s="51"/>
      <c r="AG131" s="105"/>
      <c r="AH131" s="105"/>
      <c r="AI131" s="105"/>
      <c r="AJ131" s="105"/>
      <c r="AK131" s="105"/>
      <c r="AL131" s="105"/>
      <c r="AM131" s="105"/>
    </row>
    <row r="132" spans="1:39" ht="26.25" customHeight="1">
      <c r="A132" s="162"/>
      <c r="B132" s="56"/>
      <c r="C132" s="68" t="s">
        <v>63</v>
      </c>
      <c r="D132" s="153" t="s">
        <v>208</v>
      </c>
      <c r="E132" s="153"/>
      <c r="F132" s="68">
        <v>120</v>
      </c>
      <c r="G132" s="70">
        <v>421</v>
      </c>
      <c r="H132" s="124">
        <v>434</v>
      </c>
      <c r="I132" s="123">
        <v>436.4</v>
      </c>
      <c r="J132" s="124">
        <v>468</v>
      </c>
      <c r="K132" s="123">
        <v>238.9</v>
      </c>
      <c r="L132" s="123">
        <v>434</v>
      </c>
      <c r="M132" s="64">
        <f t="shared" si="23"/>
        <v>99.45004582951421</v>
      </c>
      <c r="N132" s="86">
        <f t="shared" si="39"/>
        <v>92.73504273504274</v>
      </c>
      <c r="O132" s="67">
        <v>120</v>
      </c>
      <c r="P132" s="67">
        <v>240</v>
      </c>
      <c r="Q132" s="67">
        <v>360</v>
      </c>
      <c r="R132" s="67">
        <v>434</v>
      </c>
      <c r="S132" s="56">
        <f t="shared" si="37"/>
        <v>-343.66495726495725</v>
      </c>
      <c r="T132" s="66">
        <f t="shared" si="24"/>
        <v>-34</v>
      </c>
      <c r="U132" s="51"/>
      <c r="AG132" s="105"/>
      <c r="AH132" s="105"/>
      <c r="AI132" s="105"/>
      <c r="AJ132" s="105"/>
      <c r="AK132" s="105"/>
      <c r="AL132" s="105"/>
      <c r="AM132" s="105"/>
    </row>
    <row r="133" spans="1:39" ht="24.75" customHeight="1">
      <c r="A133" s="162"/>
      <c r="B133" s="56"/>
      <c r="C133" s="68" t="s">
        <v>101</v>
      </c>
      <c r="D133" s="153" t="s">
        <v>328</v>
      </c>
      <c r="E133" s="153"/>
      <c r="F133" s="68">
        <v>121</v>
      </c>
      <c r="G133" s="70">
        <v>2</v>
      </c>
      <c r="H133" s="124">
        <v>-34</v>
      </c>
      <c r="I133" s="123">
        <v>-6</v>
      </c>
      <c r="J133" s="124">
        <v>20</v>
      </c>
      <c r="K133" s="123">
        <v>-33.5</v>
      </c>
      <c r="L133" s="123">
        <v>-34</v>
      </c>
      <c r="M133" s="64">
        <f t="shared" si="23"/>
        <v>566.6666666666667</v>
      </c>
      <c r="N133" s="86">
        <f t="shared" si="39"/>
        <v>-170</v>
      </c>
      <c r="O133" s="67">
        <v>0</v>
      </c>
      <c r="P133" s="67">
        <v>20</v>
      </c>
      <c r="Q133" s="67">
        <v>20</v>
      </c>
      <c r="R133" s="67">
        <v>-34</v>
      </c>
      <c r="S133" s="56">
        <f t="shared" si="37"/>
        <v>-164</v>
      </c>
      <c r="T133" s="66">
        <f t="shared" si="24"/>
        <v>-54</v>
      </c>
      <c r="U133" s="51"/>
      <c r="AG133" s="105"/>
      <c r="AH133" s="105"/>
      <c r="AI133" s="105"/>
      <c r="AJ133" s="105"/>
      <c r="AK133" s="105"/>
      <c r="AL133" s="105"/>
      <c r="AM133" s="105"/>
    </row>
    <row r="134" spans="1:39" ht="24" customHeight="1">
      <c r="A134" s="162"/>
      <c r="B134" s="56"/>
      <c r="C134" s="67"/>
      <c r="D134" s="68" t="s">
        <v>103</v>
      </c>
      <c r="E134" s="69" t="s">
        <v>209</v>
      </c>
      <c r="F134" s="68">
        <v>122</v>
      </c>
      <c r="G134" s="70">
        <v>23</v>
      </c>
      <c r="H134" s="124">
        <v>2</v>
      </c>
      <c r="I134" s="123">
        <v>53</v>
      </c>
      <c r="J134" s="124">
        <v>20</v>
      </c>
      <c r="K134" s="123">
        <v>33.4</v>
      </c>
      <c r="L134" s="123">
        <v>33</v>
      </c>
      <c r="M134" s="64">
        <f t="shared" si="23"/>
        <v>62.264150943396224</v>
      </c>
      <c r="N134" s="86">
        <f t="shared" si="39"/>
        <v>165</v>
      </c>
      <c r="O134" s="67">
        <v>0</v>
      </c>
      <c r="P134" s="67">
        <v>20</v>
      </c>
      <c r="Q134" s="67">
        <v>20</v>
      </c>
      <c r="R134" s="67">
        <v>33</v>
      </c>
      <c r="S134" s="56">
        <f t="shared" si="37"/>
        <v>112</v>
      </c>
      <c r="T134" s="66">
        <f t="shared" si="24"/>
        <v>13</v>
      </c>
      <c r="U134" s="51"/>
      <c r="AG134" s="105"/>
      <c r="AH134" s="105"/>
      <c r="AI134" s="105"/>
      <c r="AJ134" s="105"/>
      <c r="AK134" s="105"/>
      <c r="AL134" s="105"/>
      <c r="AM134" s="105"/>
    </row>
    <row r="135" spans="1:39" ht="27" customHeight="1">
      <c r="A135" s="162"/>
      <c r="B135" s="56"/>
      <c r="C135" s="67"/>
      <c r="D135" s="68" t="s">
        <v>210</v>
      </c>
      <c r="E135" s="69" t="s">
        <v>211</v>
      </c>
      <c r="F135" s="68">
        <v>123</v>
      </c>
      <c r="G135" s="67">
        <v>0</v>
      </c>
      <c r="H135" s="124">
        <v>0</v>
      </c>
      <c r="I135" s="124">
        <v>0</v>
      </c>
      <c r="J135" s="124">
        <v>0</v>
      </c>
      <c r="K135" s="124">
        <v>0</v>
      </c>
      <c r="L135" s="124">
        <v>0</v>
      </c>
      <c r="M135" s="64">
        <v>0</v>
      </c>
      <c r="N135" s="86">
        <v>0</v>
      </c>
      <c r="O135" s="67">
        <v>0</v>
      </c>
      <c r="P135" s="67">
        <v>0</v>
      </c>
      <c r="Q135" s="67">
        <v>0</v>
      </c>
      <c r="R135" s="67">
        <v>0</v>
      </c>
      <c r="S135" s="56">
        <f t="shared" si="37"/>
        <v>0</v>
      </c>
      <c r="T135" s="66">
        <f t="shared" si="24"/>
        <v>0</v>
      </c>
      <c r="U135" s="51"/>
      <c r="AG135" s="105"/>
      <c r="AH135" s="105"/>
      <c r="AI135" s="105"/>
      <c r="AJ135" s="105"/>
      <c r="AK135" s="105"/>
      <c r="AL135" s="105"/>
      <c r="AM135" s="105"/>
    </row>
    <row r="136" spans="1:39" ht="28.5" customHeight="1">
      <c r="A136" s="162"/>
      <c r="B136" s="56"/>
      <c r="C136" s="56"/>
      <c r="D136" s="68" t="s">
        <v>212</v>
      </c>
      <c r="E136" s="69" t="s">
        <v>213</v>
      </c>
      <c r="F136" s="68">
        <v>124</v>
      </c>
      <c r="G136" s="67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64">
        <v>0</v>
      </c>
      <c r="N136" s="86">
        <v>0</v>
      </c>
      <c r="O136" s="67">
        <v>0</v>
      </c>
      <c r="P136" s="67">
        <v>0</v>
      </c>
      <c r="Q136" s="67">
        <v>0</v>
      </c>
      <c r="R136" s="67">
        <v>0</v>
      </c>
      <c r="S136" s="56">
        <f t="shared" si="37"/>
        <v>0</v>
      </c>
      <c r="T136" s="66">
        <f t="shared" si="24"/>
        <v>0</v>
      </c>
      <c r="U136" s="51"/>
      <c r="AG136" s="105"/>
      <c r="AH136" s="105"/>
      <c r="AI136" s="105"/>
      <c r="AJ136" s="105"/>
      <c r="AK136" s="105"/>
      <c r="AL136" s="105"/>
      <c r="AM136" s="105"/>
    </row>
    <row r="137" spans="1:39" ht="30.75" customHeight="1">
      <c r="A137" s="162"/>
      <c r="B137" s="56"/>
      <c r="C137" s="56"/>
      <c r="D137" s="68" t="s">
        <v>105</v>
      </c>
      <c r="E137" s="69" t="s">
        <v>214</v>
      </c>
      <c r="F137" s="68">
        <v>125</v>
      </c>
      <c r="G137" s="70">
        <v>21</v>
      </c>
      <c r="H137" s="124">
        <v>-36</v>
      </c>
      <c r="I137" s="123">
        <v>60</v>
      </c>
      <c r="J137" s="124">
        <v>0</v>
      </c>
      <c r="K137" s="123">
        <v>67.3</v>
      </c>
      <c r="L137" s="123">
        <v>67</v>
      </c>
      <c r="M137" s="64">
        <f t="shared" si="23"/>
        <v>111.66666666666667</v>
      </c>
      <c r="N137" s="86">
        <v>0</v>
      </c>
      <c r="O137" s="67">
        <v>0</v>
      </c>
      <c r="P137" s="67">
        <v>0</v>
      </c>
      <c r="Q137" s="67">
        <v>0</v>
      </c>
      <c r="R137" s="67">
        <v>67</v>
      </c>
      <c r="S137" s="56">
        <f t="shared" si="37"/>
        <v>-60</v>
      </c>
      <c r="T137" s="66">
        <f t="shared" si="24"/>
        <v>67</v>
      </c>
      <c r="U137" s="51"/>
      <c r="AG137" s="105"/>
      <c r="AH137" s="105"/>
      <c r="AI137" s="105"/>
      <c r="AJ137" s="105"/>
      <c r="AK137" s="105"/>
      <c r="AL137" s="105"/>
      <c r="AM137" s="105"/>
    </row>
    <row r="138" spans="1:39" ht="25.5">
      <c r="A138" s="162"/>
      <c r="B138" s="56"/>
      <c r="C138" s="67"/>
      <c r="D138" s="68" t="s">
        <v>215</v>
      </c>
      <c r="E138" s="69" t="s">
        <v>329</v>
      </c>
      <c r="F138" s="68">
        <v>126</v>
      </c>
      <c r="G138" s="67">
        <v>0</v>
      </c>
      <c r="H138" s="124">
        <v>0</v>
      </c>
      <c r="I138" s="124">
        <v>0</v>
      </c>
      <c r="J138" s="124">
        <v>0</v>
      </c>
      <c r="K138" s="124">
        <v>0</v>
      </c>
      <c r="L138" s="124">
        <v>0</v>
      </c>
      <c r="M138" s="64">
        <v>0</v>
      </c>
      <c r="N138" s="86">
        <v>0</v>
      </c>
      <c r="O138" s="67">
        <v>0</v>
      </c>
      <c r="P138" s="67">
        <v>0</v>
      </c>
      <c r="Q138" s="67">
        <v>0</v>
      </c>
      <c r="R138" s="67">
        <v>0</v>
      </c>
      <c r="S138" s="56">
        <f t="shared" si="37"/>
        <v>0</v>
      </c>
      <c r="T138" s="66">
        <f t="shared" si="24"/>
        <v>0</v>
      </c>
      <c r="U138" s="51"/>
      <c r="AG138" s="105"/>
      <c r="AH138" s="105"/>
      <c r="AI138" s="105"/>
      <c r="AJ138" s="105"/>
      <c r="AK138" s="105"/>
      <c r="AL138" s="105"/>
      <c r="AM138" s="105"/>
    </row>
    <row r="139" spans="1:39" ht="12.75">
      <c r="A139" s="162"/>
      <c r="B139" s="56"/>
      <c r="C139" s="67"/>
      <c r="D139" s="67"/>
      <c r="E139" s="69" t="s">
        <v>216</v>
      </c>
      <c r="F139" s="68">
        <v>127</v>
      </c>
      <c r="G139" s="67">
        <v>0</v>
      </c>
      <c r="H139" s="124">
        <v>0</v>
      </c>
      <c r="I139" s="124">
        <v>0</v>
      </c>
      <c r="J139" s="124">
        <v>0</v>
      </c>
      <c r="K139" s="124">
        <v>0</v>
      </c>
      <c r="L139" s="124">
        <v>0</v>
      </c>
      <c r="M139" s="64">
        <v>0</v>
      </c>
      <c r="N139" s="86">
        <v>0</v>
      </c>
      <c r="O139" s="67">
        <v>0</v>
      </c>
      <c r="P139" s="67">
        <v>0</v>
      </c>
      <c r="Q139" s="67">
        <v>0</v>
      </c>
      <c r="R139" s="67">
        <v>0</v>
      </c>
      <c r="S139" s="56">
        <f t="shared" si="37"/>
        <v>0</v>
      </c>
      <c r="T139" s="66">
        <f t="shared" si="24"/>
        <v>0</v>
      </c>
      <c r="U139" s="51"/>
      <c r="AG139" s="105"/>
      <c r="AH139" s="105"/>
      <c r="AI139" s="105"/>
      <c r="AJ139" s="105"/>
      <c r="AK139" s="105"/>
      <c r="AL139" s="105"/>
      <c r="AM139" s="105"/>
    </row>
    <row r="140" spans="1:39" ht="25.5">
      <c r="A140" s="162"/>
      <c r="B140" s="56"/>
      <c r="C140" s="67"/>
      <c r="D140" s="67"/>
      <c r="E140" s="69" t="s">
        <v>217</v>
      </c>
      <c r="F140" s="68">
        <v>128</v>
      </c>
      <c r="G140" s="67">
        <v>0</v>
      </c>
      <c r="H140" s="124">
        <v>0</v>
      </c>
      <c r="I140" s="124">
        <v>0</v>
      </c>
      <c r="J140" s="124">
        <v>0</v>
      </c>
      <c r="K140" s="124">
        <v>0</v>
      </c>
      <c r="L140" s="124">
        <v>0</v>
      </c>
      <c r="M140" s="64">
        <v>0</v>
      </c>
      <c r="N140" s="86">
        <v>0</v>
      </c>
      <c r="O140" s="67">
        <v>0</v>
      </c>
      <c r="P140" s="67">
        <v>0</v>
      </c>
      <c r="Q140" s="67">
        <v>0</v>
      </c>
      <c r="R140" s="67">
        <v>0</v>
      </c>
      <c r="S140" s="56">
        <f t="shared" si="37"/>
        <v>0</v>
      </c>
      <c r="T140" s="66">
        <f t="shared" si="24"/>
        <v>0</v>
      </c>
      <c r="U140" s="51"/>
      <c r="AG140" s="105"/>
      <c r="AH140" s="105"/>
      <c r="AI140" s="105"/>
      <c r="AJ140" s="105"/>
      <c r="AK140" s="105"/>
      <c r="AL140" s="105"/>
      <c r="AM140" s="105"/>
    </row>
    <row r="141" spans="1:39" ht="12.75">
      <c r="A141" s="162"/>
      <c r="B141" s="56"/>
      <c r="C141" s="67"/>
      <c r="D141" s="67"/>
      <c r="E141" s="69" t="s">
        <v>218</v>
      </c>
      <c r="F141" s="68">
        <v>129</v>
      </c>
      <c r="G141" s="67">
        <v>0</v>
      </c>
      <c r="H141" s="124">
        <v>0</v>
      </c>
      <c r="I141" s="124">
        <v>0</v>
      </c>
      <c r="J141" s="124">
        <v>0</v>
      </c>
      <c r="K141" s="124">
        <v>0</v>
      </c>
      <c r="L141" s="124">
        <v>0</v>
      </c>
      <c r="M141" s="64">
        <v>0</v>
      </c>
      <c r="N141" s="86">
        <v>0</v>
      </c>
      <c r="O141" s="67">
        <v>0</v>
      </c>
      <c r="P141" s="67">
        <v>0</v>
      </c>
      <c r="Q141" s="67">
        <v>0</v>
      </c>
      <c r="R141" s="67">
        <v>0</v>
      </c>
      <c r="S141" s="56">
        <f t="shared" si="37"/>
        <v>0</v>
      </c>
      <c r="T141" s="66">
        <f t="shared" si="24"/>
        <v>0</v>
      </c>
      <c r="U141" s="51"/>
      <c r="AG141" s="105"/>
      <c r="AH141" s="105"/>
      <c r="AI141" s="105"/>
      <c r="AJ141" s="105"/>
      <c r="AK141" s="105"/>
      <c r="AL141" s="105"/>
      <c r="AM141" s="105"/>
    </row>
    <row r="142" spans="1:39" ht="28.5" customHeight="1">
      <c r="A142" s="162"/>
      <c r="B142" s="68">
        <v>2</v>
      </c>
      <c r="C142" s="67"/>
      <c r="D142" s="153" t="s">
        <v>330</v>
      </c>
      <c r="E142" s="153"/>
      <c r="F142" s="68">
        <v>130</v>
      </c>
      <c r="G142" s="70">
        <f>G143+G146+G149</f>
        <v>5.76</v>
      </c>
      <c r="H142" s="124">
        <f>H143+H146+H149</f>
        <v>6</v>
      </c>
      <c r="I142" s="123">
        <f aca="true" t="shared" si="41" ref="I142:R142">I143+I146+I149</f>
        <v>0.06</v>
      </c>
      <c r="J142" s="124">
        <f>J143+J146+J149</f>
        <v>2</v>
      </c>
      <c r="K142" s="124">
        <f>K143+K146+K149</f>
        <v>0</v>
      </c>
      <c r="L142" s="124">
        <f>L143+L146+L149</f>
        <v>6</v>
      </c>
      <c r="M142" s="64">
        <f aca="true" t="shared" si="42" ref="M142:M179">L142/I142*100</f>
        <v>10000</v>
      </c>
      <c r="N142" s="86">
        <f>L142/J142*100</f>
        <v>300</v>
      </c>
      <c r="O142" s="67">
        <f t="shared" si="41"/>
        <v>1</v>
      </c>
      <c r="P142" s="67">
        <f t="shared" si="41"/>
        <v>2</v>
      </c>
      <c r="Q142" s="67">
        <f t="shared" si="41"/>
        <v>2</v>
      </c>
      <c r="R142" s="67">
        <f t="shared" si="41"/>
        <v>6</v>
      </c>
      <c r="S142" s="56">
        <f t="shared" si="37"/>
        <v>299.94</v>
      </c>
      <c r="T142" s="66">
        <f aca="true" t="shared" si="43" ref="T142:T150">L142-J142</f>
        <v>4</v>
      </c>
      <c r="U142" s="51"/>
      <c r="AG142" s="105"/>
      <c r="AH142" s="105"/>
      <c r="AI142" s="105"/>
      <c r="AJ142" s="105"/>
      <c r="AK142" s="105"/>
      <c r="AL142" s="105"/>
      <c r="AM142" s="105"/>
    </row>
    <row r="143" spans="1:39" ht="12.75" customHeight="1">
      <c r="A143" s="162"/>
      <c r="B143" s="67"/>
      <c r="C143" s="68" t="s">
        <v>11</v>
      </c>
      <c r="D143" s="153" t="s">
        <v>219</v>
      </c>
      <c r="E143" s="153"/>
      <c r="F143" s="68">
        <v>131</v>
      </c>
      <c r="G143" s="70">
        <f>G144+G145</f>
        <v>0</v>
      </c>
      <c r="H143" s="67">
        <f>H144+H145</f>
        <v>0</v>
      </c>
      <c r="I143" s="70">
        <f aca="true" t="shared" si="44" ref="I143:R143">I144+I145</f>
        <v>0</v>
      </c>
      <c r="J143" s="67">
        <f>J144+J145</f>
        <v>0</v>
      </c>
      <c r="K143" s="67">
        <f>K144+K145</f>
        <v>0</v>
      </c>
      <c r="L143" s="124">
        <f>L144+L145</f>
        <v>0</v>
      </c>
      <c r="M143" s="64">
        <v>0</v>
      </c>
      <c r="N143" s="86">
        <v>0</v>
      </c>
      <c r="O143" s="67">
        <f t="shared" si="44"/>
        <v>0</v>
      </c>
      <c r="P143" s="67">
        <f t="shared" si="44"/>
        <v>0</v>
      </c>
      <c r="Q143" s="67">
        <f t="shared" si="44"/>
        <v>0</v>
      </c>
      <c r="R143" s="67">
        <f t="shared" si="44"/>
        <v>0</v>
      </c>
      <c r="S143" s="56">
        <f t="shared" si="37"/>
        <v>0</v>
      </c>
      <c r="T143" s="66">
        <f t="shared" si="43"/>
        <v>0</v>
      </c>
      <c r="U143" s="51"/>
      <c r="AG143" s="105"/>
      <c r="AH143" s="105"/>
      <c r="AI143" s="105"/>
      <c r="AJ143" s="105"/>
      <c r="AK143" s="105"/>
      <c r="AL143" s="105"/>
      <c r="AM143" s="105"/>
    </row>
    <row r="144" spans="1:39" ht="12.75">
      <c r="A144" s="162"/>
      <c r="B144" s="56"/>
      <c r="C144" s="67"/>
      <c r="D144" s="68" t="s">
        <v>88</v>
      </c>
      <c r="E144" s="69" t="s">
        <v>220</v>
      </c>
      <c r="F144" s="68">
        <v>132</v>
      </c>
      <c r="G144" s="70">
        <v>0</v>
      </c>
      <c r="H144" s="67">
        <v>0</v>
      </c>
      <c r="I144" s="70">
        <v>0</v>
      </c>
      <c r="J144" s="67">
        <v>0</v>
      </c>
      <c r="K144" s="70">
        <v>0</v>
      </c>
      <c r="L144" s="123">
        <v>0</v>
      </c>
      <c r="M144" s="64">
        <v>0</v>
      </c>
      <c r="N144" s="86">
        <v>0</v>
      </c>
      <c r="O144" s="67">
        <v>0</v>
      </c>
      <c r="P144" s="67">
        <v>0</v>
      </c>
      <c r="Q144" s="67">
        <v>0</v>
      </c>
      <c r="R144" s="67">
        <v>0</v>
      </c>
      <c r="S144" s="56">
        <f t="shared" si="37"/>
        <v>0</v>
      </c>
      <c r="T144" s="66">
        <f t="shared" si="43"/>
        <v>0</v>
      </c>
      <c r="U144" s="51"/>
      <c r="AG144" s="105"/>
      <c r="AH144" s="105"/>
      <c r="AI144" s="105"/>
      <c r="AJ144" s="105"/>
      <c r="AK144" s="105"/>
      <c r="AL144" s="105"/>
      <c r="AM144" s="105"/>
    </row>
    <row r="145" spans="1:39" ht="25.5" customHeight="1">
      <c r="A145" s="162"/>
      <c r="B145" s="56"/>
      <c r="C145" s="67"/>
      <c r="D145" s="68" t="s">
        <v>90</v>
      </c>
      <c r="E145" s="69" t="s">
        <v>221</v>
      </c>
      <c r="F145" s="68">
        <v>133</v>
      </c>
      <c r="G145" s="70">
        <v>0</v>
      </c>
      <c r="H145" s="67">
        <v>0</v>
      </c>
      <c r="I145" s="70">
        <v>0</v>
      </c>
      <c r="J145" s="67">
        <v>0</v>
      </c>
      <c r="K145" s="70">
        <v>0</v>
      </c>
      <c r="L145" s="123">
        <v>0</v>
      </c>
      <c r="M145" s="64">
        <v>0</v>
      </c>
      <c r="N145" s="86">
        <v>0</v>
      </c>
      <c r="O145" s="67">
        <v>0</v>
      </c>
      <c r="P145" s="67">
        <v>0</v>
      </c>
      <c r="Q145" s="67">
        <v>0</v>
      </c>
      <c r="R145" s="67">
        <v>0</v>
      </c>
      <c r="S145" s="56">
        <f t="shared" si="37"/>
        <v>0</v>
      </c>
      <c r="T145" s="66">
        <f t="shared" si="43"/>
        <v>0</v>
      </c>
      <c r="U145" s="51"/>
      <c r="AG145" s="105"/>
      <c r="AH145" s="105"/>
      <c r="AI145" s="105"/>
      <c r="AJ145" s="105"/>
      <c r="AK145" s="105"/>
      <c r="AL145" s="105"/>
      <c r="AM145" s="105"/>
    </row>
    <row r="146" spans="1:39" ht="12.75" customHeight="1">
      <c r="A146" s="162"/>
      <c r="B146" s="56"/>
      <c r="C146" s="68" t="s">
        <v>12</v>
      </c>
      <c r="D146" s="153" t="s">
        <v>222</v>
      </c>
      <c r="E146" s="153"/>
      <c r="F146" s="68">
        <v>134</v>
      </c>
      <c r="G146" s="70">
        <v>0.06</v>
      </c>
      <c r="H146" s="67">
        <v>1</v>
      </c>
      <c r="I146" s="70">
        <v>0.06</v>
      </c>
      <c r="J146" s="67">
        <v>1</v>
      </c>
      <c r="K146" s="70">
        <v>0</v>
      </c>
      <c r="L146" s="123">
        <v>1</v>
      </c>
      <c r="M146" s="64">
        <f t="shared" si="42"/>
        <v>1666.6666666666667</v>
      </c>
      <c r="N146" s="86">
        <f>L146/J146*100</f>
        <v>100</v>
      </c>
      <c r="O146" s="67">
        <v>0</v>
      </c>
      <c r="P146" s="124">
        <v>1</v>
      </c>
      <c r="Q146" s="124">
        <v>1</v>
      </c>
      <c r="R146" s="67">
        <v>1</v>
      </c>
      <c r="S146" s="56">
        <f t="shared" si="37"/>
        <v>99.94</v>
      </c>
      <c r="T146" s="66">
        <f t="shared" si="43"/>
        <v>0</v>
      </c>
      <c r="U146" s="51"/>
      <c r="AG146" s="105"/>
      <c r="AH146" s="105"/>
      <c r="AI146" s="105"/>
      <c r="AJ146" s="105"/>
      <c r="AK146" s="105"/>
      <c r="AL146" s="105"/>
      <c r="AM146" s="105"/>
    </row>
    <row r="147" spans="1:39" ht="12.75">
      <c r="A147" s="162"/>
      <c r="B147" s="56"/>
      <c r="C147" s="67"/>
      <c r="D147" s="68" t="s">
        <v>122</v>
      </c>
      <c r="E147" s="69" t="s">
        <v>220</v>
      </c>
      <c r="F147" s="68">
        <v>135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124">
        <v>0</v>
      </c>
      <c r="M147" s="64">
        <v>0</v>
      </c>
      <c r="N147" s="86">
        <v>0</v>
      </c>
      <c r="O147" s="67">
        <v>0</v>
      </c>
      <c r="P147" s="124">
        <v>0</v>
      </c>
      <c r="Q147" s="124">
        <v>0</v>
      </c>
      <c r="R147" s="67">
        <v>0</v>
      </c>
      <c r="S147" s="56">
        <f t="shared" si="37"/>
        <v>0</v>
      </c>
      <c r="T147" s="66">
        <f t="shared" si="43"/>
        <v>0</v>
      </c>
      <c r="U147" s="51"/>
      <c r="AG147" s="105"/>
      <c r="AH147" s="105"/>
      <c r="AI147" s="105"/>
      <c r="AJ147" s="105"/>
      <c r="AK147" s="105"/>
      <c r="AL147" s="105"/>
      <c r="AM147" s="105"/>
    </row>
    <row r="148" spans="1:39" ht="12.75">
      <c r="A148" s="162"/>
      <c r="B148" s="56"/>
      <c r="C148" s="67"/>
      <c r="D148" s="68" t="s">
        <v>123</v>
      </c>
      <c r="E148" s="69" t="s">
        <v>221</v>
      </c>
      <c r="F148" s="68">
        <v>136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124">
        <v>0</v>
      </c>
      <c r="M148" s="64">
        <v>0</v>
      </c>
      <c r="N148" s="86">
        <v>0</v>
      </c>
      <c r="O148" s="67">
        <v>0</v>
      </c>
      <c r="P148" s="124">
        <v>0</v>
      </c>
      <c r="Q148" s="124">
        <v>0</v>
      </c>
      <c r="R148" s="67">
        <v>0</v>
      </c>
      <c r="S148" s="56">
        <f t="shared" si="37"/>
        <v>0</v>
      </c>
      <c r="T148" s="66">
        <f t="shared" si="43"/>
        <v>0</v>
      </c>
      <c r="U148" s="51"/>
      <c r="AG148" s="105"/>
      <c r="AH148" s="105"/>
      <c r="AI148" s="105"/>
      <c r="AJ148" s="105"/>
      <c r="AK148" s="105"/>
      <c r="AL148" s="105"/>
      <c r="AM148" s="105"/>
    </row>
    <row r="149" spans="1:39" ht="12.75" customHeight="1">
      <c r="A149" s="162"/>
      <c r="B149" s="56"/>
      <c r="C149" s="68" t="s">
        <v>52</v>
      </c>
      <c r="D149" s="153" t="s">
        <v>223</v>
      </c>
      <c r="E149" s="153"/>
      <c r="F149" s="68">
        <v>137</v>
      </c>
      <c r="G149" s="70">
        <v>5.7</v>
      </c>
      <c r="H149" s="67">
        <v>5</v>
      </c>
      <c r="I149" s="70">
        <v>0</v>
      </c>
      <c r="J149" s="67">
        <v>1</v>
      </c>
      <c r="K149" s="70">
        <v>0</v>
      </c>
      <c r="L149" s="123">
        <v>5</v>
      </c>
      <c r="M149" s="100">
        <v>0</v>
      </c>
      <c r="N149" s="86">
        <f>L149/J149*100</f>
        <v>500</v>
      </c>
      <c r="O149" s="67">
        <v>1</v>
      </c>
      <c r="P149" s="124">
        <v>1</v>
      </c>
      <c r="Q149" s="124">
        <v>1</v>
      </c>
      <c r="R149" s="67">
        <v>5</v>
      </c>
      <c r="S149" s="56">
        <f t="shared" si="37"/>
        <v>500</v>
      </c>
      <c r="T149" s="66">
        <f t="shared" si="43"/>
        <v>4</v>
      </c>
      <c r="U149" s="51"/>
      <c r="AG149" s="105"/>
      <c r="AH149" s="105"/>
      <c r="AI149" s="105"/>
      <c r="AJ149" s="105"/>
      <c r="AK149" s="105"/>
      <c r="AL149" s="105"/>
      <c r="AM149" s="105"/>
    </row>
    <row r="150" spans="1:39" s="34" customFormat="1" ht="23.25" customHeight="1">
      <c r="A150" s="72" t="s">
        <v>38</v>
      </c>
      <c r="B150" s="63"/>
      <c r="C150" s="63"/>
      <c r="D150" s="156" t="s">
        <v>331</v>
      </c>
      <c r="E150" s="156"/>
      <c r="F150" s="68">
        <v>138</v>
      </c>
      <c r="G150" s="64">
        <f aca="true" t="shared" si="45" ref="G150:L150">G13-G40</f>
        <v>487.262999999999</v>
      </c>
      <c r="H150" s="64">
        <f t="shared" si="45"/>
        <v>505.7000000000007</v>
      </c>
      <c r="I150" s="64">
        <f t="shared" si="45"/>
        <v>428.5839999999989</v>
      </c>
      <c r="J150" s="63">
        <f t="shared" si="45"/>
        <v>140</v>
      </c>
      <c r="K150" s="64">
        <f t="shared" si="45"/>
        <v>168.29999999999927</v>
      </c>
      <c r="L150" s="122">
        <f t="shared" si="45"/>
        <v>463.2479999999996</v>
      </c>
      <c r="M150" s="100">
        <f t="shared" si="42"/>
        <v>108.08802941780391</v>
      </c>
      <c r="N150" s="86">
        <f>L150/J150*100</f>
        <v>330.89142857142826</v>
      </c>
      <c r="O150" s="63">
        <f>O13-O40</f>
        <v>15</v>
      </c>
      <c r="P150" s="133">
        <f>P13-P40</f>
        <v>-10</v>
      </c>
      <c r="Q150" s="133">
        <f>Q13-Q40</f>
        <v>915</v>
      </c>
      <c r="R150" s="64">
        <f>R13-R40</f>
        <v>463</v>
      </c>
      <c r="S150" s="65">
        <f t="shared" si="37"/>
        <v>-97.69257142857066</v>
      </c>
      <c r="T150" s="66">
        <f t="shared" si="43"/>
        <v>323.2479999999996</v>
      </c>
      <c r="U150" s="52"/>
      <c r="V150" s="108"/>
      <c r="Y150" s="105"/>
      <c r="Z150" s="105"/>
      <c r="AA150" s="105"/>
      <c r="AB150" s="105"/>
      <c r="AC150" s="105"/>
      <c r="AD150" s="105"/>
      <c r="AE150" s="105"/>
      <c r="AG150" s="105"/>
      <c r="AH150" s="105"/>
      <c r="AI150" s="105"/>
      <c r="AJ150" s="105"/>
      <c r="AK150" s="105"/>
      <c r="AL150" s="105"/>
      <c r="AM150" s="105"/>
    </row>
    <row r="151" spans="1:39" ht="12.75">
      <c r="A151" s="73"/>
      <c r="B151" s="67"/>
      <c r="C151" s="67"/>
      <c r="D151" s="67"/>
      <c r="E151" s="69" t="s">
        <v>224</v>
      </c>
      <c r="F151" s="68">
        <v>139</v>
      </c>
      <c r="G151" s="67"/>
      <c r="H151" s="67"/>
      <c r="I151" s="67"/>
      <c r="J151" s="67"/>
      <c r="K151" s="67"/>
      <c r="L151" s="124"/>
      <c r="M151" s="100">
        <v>0</v>
      </c>
      <c r="N151" s="86">
        <v>0</v>
      </c>
      <c r="O151" s="67"/>
      <c r="P151" s="67"/>
      <c r="Q151" s="67"/>
      <c r="R151" s="67">
        <f>N151</f>
        <v>0</v>
      </c>
      <c r="S151" s="56">
        <f t="shared" si="37"/>
        <v>0</v>
      </c>
      <c r="T151" s="74"/>
      <c r="U151" s="51"/>
      <c r="AG151" s="105"/>
      <c r="AH151" s="105"/>
      <c r="AI151" s="105"/>
      <c r="AJ151" s="105"/>
      <c r="AK151" s="105"/>
      <c r="AL151" s="105"/>
      <c r="AM151" s="105"/>
    </row>
    <row r="152" spans="1:39" ht="12.75">
      <c r="A152" s="73"/>
      <c r="B152" s="67"/>
      <c r="C152" s="67"/>
      <c r="D152" s="67"/>
      <c r="E152" s="69" t="s">
        <v>225</v>
      </c>
      <c r="F152" s="68">
        <v>140</v>
      </c>
      <c r="G152" s="67">
        <v>2</v>
      </c>
      <c r="H152" s="67"/>
      <c r="I152" s="70">
        <v>0</v>
      </c>
      <c r="J152" s="67"/>
      <c r="K152" s="70"/>
      <c r="L152" s="123"/>
      <c r="M152" s="100">
        <v>0</v>
      </c>
      <c r="N152" s="86">
        <v>0</v>
      </c>
      <c r="O152" s="67"/>
      <c r="P152" s="67"/>
      <c r="Q152" s="67"/>
      <c r="R152" s="67">
        <f>N152</f>
        <v>0</v>
      </c>
      <c r="S152" s="56">
        <f t="shared" si="37"/>
        <v>0</v>
      </c>
      <c r="T152" s="74"/>
      <c r="U152" s="51"/>
      <c r="AG152" s="105"/>
      <c r="AH152" s="105"/>
      <c r="AI152" s="105"/>
      <c r="AJ152" s="105"/>
      <c r="AK152" s="105"/>
      <c r="AL152" s="105"/>
      <c r="AM152" s="105"/>
    </row>
    <row r="153" spans="1:39" ht="12.75" customHeight="1">
      <c r="A153" s="68" t="s">
        <v>40</v>
      </c>
      <c r="B153" s="67"/>
      <c r="C153" s="67"/>
      <c r="D153" s="153" t="s">
        <v>41</v>
      </c>
      <c r="E153" s="153"/>
      <c r="F153" s="68">
        <v>141</v>
      </c>
      <c r="G153" s="67">
        <v>67</v>
      </c>
      <c r="H153" s="67">
        <v>7</v>
      </c>
      <c r="I153" s="70">
        <v>90</v>
      </c>
      <c r="J153" s="67">
        <v>16</v>
      </c>
      <c r="K153" s="70">
        <v>52</v>
      </c>
      <c r="L153" s="123"/>
      <c r="M153" s="100">
        <f t="shared" si="42"/>
        <v>0</v>
      </c>
      <c r="N153" s="86">
        <v>0</v>
      </c>
      <c r="O153" s="67">
        <v>0</v>
      </c>
      <c r="P153" s="67">
        <v>1</v>
      </c>
      <c r="Q153" s="67">
        <v>0</v>
      </c>
      <c r="R153" s="67">
        <v>7</v>
      </c>
      <c r="S153" s="56"/>
      <c r="T153" s="74"/>
      <c r="U153" s="51"/>
      <c r="AG153" s="105"/>
      <c r="AH153" s="105"/>
      <c r="AI153" s="105"/>
      <c r="AJ153" s="105"/>
      <c r="AK153" s="105"/>
      <c r="AL153" s="105"/>
      <c r="AM153" s="105"/>
    </row>
    <row r="154" spans="1:39" ht="12.75" customHeight="1">
      <c r="A154" s="68" t="s">
        <v>42</v>
      </c>
      <c r="B154" s="67"/>
      <c r="C154" s="67"/>
      <c r="D154" s="153" t="s">
        <v>72</v>
      </c>
      <c r="E154" s="153"/>
      <c r="F154" s="68"/>
      <c r="G154" s="67"/>
      <c r="H154" s="67"/>
      <c r="I154" s="67"/>
      <c r="J154" s="67"/>
      <c r="K154" s="67"/>
      <c r="L154" s="124"/>
      <c r="M154" s="100">
        <v>0</v>
      </c>
      <c r="N154" s="86">
        <v>0</v>
      </c>
      <c r="O154" s="67"/>
      <c r="P154" s="67"/>
      <c r="Q154" s="67"/>
      <c r="R154" s="67" t="s">
        <v>278</v>
      </c>
      <c r="S154" s="56"/>
      <c r="T154" s="74"/>
      <c r="U154" s="51"/>
      <c r="AG154" s="105"/>
      <c r="AH154" s="105"/>
      <c r="AI154" s="105"/>
      <c r="AJ154" s="105"/>
      <c r="AK154" s="105"/>
      <c r="AL154" s="105"/>
      <c r="AM154" s="105"/>
    </row>
    <row r="155" spans="1:39" ht="12.75" customHeight="1">
      <c r="A155" s="162"/>
      <c r="B155" s="67">
        <v>1</v>
      </c>
      <c r="C155" s="67"/>
      <c r="D155" s="153" t="s">
        <v>292</v>
      </c>
      <c r="E155" s="153"/>
      <c r="F155" s="68">
        <v>142</v>
      </c>
      <c r="G155" s="70">
        <f aca="true" t="shared" si="46" ref="G155:L155">G14</f>
        <v>17432</v>
      </c>
      <c r="H155" s="70">
        <f>H14</f>
        <v>21821</v>
      </c>
      <c r="I155" s="70">
        <f t="shared" si="46"/>
        <v>21642</v>
      </c>
      <c r="J155" s="70">
        <f t="shared" si="46"/>
        <v>21945</v>
      </c>
      <c r="K155" s="70">
        <f t="shared" si="46"/>
        <v>16634.8</v>
      </c>
      <c r="L155" s="123">
        <f t="shared" si="46"/>
        <v>25013</v>
      </c>
      <c r="M155" s="100">
        <f t="shared" si="42"/>
        <v>115.57619443674336</v>
      </c>
      <c r="N155" s="86">
        <f>L155/J155*100</f>
        <v>113.98040555935293</v>
      </c>
      <c r="O155" s="67">
        <f>O14</f>
        <v>5878</v>
      </c>
      <c r="P155" s="67">
        <f>P14</f>
        <v>11813</v>
      </c>
      <c r="Q155" s="67">
        <f>Q14</f>
        <v>17613</v>
      </c>
      <c r="R155" s="67">
        <f>R14</f>
        <v>25013</v>
      </c>
      <c r="S155" s="67">
        <f>S14</f>
        <v>-21528.019594440648</v>
      </c>
      <c r="T155" s="74"/>
      <c r="U155" s="51"/>
      <c r="AG155" s="105"/>
      <c r="AH155" s="105"/>
      <c r="AI155" s="105"/>
      <c r="AJ155" s="105"/>
      <c r="AK155" s="105"/>
      <c r="AL155" s="105"/>
      <c r="AM155" s="105"/>
    </row>
    <row r="156" spans="1:39" ht="12.75" customHeight="1">
      <c r="A156" s="162"/>
      <c r="B156" s="67"/>
      <c r="C156" s="67" t="s">
        <v>11</v>
      </c>
      <c r="D156" s="152" t="s">
        <v>293</v>
      </c>
      <c r="E156" s="153"/>
      <c r="F156" s="68">
        <v>143</v>
      </c>
      <c r="G156" s="67"/>
      <c r="H156" s="67"/>
      <c r="I156" s="67"/>
      <c r="J156" s="67"/>
      <c r="K156" s="67"/>
      <c r="L156" s="124"/>
      <c r="M156" s="100"/>
      <c r="N156" s="67"/>
      <c r="O156" s="67"/>
      <c r="P156" s="67"/>
      <c r="Q156" s="67"/>
      <c r="R156" s="67"/>
      <c r="S156" s="56"/>
      <c r="T156" s="74"/>
      <c r="U156" s="51"/>
      <c r="AG156" s="105"/>
      <c r="AH156" s="105"/>
      <c r="AI156" s="105"/>
      <c r="AJ156" s="105"/>
      <c r="AK156" s="105"/>
      <c r="AL156" s="105"/>
      <c r="AM156" s="105"/>
    </row>
    <row r="157" spans="1:39" ht="39" customHeight="1">
      <c r="A157" s="162"/>
      <c r="B157" s="67"/>
      <c r="C157" s="67" t="s">
        <v>12</v>
      </c>
      <c r="D157" s="152" t="s">
        <v>294</v>
      </c>
      <c r="E157" s="153"/>
      <c r="F157" s="68">
        <v>144</v>
      </c>
      <c r="G157" s="67"/>
      <c r="H157" s="67"/>
      <c r="I157" s="67"/>
      <c r="J157" s="67"/>
      <c r="K157" s="67"/>
      <c r="L157" s="124"/>
      <c r="M157" s="100"/>
      <c r="N157" s="67"/>
      <c r="O157" s="67"/>
      <c r="P157" s="67"/>
      <c r="Q157" s="67"/>
      <c r="R157" s="67"/>
      <c r="S157" s="56"/>
      <c r="T157" s="74"/>
      <c r="U157" s="51"/>
      <c r="AG157" s="105"/>
      <c r="AH157" s="105"/>
      <c r="AI157" s="105"/>
      <c r="AJ157" s="105"/>
      <c r="AK157" s="105"/>
      <c r="AL157" s="105"/>
      <c r="AM157" s="105"/>
    </row>
    <row r="158" spans="1:39" ht="39" customHeight="1">
      <c r="A158" s="162"/>
      <c r="B158" s="67">
        <v>2</v>
      </c>
      <c r="C158" s="67"/>
      <c r="D158" s="159" t="s">
        <v>357</v>
      </c>
      <c r="E158" s="160"/>
      <c r="F158" s="68">
        <v>145</v>
      </c>
      <c r="G158" s="70">
        <f aca="true" t="shared" si="47" ref="G158:T158">G41</f>
        <v>16985.977000000003</v>
      </c>
      <c r="H158" s="70">
        <f>H41</f>
        <v>21324.3</v>
      </c>
      <c r="I158" s="70">
        <f t="shared" si="47"/>
        <v>21229.356</v>
      </c>
      <c r="J158" s="70">
        <f>J41</f>
        <v>21853</v>
      </c>
      <c r="K158" s="70">
        <f>K41</f>
        <v>16489.5</v>
      </c>
      <c r="L158" s="123">
        <f>L41</f>
        <v>24594.752</v>
      </c>
      <c r="M158" s="100">
        <f t="shared" si="42"/>
        <v>115.85255812752871</v>
      </c>
      <c r="N158" s="123"/>
      <c r="O158" s="123">
        <f t="shared" si="47"/>
        <v>5863</v>
      </c>
      <c r="P158" s="123">
        <f t="shared" si="47"/>
        <v>11851</v>
      </c>
      <c r="Q158" s="123">
        <f t="shared" si="47"/>
        <v>16742</v>
      </c>
      <c r="R158" s="123">
        <f t="shared" si="47"/>
        <v>24595</v>
      </c>
      <c r="S158" s="70">
        <f t="shared" si="47"/>
        <v>-21116.809658536586</v>
      </c>
      <c r="T158" s="70">
        <f t="shared" si="47"/>
        <v>2741.7520000000004</v>
      </c>
      <c r="U158" s="51"/>
      <c r="V158" s="109"/>
      <c r="AG158" s="105"/>
      <c r="AH158" s="105"/>
      <c r="AI158" s="105"/>
      <c r="AJ158" s="105"/>
      <c r="AK158" s="105"/>
      <c r="AL158" s="105"/>
      <c r="AM158" s="105"/>
    </row>
    <row r="159" spans="1:39" ht="39" customHeight="1">
      <c r="A159" s="162"/>
      <c r="B159" s="67"/>
      <c r="C159" s="67" t="s">
        <v>11</v>
      </c>
      <c r="D159" s="154" t="s">
        <v>332</v>
      </c>
      <c r="E159" s="155"/>
      <c r="F159" s="68">
        <v>146</v>
      </c>
      <c r="G159" s="67"/>
      <c r="H159" s="67"/>
      <c r="I159" s="67"/>
      <c r="J159" s="67"/>
      <c r="K159" s="67"/>
      <c r="L159" s="124"/>
      <c r="M159" s="100"/>
      <c r="N159" s="124"/>
      <c r="O159" s="124"/>
      <c r="P159" s="124"/>
      <c r="Q159" s="124"/>
      <c r="R159" s="124"/>
      <c r="S159" s="56"/>
      <c r="T159" s="74"/>
      <c r="U159" s="51"/>
      <c r="AG159" s="105"/>
      <c r="AH159" s="105"/>
      <c r="AI159" s="105"/>
      <c r="AJ159" s="105"/>
      <c r="AK159" s="105"/>
      <c r="AL159" s="105"/>
      <c r="AM159" s="105"/>
    </row>
    <row r="160" spans="1:39" ht="12.75" customHeight="1">
      <c r="A160" s="162"/>
      <c r="B160" s="68">
        <v>3</v>
      </c>
      <c r="C160" s="67"/>
      <c r="D160" s="153" t="s">
        <v>333</v>
      </c>
      <c r="E160" s="153"/>
      <c r="F160" s="68">
        <v>147</v>
      </c>
      <c r="G160" s="67">
        <f aca="true" t="shared" si="48" ref="G160:T160">G98</f>
        <v>9516.2</v>
      </c>
      <c r="H160" s="67">
        <f>H98</f>
        <v>10709</v>
      </c>
      <c r="I160" s="70">
        <f t="shared" si="48"/>
        <v>10566</v>
      </c>
      <c r="J160" s="67">
        <f>J98</f>
        <v>11579</v>
      </c>
      <c r="K160" s="70">
        <f>K98</f>
        <v>7577.7</v>
      </c>
      <c r="L160" s="123">
        <f>L98</f>
        <v>12049.752</v>
      </c>
      <c r="M160" s="100">
        <f t="shared" si="42"/>
        <v>114.04270300965361</v>
      </c>
      <c r="N160" s="124"/>
      <c r="O160" s="124">
        <f t="shared" si="48"/>
        <v>2809</v>
      </c>
      <c r="P160" s="124">
        <f t="shared" si="48"/>
        <v>5612</v>
      </c>
      <c r="Q160" s="124">
        <f t="shared" si="48"/>
        <v>8635</v>
      </c>
      <c r="R160" s="124">
        <f t="shared" si="48"/>
        <v>12050</v>
      </c>
      <c r="S160" s="67">
        <f t="shared" si="48"/>
        <v>-10461.934433025304</v>
      </c>
      <c r="T160" s="67">
        <f t="shared" si="48"/>
        <v>470.7520000000004</v>
      </c>
      <c r="U160" s="51"/>
      <c r="AG160" s="105"/>
      <c r="AH160" s="105"/>
      <c r="AI160" s="105"/>
      <c r="AJ160" s="105"/>
      <c r="AK160" s="105"/>
      <c r="AL160" s="105"/>
      <c r="AM160" s="105"/>
    </row>
    <row r="161" spans="1:39" ht="18" customHeight="1">
      <c r="A161" s="162"/>
      <c r="B161" s="56"/>
      <c r="C161" s="67"/>
      <c r="D161" s="157" t="s">
        <v>296</v>
      </c>
      <c r="E161" s="158"/>
      <c r="F161" s="68" t="s">
        <v>351</v>
      </c>
      <c r="G161" s="67">
        <v>4</v>
      </c>
      <c r="H161" s="67">
        <v>0</v>
      </c>
      <c r="I161" s="67">
        <v>0</v>
      </c>
      <c r="J161" s="67">
        <v>2</v>
      </c>
      <c r="K161" s="67"/>
      <c r="L161" s="124">
        <v>0</v>
      </c>
      <c r="M161" s="100">
        <v>0</v>
      </c>
      <c r="N161" s="124"/>
      <c r="O161" s="124">
        <v>2</v>
      </c>
      <c r="P161" s="124">
        <v>2</v>
      </c>
      <c r="Q161" s="124">
        <v>2</v>
      </c>
      <c r="R161" s="124">
        <v>2</v>
      </c>
      <c r="S161" s="56">
        <f>N161-I161</f>
        <v>0</v>
      </c>
      <c r="T161" s="71">
        <f>N161-I161</f>
        <v>0</v>
      </c>
      <c r="U161" s="51"/>
      <c r="AG161" s="105"/>
      <c r="AH161" s="105"/>
      <c r="AI161" s="105"/>
      <c r="AJ161" s="105"/>
      <c r="AK161" s="105"/>
      <c r="AL161" s="105"/>
      <c r="AM161" s="105"/>
    </row>
    <row r="162" spans="1:39" ht="25.5" customHeight="1">
      <c r="A162" s="162"/>
      <c r="B162" s="56"/>
      <c r="C162" s="67"/>
      <c r="D162" s="157" t="s">
        <v>305</v>
      </c>
      <c r="E162" s="157"/>
      <c r="F162" s="68" t="s">
        <v>352</v>
      </c>
      <c r="G162" s="67">
        <v>0</v>
      </c>
      <c r="H162" s="67">
        <v>0</v>
      </c>
      <c r="I162" s="67">
        <v>0</v>
      </c>
      <c r="J162" s="67">
        <v>0</v>
      </c>
      <c r="K162" s="67"/>
      <c r="L162" s="124">
        <v>0</v>
      </c>
      <c r="M162" s="100">
        <v>0</v>
      </c>
      <c r="N162" s="124"/>
      <c r="O162" s="124">
        <v>0</v>
      </c>
      <c r="P162" s="124">
        <v>0</v>
      </c>
      <c r="Q162" s="124">
        <v>0</v>
      </c>
      <c r="R162" s="124">
        <v>0</v>
      </c>
      <c r="S162" s="56"/>
      <c r="T162" s="71">
        <f>N162-I162</f>
        <v>0</v>
      </c>
      <c r="U162" s="51"/>
      <c r="AG162" s="105"/>
      <c r="AH162" s="105"/>
      <c r="AI162" s="105"/>
      <c r="AJ162" s="105"/>
      <c r="AK162" s="105"/>
      <c r="AL162" s="105"/>
      <c r="AM162" s="105"/>
    </row>
    <row r="163" spans="1:39" ht="31.5" customHeight="1">
      <c r="A163" s="162"/>
      <c r="B163" s="56"/>
      <c r="C163" s="67"/>
      <c r="D163" s="157" t="s">
        <v>295</v>
      </c>
      <c r="E163" s="158"/>
      <c r="F163" s="68" t="s">
        <v>353</v>
      </c>
      <c r="G163" s="67">
        <v>400</v>
      </c>
      <c r="H163" s="67">
        <v>40</v>
      </c>
      <c r="I163" s="67">
        <v>40</v>
      </c>
      <c r="J163" s="67">
        <v>53</v>
      </c>
      <c r="K163" s="67">
        <v>35</v>
      </c>
      <c r="L163" s="124">
        <v>53</v>
      </c>
      <c r="M163" s="100">
        <f t="shared" si="42"/>
        <v>132.5</v>
      </c>
      <c r="N163" s="124"/>
      <c r="O163" s="124">
        <v>27</v>
      </c>
      <c r="P163" s="124">
        <v>53</v>
      </c>
      <c r="Q163" s="124">
        <v>53</v>
      </c>
      <c r="R163" s="124">
        <v>53</v>
      </c>
      <c r="S163" s="56">
        <f>N163-I163</f>
        <v>-40</v>
      </c>
      <c r="T163" s="71">
        <f>N163-I163</f>
        <v>-40</v>
      </c>
      <c r="U163" s="51"/>
      <c r="AG163" s="105"/>
      <c r="AH163" s="105"/>
      <c r="AI163" s="105"/>
      <c r="AJ163" s="105"/>
      <c r="AK163" s="105"/>
      <c r="AL163" s="105"/>
      <c r="AM163" s="105"/>
    </row>
    <row r="164" spans="1:39" ht="65.25" customHeight="1">
      <c r="A164" s="162"/>
      <c r="B164" s="56"/>
      <c r="C164" s="56"/>
      <c r="D164" s="157" t="s">
        <v>297</v>
      </c>
      <c r="E164" s="158"/>
      <c r="F164" s="68" t="s">
        <v>354</v>
      </c>
      <c r="G164" s="67">
        <v>200</v>
      </c>
      <c r="H164" s="67">
        <v>20</v>
      </c>
      <c r="I164" s="67">
        <v>20</v>
      </c>
      <c r="J164" s="67">
        <v>493</v>
      </c>
      <c r="K164" s="67">
        <v>329</v>
      </c>
      <c r="L164" s="124">
        <v>493</v>
      </c>
      <c r="M164" s="100">
        <f t="shared" si="42"/>
        <v>2465</v>
      </c>
      <c r="N164" s="124"/>
      <c r="O164" s="124">
        <v>247</v>
      </c>
      <c r="P164" s="124">
        <v>493</v>
      </c>
      <c r="Q164" s="124">
        <v>493</v>
      </c>
      <c r="R164" s="124">
        <v>493</v>
      </c>
      <c r="S164" s="56">
        <f>N164-I164</f>
        <v>-20</v>
      </c>
      <c r="T164" s="71">
        <f>N164-I164</f>
        <v>-20</v>
      </c>
      <c r="U164" s="51"/>
      <c r="AG164" s="105"/>
      <c r="AH164" s="105"/>
      <c r="AI164" s="105"/>
      <c r="AJ164" s="105"/>
      <c r="AK164" s="105"/>
      <c r="AL164" s="105"/>
      <c r="AM164" s="105"/>
    </row>
    <row r="165" spans="1:39" ht="12.75" customHeight="1">
      <c r="A165" s="162"/>
      <c r="B165" s="68"/>
      <c r="C165" s="67"/>
      <c r="D165" s="159" t="s">
        <v>334</v>
      </c>
      <c r="E165" s="160"/>
      <c r="F165" s="68"/>
      <c r="G165" s="67">
        <f aca="true" t="shared" si="49" ref="G165:T165">G99</f>
        <v>8731.2</v>
      </c>
      <c r="H165" s="67">
        <f>H99</f>
        <v>9571</v>
      </c>
      <c r="I165" s="70">
        <f t="shared" si="49"/>
        <v>9539</v>
      </c>
      <c r="J165" s="67">
        <f>J99</f>
        <v>10369</v>
      </c>
      <c r="K165" s="70">
        <f>K99</f>
        <v>6805.4</v>
      </c>
      <c r="L165" s="123">
        <f>L99</f>
        <v>10713.752</v>
      </c>
      <c r="M165" s="100">
        <f t="shared" si="42"/>
        <v>112.31525317119196</v>
      </c>
      <c r="N165" s="123"/>
      <c r="O165" s="124">
        <f t="shared" si="49"/>
        <v>2569</v>
      </c>
      <c r="P165" s="124">
        <f t="shared" si="49"/>
        <v>5092</v>
      </c>
      <c r="Q165" s="124">
        <f t="shared" si="49"/>
        <v>7772</v>
      </c>
      <c r="R165" s="124">
        <f t="shared" si="49"/>
        <v>10714</v>
      </c>
      <c r="S165" s="67">
        <f t="shared" si="49"/>
        <v>-9435.675166361269</v>
      </c>
      <c r="T165" s="67">
        <f t="shared" si="49"/>
        <v>344.7520000000004</v>
      </c>
      <c r="U165" s="51"/>
      <c r="AG165" s="105"/>
      <c r="AH165" s="105"/>
      <c r="AI165" s="105"/>
      <c r="AJ165" s="105"/>
      <c r="AK165" s="105"/>
      <c r="AL165" s="105"/>
      <c r="AM165" s="105"/>
    </row>
    <row r="166" spans="1:39" ht="12.75" customHeight="1">
      <c r="A166" s="162"/>
      <c r="B166" s="68">
        <v>4</v>
      </c>
      <c r="C166" s="67"/>
      <c r="D166" s="153" t="s">
        <v>73</v>
      </c>
      <c r="E166" s="153"/>
      <c r="F166" s="68">
        <v>148</v>
      </c>
      <c r="G166" s="67">
        <v>160</v>
      </c>
      <c r="H166" s="67">
        <v>160</v>
      </c>
      <c r="I166" s="67">
        <v>160</v>
      </c>
      <c r="J166" s="67">
        <v>170</v>
      </c>
      <c r="K166" s="67">
        <v>166</v>
      </c>
      <c r="L166" s="124">
        <v>170</v>
      </c>
      <c r="M166" s="100">
        <f t="shared" si="42"/>
        <v>106.25</v>
      </c>
      <c r="N166" s="124"/>
      <c r="O166" s="124">
        <v>170</v>
      </c>
      <c r="P166" s="124">
        <v>170</v>
      </c>
      <c r="Q166" s="124">
        <v>170</v>
      </c>
      <c r="R166" s="124">
        <v>170</v>
      </c>
      <c r="S166" s="56"/>
      <c r="T166" s="74"/>
      <c r="U166" s="51"/>
      <c r="AG166" s="105"/>
      <c r="AH166" s="105"/>
      <c r="AI166" s="105"/>
      <c r="AJ166" s="105"/>
      <c r="AK166" s="105"/>
      <c r="AL166" s="105"/>
      <c r="AM166" s="105"/>
    </row>
    <row r="167" spans="1:39" ht="12.75" customHeight="1">
      <c r="A167" s="162"/>
      <c r="B167" s="68">
        <v>5</v>
      </c>
      <c r="C167" s="67"/>
      <c r="D167" s="153" t="s">
        <v>226</v>
      </c>
      <c r="E167" s="153"/>
      <c r="F167" s="68">
        <v>149</v>
      </c>
      <c r="G167" s="67">
        <v>155</v>
      </c>
      <c r="H167" s="67">
        <v>156</v>
      </c>
      <c r="I167" s="67">
        <v>157</v>
      </c>
      <c r="J167" s="67">
        <v>157</v>
      </c>
      <c r="K167" s="67">
        <v>158</v>
      </c>
      <c r="L167" s="124">
        <v>158</v>
      </c>
      <c r="M167" s="100">
        <f t="shared" si="42"/>
        <v>100.63694267515923</v>
      </c>
      <c r="N167" s="124"/>
      <c r="O167" s="124">
        <v>157</v>
      </c>
      <c r="P167" s="124">
        <v>157</v>
      </c>
      <c r="Q167" s="124">
        <v>157</v>
      </c>
      <c r="R167" s="124">
        <v>158</v>
      </c>
      <c r="S167" s="56"/>
      <c r="T167" s="74"/>
      <c r="U167" s="51"/>
      <c r="AG167" s="105"/>
      <c r="AH167" s="105"/>
      <c r="AI167" s="105"/>
      <c r="AJ167" s="105"/>
      <c r="AK167" s="105"/>
      <c r="AL167" s="105"/>
      <c r="AM167" s="105"/>
    </row>
    <row r="168" spans="1:39" ht="43.5" customHeight="1">
      <c r="A168" s="162"/>
      <c r="B168" s="67">
        <v>6</v>
      </c>
      <c r="C168" s="68" t="s">
        <v>11</v>
      </c>
      <c r="D168" s="153" t="s">
        <v>355</v>
      </c>
      <c r="E168" s="153"/>
      <c r="F168" s="68">
        <v>150</v>
      </c>
      <c r="G168" s="70">
        <f>G160/G167/12*1000</f>
        <v>5116.236559139785</v>
      </c>
      <c r="H168" s="70">
        <f>H160/H167/12*1000</f>
        <v>5720.619658119658</v>
      </c>
      <c r="I168" s="70">
        <f>I160/I167/12*1000</f>
        <v>5608.280254777071</v>
      </c>
      <c r="J168" s="70">
        <f>J160/J167/12*1000</f>
        <v>6145.966029723991</v>
      </c>
      <c r="K168" s="70">
        <f>K160/K167/8*1000</f>
        <v>5995.01582278481</v>
      </c>
      <c r="L168" s="123">
        <f>L160/L167/12*1000</f>
        <v>6355.354430379747</v>
      </c>
      <c r="M168" s="100">
        <f t="shared" si="42"/>
        <v>113.32091375009882</v>
      </c>
      <c r="N168" s="123"/>
      <c r="O168" s="123"/>
      <c r="P168" s="123"/>
      <c r="Q168" s="123"/>
      <c r="R168" s="123">
        <f>R160/R167/12*1000</f>
        <v>6355.485232067511</v>
      </c>
      <c r="S168" s="70" t="e">
        <f>S160/S167/12*1000</f>
        <v>#DIV/0!</v>
      </c>
      <c r="T168" s="70"/>
      <c r="U168" s="51"/>
      <c r="AG168" s="105"/>
      <c r="AH168" s="105"/>
      <c r="AI168" s="105"/>
      <c r="AJ168" s="105"/>
      <c r="AK168" s="105"/>
      <c r="AL168" s="105"/>
      <c r="AM168" s="105"/>
    </row>
    <row r="169" spans="1:39" ht="43.5" customHeight="1">
      <c r="A169" s="162"/>
      <c r="B169" s="67"/>
      <c r="C169" s="68" t="s">
        <v>12</v>
      </c>
      <c r="D169" s="153" t="s">
        <v>335</v>
      </c>
      <c r="E169" s="153"/>
      <c r="F169" s="68">
        <v>151</v>
      </c>
      <c r="G169" s="70">
        <f>((G160-G104)/G167)/12*1000</f>
        <v>4982.36559139785</v>
      </c>
      <c r="H169" s="70">
        <f>((H160-H104)/H167)/12*1000</f>
        <v>5474.893162393162</v>
      </c>
      <c r="I169" s="70">
        <f>((I160-I104)/I167)/12*1000</f>
        <v>5429.936305732484</v>
      </c>
      <c r="J169" s="70">
        <f>((J160-J104)/J167)/12*1000</f>
        <v>5885.881104033971</v>
      </c>
      <c r="K169" s="70">
        <f>((K160-K104)/K167)/8*1000</f>
        <v>5745.4113924050625</v>
      </c>
      <c r="L169" s="123">
        <f>((L160-L104)/L167)/12*1000</f>
        <v>6076.873417721518</v>
      </c>
      <c r="M169" s="100">
        <f t="shared" si="42"/>
        <v>111.9142670477746</v>
      </c>
      <c r="N169" s="123"/>
      <c r="O169" s="123"/>
      <c r="P169" s="123"/>
      <c r="Q169" s="123"/>
      <c r="R169" s="123">
        <f>((R160-R104)/R167)/12*1000</f>
        <v>6077.004219409282</v>
      </c>
      <c r="S169" s="56"/>
      <c r="T169" s="74"/>
      <c r="U169" s="51"/>
      <c r="AG169" s="105"/>
      <c r="AH169" s="105"/>
      <c r="AI169" s="105"/>
      <c r="AJ169" s="105"/>
      <c r="AK169" s="105"/>
      <c r="AL169" s="105"/>
      <c r="AM169" s="105"/>
    </row>
    <row r="170" spans="1:39" ht="65.25" customHeight="1">
      <c r="A170" s="162"/>
      <c r="B170" s="67"/>
      <c r="C170" s="68" t="s">
        <v>52</v>
      </c>
      <c r="D170" s="153" t="s">
        <v>356</v>
      </c>
      <c r="E170" s="153"/>
      <c r="F170" s="68">
        <v>152</v>
      </c>
      <c r="G170" s="70">
        <f>((G160-G161-G162-G163-G102-G104-G109-G164)/G167)/12*1000</f>
        <v>4641.5053763440865</v>
      </c>
      <c r="H170" s="70">
        <f>((H160-H161-H162-H163-H102-H104-H109-H164)/H167)/12*1000</f>
        <v>5433.226495726495</v>
      </c>
      <c r="I170" s="70">
        <f>((I160-I161-I162-I163-I102-I104-I109-I164)/I167)/12*1000</f>
        <v>5390.127388535031</v>
      </c>
      <c r="J170" s="70">
        <f>((J160-J161-J162-J163-J102-J104-J109-J164)/J167)/12*1000</f>
        <v>5587.048832271762</v>
      </c>
      <c r="K170" s="70">
        <f>((K160-K161-K162-K163-K102-K104-K109-K164)/K167)/8*1000</f>
        <v>5452.689873417721</v>
      </c>
      <c r="L170" s="123">
        <f>((L160-L161-L162-L163-L102-L104-L109-L164)/L167)/12*1000</f>
        <v>5780.987341772153</v>
      </c>
      <c r="M170" s="100">
        <f t="shared" si="42"/>
        <v>107.25140474543315</v>
      </c>
      <c r="N170" s="123"/>
      <c r="O170" s="123"/>
      <c r="P170" s="123"/>
      <c r="Q170" s="123"/>
      <c r="R170" s="123">
        <f>((R160-R161-R162-R163-R102-R104-R109-R164)/R167)/12*1000</f>
        <v>5780.06329113924</v>
      </c>
      <c r="S170" s="56"/>
      <c r="T170" s="74"/>
      <c r="U170" s="51"/>
      <c r="AG170" s="105"/>
      <c r="AH170" s="105"/>
      <c r="AI170" s="105"/>
      <c r="AJ170" s="105"/>
      <c r="AK170" s="105"/>
      <c r="AL170" s="105"/>
      <c r="AM170" s="105"/>
    </row>
    <row r="171" spans="1:39" ht="30" customHeight="1">
      <c r="A171" s="162"/>
      <c r="B171" s="68">
        <v>7</v>
      </c>
      <c r="C171" s="68" t="s">
        <v>11</v>
      </c>
      <c r="D171" s="153" t="s">
        <v>336</v>
      </c>
      <c r="E171" s="153"/>
      <c r="F171" s="68">
        <v>153</v>
      </c>
      <c r="G171" s="75">
        <f aca="true" t="shared" si="50" ref="G171:L171">(G14)/G167</f>
        <v>112.46451612903226</v>
      </c>
      <c r="H171" s="75">
        <f>(H14)/H167</f>
        <v>139.87820512820514</v>
      </c>
      <c r="I171" s="75">
        <f t="shared" si="50"/>
        <v>137.84713375796179</v>
      </c>
      <c r="J171" s="75">
        <f t="shared" si="50"/>
        <v>139.77707006369425</v>
      </c>
      <c r="K171" s="75">
        <f t="shared" si="50"/>
        <v>105.28354430379747</v>
      </c>
      <c r="L171" s="126">
        <f t="shared" si="50"/>
        <v>158.31012658227849</v>
      </c>
      <c r="M171" s="100">
        <f t="shared" si="42"/>
        <v>114.84469953524498</v>
      </c>
      <c r="N171" s="126"/>
      <c r="O171" s="134"/>
      <c r="P171" s="134"/>
      <c r="Q171" s="134"/>
      <c r="R171" s="134">
        <f>(R14)/R167</f>
        <v>158.31012658227849</v>
      </c>
      <c r="S171" s="56"/>
      <c r="T171" s="74"/>
      <c r="U171" s="51"/>
      <c r="AG171" s="105"/>
      <c r="AH171" s="105"/>
      <c r="AI171" s="105"/>
      <c r="AJ171" s="105"/>
      <c r="AK171" s="105"/>
      <c r="AL171" s="105"/>
      <c r="AM171" s="105"/>
    </row>
    <row r="172" spans="1:39" ht="44.25" customHeight="1">
      <c r="A172" s="162"/>
      <c r="B172" s="67"/>
      <c r="C172" s="68" t="s">
        <v>12</v>
      </c>
      <c r="D172" s="153" t="s">
        <v>337</v>
      </c>
      <c r="E172" s="153"/>
      <c r="F172" s="68">
        <v>154</v>
      </c>
      <c r="G172" s="75">
        <f aca="true" t="shared" si="51" ref="G172:L172">(G14-G23)/G167</f>
        <v>51.75483870967742</v>
      </c>
      <c r="H172" s="75">
        <f>(H14-H23)/H167</f>
        <v>59.10897435897436</v>
      </c>
      <c r="I172" s="75">
        <f t="shared" si="51"/>
        <v>54.254777070063696</v>
      </c>
      <c r="J172" s="75">
        <f t="shared" si="51"/>
        <v>59.52229299363057</v>
      </c>
      <c r="K172" s="75">
        <f t="shared" si="51"/>
        <v>45.10632911392405</v>
      </c>
      <c r="L172" s="126">
        <f t="shared" si="51"/>
        <v>72.64556962025317</v>
      </c>
      <c r="M172" s="100">
        <f t="shared" si="42"/>
        <v>133.89709357102308</v>
      </c>
      <c r="N172" s="126"/>
      <c r="O172" s="134"/>
      <c r="P172" s="134"/>
      <c r="Q172" s="134"/>
      <c r="R172" s="134">
        <f>(R14-R23)/R167</f>
        <v>72.64556962025317</v>
      </c>
      <c r="S172" s="56"/>
      <c r="T172" s="74"/>
      <c r="U172" s="51"/>
      <c r="AG172" s="105"/>
      <c r="AH172" s="105"/>
      <c r="AI172" s="105"/>
      <c r="AJ172" s="105"/>
      <c r="AK172" s="105"/>
      <c r="AL172" s="105"/>
      <c r="AM172" s="105"/>
    </row>
    <row r="173" spans="1:39" ht="41.25" customHeight="1" hidden="1">
      <c r="A173" s="162"/>
      <c r="B173" s="67"/>
      <c r="C173" s="68" t="s">
        <v>52</v>
      </c>
      <c r="D173" s="153" t="s">
        <v>298</v>
      </c>
      <c r="E173" s="153"/>
      <c r="F173" s="68">
        <v>158</v>
      </c>
      <c r="G173" s="67"/>
      <c r="H173" s="67"/>
      <c r="I173" s="67"/>
      <c r="J173" s="67"/>
      <c r="K173" s="67"/>
      <c r="L173" s="124"/>
      <c r="M173" s="100" t="e">
        <f t="shared" si="42"/>
        <v>#DIV/0!</v>
      </c>
      <c r="N173" s="124"/>
      <c r="O173" s="135"/>
      <c r="P173" s="135"/>
      <c r="Q173" s="135"/>
      <c r="R173" s="124"/>
      <c r="S173" s="56"/>
      <c r="T173" s="74"/>
      <c r="U173" s="51"/>
      <c r="AG173" s="105"/>
      <c r="AH173" s="105"/>
      <c r="AI173" s="105"/>
      <c r="AJ173" s="105"/>
      <c r="AK173" s="105"/>
      <c r="AL173" s="105"/>
      <c r="AM173" s="105"/>
    </row>
    <row r="174" spans="1:39" ht="27.75" customHeight="1" hidden="1">
      <c r="A174" s="162"/>
      <c r="B174" s="67"/>
      <c r="C174" s="68" t="s">
        <v>138</v>
      </c>
      <c r="D174" s="153" t="s">
        <v>228</v>
      </c>
      <c r="E174" s="153"/>
      <c r="F174" s="68">
        <v>159</v>
      </c>
      <c r="G174" s="67"/>
      <c r="H174" s="67"/>
      <c r="I174" s="67"/>
      <c r="J174" s="67"/>
      <c r="K174" s="67"/>
      <c r="L174" s="124"/>
      <c r="M174" s="100" t="e">
        <f t="shared" si="42"/>
        <v>#DIV/0!</v>
      </c>
      <c r="N174" s="124"/>
      <c r="O174" s="135"/>
      <c r="P174" s="135"/>
      <c r="Q174" s="135"/>
      <c r="R174" s="124">
        <f>N174</f>
        <v>0</v>
      </c>
      <c r="S174" s="56"/>
      <c r="T174" s="74"/>
      <c r="U174" s="51"/>
      <c r="AG174" s="105"/>
      <c r="AH174" s="105"/>
      <c r="AI174" s="105"/>
      <c r="AJ174" s="105"/>
      <c r="AK174" s="105"/>
      <c r="AL174" s="105"/>
      <c r="AM174" s="105"/>
    </row>
    <row r="175" spans="1:39" ht="12.75" customHeight="1" hidden="1">
      <c r="A175" s="162"/>
      <c r="B175" s="67"/>
      <c r="C175" s="67"/>
      <c r="D175" s="67"/>
      <c r="E175" s="69" t="s">
        <v>229</v>
      </c>
      <c r="F175" s="68">
        <v>160</v>
      </c>
      <c r="G175" s="67"/>
      <c r="H175" s="67"/>
      <c r="I175" s="67"/>
      <c r="J175" s="67"/>
      <c r="K175" s="67"/>
      <c r="L175" s="124"/>
      <c r="M175" s="100" t="e">
        <f t="shared" si="42"/>
        <v>#DIV/0!</v>
      </c>
      <c r="N175" s="124"/>
      <c r="O175" s="135"/>
      <c r="P175" s="135"/>
      <c r="Q175" s="135"/>
      <c r="R175" s="124">
        <f>N175</f>
        <v>0</v>
      </c>
      <c r="S175" s="56"/>
      <c r="T175" s="74"/>
      <c r="U175" s="51"/>
      <c r="AG175" s="105"/>
      <c r="AH175" s="105"/>
      <c r="AI175" s="105"/>
      <c r="AJ175" s="105"/>
      <c r="AK175" s="105"/>
      <c r="AL175" s="105"/>
      <c r="AM175" s="105"/>
    </row>
    <row r="176" spans="1:39" ht="12.75" customHeight="1" hidden="1">
      <c r="A176" s="162"/>
      <c r="B176" s="67"/>
      <c r="C176" s="67"/>
      <c r="D176" s="67"/>
      <c r="E176" s="69" t="s">
        <v>230</v>
      </c>
      <c r="F176" s="68">
        <v>161</v>
      </c>
      <c r="G176" s="67"/>
      <c r="H176" s="67"/>
      <c r="I176" s="67"/>
      <c r="J176" s="67"/>
      <c r="K176" s="67"/>
      <c r="L176" s="124"/>
      <c r="M176" s="100" t="e">
        <f t="shared" si="42"/>
        <v>#DIV/0!</v>
      </c>
      <c r="N176" s="124"/>
      <c r="O176" s="135"/>
      <c r="P176" s="135"/>
      <c r="Q176" s="135"/>
      <c r="R176" s="124">
        <f>N176</f>
        <v>0</v>
      </c>
      <c r="S176" s="56"/>
      <c r="T176" s="74"/>
      <c r="U176" s="51"/>
      <c r="AG176" s="105"/>
      <c r="AH176" s="105"/>
      <c r="AI176" s="105"/>
      <c r="AJ176" s="105"/>
      <c r="AK176" s="105"/>
      <c r="AL176" s="105"/>
      <c r="AM176" s="105"/>
    </row>
    <row r="177" spans="1:39" ht="12.75" customHeight="1" hidden="1">
      <c r="A177" s="162"/>
      <c r="B177" s="67"/>
      <c r="C177" s="67"/>
      <c r="D177" s="67"/>
      <c r="E177" s="69" t="s">
        <v>231</v>
      </c>
      <c r="F177" s="68">
        <v>162</v>
      </c>
      <c r="G177" s="67"/>
      <c r="H177" s="67"/>
      <c r="I177" s="67"/>
      <c r="J177" s="67"/>
      <c r="K177" s="67"/>
      <c r="L177" s="124"/>
      <c r="M177" s="100" t="e">
        <f t="shared" si="42"/>
        <v>#DIV/0!</v>
      </c>
      <c r="N177" s="124"/>
      <c r="O177" s="135"/>
      <c r="P177" s="135"/>
      <c r="Q177" s="135"/>
      <c r="R177" s="124">
        <f>N177</f>
        <v>0</v>
      </c>
      <c r="S177" s="56"/>
      <c r="T177" s="74"/>
      <c r="U177" s="51"/>
      <c r="AG177" s="105"/>
      <c r="AH177" s="105"/>
      <c r="AI177" s="105"/>
      <c r="AJ177" s="105"/>
      <c r="AK177" s="105"/>
      <c r="AL177" s="105"/>
      <c r="AM177" s="105"/>
    </row>
    <row r="178" spans="1:39" ht="25.5" customHeight="1" hidden="1">
      <c r="A178" s="162"/>
      <c r="B178" s="67"/>
      <c r="C178" s="67"/>
      <c r="D178" s="67"/>
      <c r="E178" s="69" t="s">
        <v>232</v>
      </c>
      <c r="F178" s="68">
        <v>163</v>
      </c>
      <c r="G178" s="67"/>
      <c r="H178" s="67"/>
      <c r="I178" s="67"/>
      <c r="J178" s="67"/>
      <c r="K178" s="67"/>
      <c r="L178" s="124"/>
      <c r="M178" s="100" t="e">
        <f t="shared" si="42"/>
        <v>#DIV/0!</v>
      </c>
      <c r="N178" s="124"/>
      <c r="O178" s="135"/>
      <c r="P178" s="135"/>
      <c r="Q178" s="135"/>
      <c r="R178" s="124">
        <f>N178</f>
        <v>0</v>
      </c>
      <c r="S178" s="56"/>
      <c r="T178" s="74"/>
      <c r="U178" s="51"/>
      <c r="AG178" s="105"/>
      <c r="AH178" s="105"/>
      <c r="AI178" s="105"/>
      <c r="AJ178" s="105"/>
      <c r="AK178" s="105"/>
      <c r="AL178" s="105"/>
      <c r="AM178" s="105"/>
    </row>
    <row r="179" spans="1:39" ht="42.75" customHeight="1">
      <c r="A179" s="162"/>
      <c r="B179" s="67"/>
      <c r="C179" s="67" t="s">
        <v>52</v>
      </c>
      <c r="D179" s="153" t="s">
        <v>338</v>
      </c>
      <c r="E179" s="153"/>
      <c r="F179" s="68">
        <v>155</v>
      </c>
      <c r="G179" s="67">
        <f aca="true" t="shared" si="52" ref="G179:L179">G14/G167</f>
        <v>112.46451612903226</v>
      </c>
      <c r="H179" s="67">
        <f>H14/H167</f>
        <v>139.87820512820514</v>
      </c>
      <c r="I179" s="67">
        <f t="shared" si="52"/>
        <v>137.84713375796179</v>
      </c>
      <c r="J179" s="67">
        <f t="shared" si="52"/>
        <v>139.77707006369425</v>
      </c>
      <c r="K179" s="67">
        <f t="shared" si="52"/>
        <v>105.28354430379747</v>
      </c>
      <c r="L179" s="124">
        <f t="shared" si="52"/>
        <v>158.31012658227849</v>
      </c>
      <c r="M179" s="100">
        <f t="shared" si="42"/>
        <v>114.84469953524498</v>
      </c>
      <c r="N179" s="124"/>
      <c r="O179" s="135"/>
      <c r="P179" s="135"/>
      <c r="Q179" s="135"/>
      <c r="R179" s="135">
        <f>R14/R167</f>
        <v>158.31012658227849</v>
      </c>
      <c r="S179" s="56"/>
      <c r="T179" s="74"/>
      <c r="U179" s="51"/>
      <c r="AG179" s="105"/>
      <c r="AH179" s="105"/>
      <c r="AI179" s="105"/>
      <c r="AJ179" s="105"/>
      <c r="AK179" s="105"/>
      <c r="AL179" s="105"/>
      <c r="AM179" s="105"/>
    </row>
    <row r="180" spans="1:39" ht="12.75" customHeight="1">
      <c r="A180" s="162"/>
      <c r="B180" s="68">
        <v>8</v>
      </c>
      <c r="C180" s="67"/>
      <c r="D180" s="153" t="s">
        <v>78</v>
      </c>
      <c r="E180" s="153"/>
      <c r="F180" s="68">
        <v>161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124">
        <v>0</v>
      </c>
      <c r="M180" s="67"/>
      <c r="N180" s="124"/>
      <c r="O180" s="124">
        <v>0</v>
      </c>
      <c r="P180" s="124">
        <v>0</v>
      </c>
      <c r="Q180" s="124">
        <v>0</v>
      </c>
      <c r="R180" s="124">
        <f aca="true" t="shared" si="53" ref="R180:R188">N180</f>
        <v>0</v>
      </c>
      <c r="S180" s="56"/>
      <c r="T180" s="74"/>
      <c r="U180" s="51"/>
      <c r="AG180" s="105"/>
      <c r="AH180" s="105"/>
      <c r="AI180" s="105"/>
      <c r="AJ180" s="105"/>
      <c r="AK180" s="105"/>
      <c r="AL180" s="105"/>
      <c r="AM180" s="105"/>
    </row>
    <row r="181" spans="1:39" ht="12.75" customHeight="1">
      <c r="A181" s="162"/>
      <c r="B181" s="68">
        <v>9</v>
      </c>
      <c r="C181" s="67"/>
      <c r="D181" s="153" t="s">
        <v>233</v>
      </c>
      <c r="E181" s="153"/>
      <c r="F181" s="68">
        <v>162</v>
      </c>
      <c r="G181" s="123">
        <f aca="true" t="shared" si="54" ref="G181:L181">SUM(G182:G186)</f>
        <v>153.022</v>
      </c>
      <c r="H181" s="67">
        <f t="shared" si="54"/>
        <v>165</v>
      </c>
      <c r="I181" s="70">
        <f t="shared" si="54"/>
        <v>153.022</v>
      </c>
      <c r="J181" s="70">
        <f t="shared" si="54"/>
        <v>352.59999999999997</v>
      </c>
      <c r="K181" s="67">
        <f t="shared" si="54"/>
        <v>0</v>
      </c>
      <c r="L181" s="124">
        <f t="shared" si="54"/>
        <v>165</v>
      </c>
      <c r="M181" s="70"/>
      <c r="N181" s="124"/>
      <c r="O181" s="124">
        <f>SUM(O182:O186)</f>
        <v>163</v>
      </c>
      <c r="P181" s="124">
        <f>SUM(P182:P186)</f>
        <v>165</v>
      </c>
      <c r="Q181" s="124">
        <f>SUM(Q182:Q186)</f>
        <v>165</v>
      </c>
      <c r="R181" s="124">
        <f>L181</f>
        <v>165</v>
      </c>
      <c r="S181" s="56"/>
      <c r="T181" s="74"/>
      <c r="U181" s="51"/>
      <c r="AG181" s="105"/>
      <c r="AH181" s="105"/>
      <c r="AI181" s="105"/>
      <c r="AJ181" s="105"/>
      <c r="AK181" s="105"/>
      <c r="AL181" s="105"/>
      <c r="AM181" s="105"/>
    </row>
    <row r="182" spans="1:39" ht="25.5">
      <c r="A182" s="162"/>
      <c r="B182" s="67"/>
      <c r="C182" s="67"/>
      <c r="D182" s="67"/>
      <c r="E182" s="69" t="s">
        <v>234</v>
      </c>
      <c r="F182" s="68">
        <v>163</v>
      </c>
      <c r="G182" s="123">
        <v>4.65</v>
      </c>
      <c r="H182" s="67">
        <v>5</v>
      </c>
      <c r="I182" s="70">
        <v>4.65</v>
      </c>
      <c r="J182" s="67">
        <v>256</v>
      </c>
      <c r="K182" s="70"/>
      <c r="L182" s="123">
        <v>5</v>
      </c>
      <c r="M182" s="70"/>
      <c r="N182" s="124"/>
      <c r="O182" s="124">
        <v>3</v>
      </c>
      <c r="P182" s="124">
        <v>5</v>
      </c>
      <c r="Q182" s="124">
        <v>5</v>
      </c>
      <c r="R182" s="123">
        <f>L182</f>
        <v>5</v>
      </c>
      <c r="S182" s="56"/>
      <c r="T182" s="74"/>
      <c r="U182" s="51"/>
      <c r="AG182" s="105"/>
      <c r="AH182" s="105"/>
      <c r="AI182" s="105"/>
      <c r="AJ182" s="105"/>
      <c r="AK182" s="105"/>
      <c r="AL182" s="105"/>
      <c r="AM182" s="105"/>
    </row>
    <row r="183" spans="1:39" ht="12.75">
      <c r="A183" s="162"/>
      <c r="B183" s="67"/>
      <c r="C183" s="67"/>
      <c r="D183" s="67"/>
      <c r="E183" s="69" t="s">
        <v>235</v>
      </c>
      <c r="F183" s="68">
        <v>164</v>
      </c>
      <c r="G183" s="136">
        <v>38.738</v>
      </c>
      <c r="H183" s="67">
        <v>150</v>
      </c>
      <c r="I183" s="70">
        <v>38.738</v>
      </c>
      <c r="J183" s="70">
        <v>38.4</v>
      </c>
      <c r="K183" s="70"/>
      <c r="L183" s="123">
        <v>150</v>
      </c>
      <c r="M183" s="70"/>
      <c r="N183" s="124"/>
      <c r="O183" s="124">
        <v>150</v>
      </c>
      <c r="P183" s="124">
        <v>150</v>
      </c>
      <c r="Q183" s="124">
        <v>150</v>
      </c>
      <c r="R183" s="123">
        <f>L183</f>
        <v>150</v>
      </c>
      <c r="S183" s="56"/>
      <c r="T183" s="74"/>
      <c r="U183" s="51"/>
      <c r="AG183" s="105"/>
      <c r="AH183" s="105"/>
      <c r="AI183" s="105"/>
      <c r="AJ183" s="105"/>
      <c r="AK183" s="105"/>
      <c r="AL183" s="105"/>
      <c r="AM183" s="105"/>
    </row>
    <row r="184" spans="1:39" ht="12.75">
      <c r="A184" s="162"/>
      <c r="B184" s="67"/>
      <c r="C184" s="67"/>
      <c r="D184" s="67"/>
      <c r="E184" s="69" t="s">
        <v>236</v>
      </c>
      <c r="F184" s="68">
        <v>165</v>
      </c>
      <c r="G184" s="136">
        <v>109.634</v>
      </c>
      <c r="H184" s="67">
        <v>10</v>
      </c>
      <c r="I184" s="70">
        <v>109.634</v>
      </c>
      <c r="J184" s="70">
        <v>58.2</v>
      </c>
      <c r="K184" s="70"/>
      <c r="L184" s="123">
        <v>10</v>
      </c>
      <c r="M184" s="70"/>
      <c r="N184" s="124"/>
      <c r="O184" s="124">
        <v>10</v>
      </c>
      <c r="P184" s="124">
        <v>10</v>
      </c>
      <c r="Q184" s="124">
        <v>10</v>
      </c>
      <c r="R184" s="123">
        <f>L184</f>
        <v>10</v>
      </c>
      <c r="S184" s="56"/>
      <c r="T184" s="74"/>
      <c r="U184" s="51"/>
      <c r="AG184" s="105"/>
      <c r="AH184" s="105"/>
      <c r="AI184" s="105"/>
      <c r="AJ184" s="105"/>
      <c r="AK184" s="105"/>
      <c r="AL184" s="105"/>
      <c r="AM184" s="105"/>
    </row>
    <row r="185" spans="1:39" ht="12.75">
      <c r="A185" s="162"/>
      <c r="B185" s="67"/>
      <c r="C185" s="67"/>
      <c r="D185" s="67"/>
      <c r="E185" s="69" t="s">
        <v>237</v>
      </c>
      <c r="F185" s="68">
        <v>166</v>
      </c>
      <c r="G185" s="124"/>
      <c r="H185" s="67"/>
      <c r="I185" s="78"/>
      <c r="J185" s="67"/>
      <c r="K185" s="67"/>
      <c r="L185" s="124"/>
      <c r="M185" s="67"/>
      <c r="N185" s="124"/>
      <c r="O185" s="124"/>
      <c r="P185" s="124"/>
      <c r="Q185" s="124"/>
      <c r="R185" s="124">
        <f t="shared" si="53"/>
        <v>0</v>
      </c>
      <c r="S185" s="56"/>
      <c r="T185" s="74"/>
      <c r="U185" s="51"/>
      <c r="AG185" s="105"/>
      <c r="AH185" s="105"/>
      <c r="AI185" s="105"/>
      <c r="AJ185" s="105"/>
      <c r="AK185" s="105"/>
      <c r="AL185" s="105"/>
      <c r="AM185" s="105"/>
    </row>
    <row r="186" spans="1:39" ht="12.75">
      <c r="A186" s="162"/>
      <c r="B186" s="67"/>
      <c r="C186" s="67"/>
      <c r="D186" s="67"/>
      <c r="E186" s="69" t="s">
        <v>238</v>
      </c>
      <c r="F186" s="68">
        <v>167</v>
      </c>
      <c r="G186" s="67"/>
      <c r="H186" s="67"/>
      <c r="I186" s="78"/>
      <c r="J186" s="67"/>
      <c r="K186" s="67"/>
      <c r="L186" s="124"/>
      <c r="M186" s="67"/>
      <c r="N186" s="67"/>
      <c r="O186" s="67"/>
      <c r="P186" s="67"/>
      <c r="Q186" s="67"/>
      <c r="R186" s="67">
        <f t="shared" si="53"/>
        <v>0</v>
      </c>
      <c r="S186" s="56"/>
      <c r="T186" s="74"/>
      <c r="U186" s="51"/>
      <c r="AG186" s="105"/>
      <c r="AH186" s="105"/>
      <c r="AI186" s="105"/>
      <c r="AJ186" s="105"/>
      <c r="AK186" s="105"/>
      <c r="AL186" s="105"/>
      <c r="AM186" s="105"/>
    </row>
    <row r="187" spans="1:39" ht="26.25" customHeight="1">
      <c r="A187" s="162"/>
      <c r="B187" s="68">
        <v>10</v>
      </c>
      <c r="C187" s="67"/>
      <c r="D187" s="153" t="s">
        <v>239</v>
      </c>
      <c r="E187" s="153"/>
      <c r="F187" s="68">
        <v>168</v>
      </c>
      <c r="G187" s="67">
        <v>0</v>
      </c>
      <c r="H187" s="67">
        <v>0</v>
      </c>
      <c r="I187" s="78">
        <v>0</v>
      </c>
      <c r="J187" s="67">
        <v>0</v>
      </c>
      <c r="K187" s="67"/>
      <c r="L187" s="124">
        <v>0</v>
      </c>
      <c r="M187" s="67"/>
      <c r="N187" s="67"/>
      <c r="O187" s="67">
        <v>0</v>
      </c>
      <c r="P187" s="67">
        <v>0</v>
      </c>
      <c r="Q187" s="67">
        <v>0</v>
      </c>
      <c r="R187" s="67">
        <f t="shared" si="53"/>
        <v>0</v>
      </c>
      <c r="S187" s="56"/>
      <c r="T187" s="74"/>
      <c r="U187" s="51"/>
      <c r="AG187" s="105"/>
      <c r="AH187" s="105"/>
      <c r="AI187" s="105"/>
      <c r="AJ187" s="105"/>
      <c r="AK187" s="105"/>
      <c r="AL187" s="105"/>
      <c r="AM187" s="105"/>
    </row>
    <row r="188" spans="1:39" ht="26.25" customHeight="1">
      <c r="A188" s="82"/>
      <c r="B188" s="68">
        <v>11</v>
      </c>
      <c r="C188" s="67"/>
      <c r="D188" s="153" t="s">
        <v>339</v>
      </c>
      <c r="E188" s="153"/>
      <c r="F188" s="68">
        <v>169</v>
      </c>
      <c r="G188" s="67">
        <v>0</v>
      </c>
      <c r="H188" s="67">
        <v>0</v>
      </c>
      <c r="I188" s="78">
        <v>0</v>
      </c>
      <c r="J188" s="67">
        <v>0</v>
      </c>
      <c r="K188" s="67"/>
      <c r="L188" s="124">
        <v>0</v>
      </c>
      <c r="M188" s="67"/>
      <c r="N188" s="67"/>
      <c r="O188" s="67">
        <v>0</v>
      </c>
      <c r="P188" s="67">
        <v>0</v>
      </c>
      <c r="Q188" s="67">
        <v>0</v>
      </c>
      <c r="R188" s="67">
        <f t="shared" si="53"/>
        <v>0</v>
      </c>
      <c r="S188" s="56"/>
      <c r="T188" s="74"/>
      <c r="U188" s="49"/>
      <c r="AG188" s="105"/>
      <c r="AH188" s="105"/>
      <c r="AI188" s="105"/>
      <c r="AJ188" s="105"/>
      <c r="AK188" s="105"/>
      <c r="AL188" s="105"/>
      <c r="AM188" s="105"/>
    </row>
    <row r="189" spans="1:21" ht="14.25" customHeight="1">
      <c r="A189" s="82"/>
      <c r="B189" s="67"/>
      <c r="C189" s="67"/>
      <c r="D189" s="67"/>
      <c r="E189" s="69" t="s">
        <v>340</v>
      </c>
      <c r="F189" s="68">
        <v>170</v>
      </c>
      <c r="G189" s="70"/>
      <c r="H189" s="78"/>
      <c r="I189" s="99"/>
      <c r="J189" s="67"/>
      <c r="K189" s="70"/>
      <c r="L189" s="123"/>
      <c r="M189" s="70"/>
      <c r="N189" s="78"/>
      <c r="O189" s="67"/>
      <c r="P189" s="67"/>
      <c r="Q189" s="67"/>
      <c r="R189" s="67"/>
      <c r="S189" s="56"/>
      <c r="T189" s="74"/>
      <c r="U189" s="49"/>
    </row>
    <row r="190" spans="1:21" ht="15.75" customHeight="1">
      <c r="A190" s="82"/>
      <c r="B190" s="67"/>
      <c r="C190" s="67"/>
      <c r="D190" s="67"/>
      <c r="E190" s="69" t="s">
        <v>341</v>
      </c>
      <c r="F190" s="68">
        <v>171</v>
      </c>
      <c r="G190" s="70"/>
      <c r="H190" s="78"/>
      <c r="I190" s="99"/>
      <c r="J190" s="67"/>
      <c r="K190" s="70"/>
      <c r="L190" s="123"/>
      <c r="M190" s="70"/>
      <c r="N190" s="78"/>
      <c r="O190" s="67"/>
      <c r="P190" s="67"/>
      <c r="Q190" s="67"/>
      <c r="R190" s="67"/>
      <c r="S190" s="56"/>
      <c r="T190" s="74"/>
      <c r="U190" s="49"/>
    </row>
    <row r="191" spans="1:20" ht="21" customHeight="1">
      <c r="A191" s="4" t="s">
        <v>299</v>
      </c>
      <c r="B191" s="82"/>
      <c r="C191" s="83"/>
      <c r="D191" s="84"/>
      <c r="E191" s="84"/>
      <c r="F191" s="82"/>
      <c r="G191" s="83"/>
      <c r="H191" s="83"/>
      <c r="I191" s="88"/>
      <c r="J191" s="83"/>
      <c r="K191" s="83"/>
      <c r="L191" s="129"/>
      <c r="M191" s="83"/>
      <c r="N191" s="88"/>
      <c r="O191" s="83"/>
      <c r="P191" s="83"/>
      <c r="Q191" s="83"/>
      <c r="R191" s="83"/>
      <c r="S191" s="49"/>
      <c r="T191" s="55"/>
    </row>
    <row r="192" spans="1:20" ht="12.75">
      <c r="A192" s="4" t="s">
        <v>300</v>
      </c>
      <c r="B192" s="82"/>
      <c r="C192" s="83"/>
      <c r="D192" s="84"/>
      <c r="E192" s="84"/>
      <c r="F192" s="82"/>
      <c r="G192" s="83"/>
      <c r="H192" s="83"/>
      <c r="I192" s="88"/>
      <c r="J192" s="83"/>
      <c r="K192" s="83"/>
      <c r="L192" s="129"/>
      <c r="M192" s="83"/>
      <c r="N192" s="88"/>
      <c r="O192" s="83"/>
      <c r="P192" s="83"/>
      <c r="Q192" s="83"/>
      <c r="R192" s="83"/>
      <c r="S192" s="49"/>
      <c r="T192" s="55"/>
    </row>
    <row r="193" spans="2:20" ht="12.75">
      <c r="B193" s="15"/>
      <c r="C193" s="15"/>
      <c r="D193" s="15"/>
      <c r="E193" s="15"/>
      <c r="F193" s="15"/>
      <c r="G193" s="15"/>
      <c r="H193" s="15"/>
      <c r="I193" s="79"/>
      <c r="J193" s="15"/>
      <c r="K193" s="15"/>
      <c r="L193" s="130"/>
      <c r="M193" s="15"/>
      <c r="N193" s="79"/>
      <c r="O193" s="15"/>
      <c r="P193" s="15"/>
      <c r="Q193" s="15"/>
      <c r="R193" s="15"/>
      <c r="T193" s="55"/>
    </row>
    <row r="194" spans="2:31" s="16" customFormat="1" ht="12.75">
      <c r="B194" s="1"/>
      <c r="C194" s="1"/>
      <c r="D194" s="1"/>
      <c r="E194" s="1"/>
      <c r="F194" s="1"/>
      <c r="G194" s="1"/>
      <c r="H194" s="1"/>
      <c r="I194" s="80"/>
      <c r="J194" s="1"/>
      <c r="K194" s="1"/>
      <c r="L194" s="131"/>
      <c r="M194" s="1"/>
      <c r="N194" s="80"/>
      <c r="O194" s="1"/>
      <c r="P194" s="1"/>
      <c r="Q194" s="1"/>
      <c r="R194" s="1"/>
      <c r="S194" s="1"/>
      <c r="T194" s="53"/>
      <c r="Y194" s="107"/>
      <c r="Z194" s="107"/>
      <c r="AA194" s="107"/>
      <c r="AB194" s="107"/>
      <c r="AC194" s="107"/>
      <c r="AD194" s="107"/>
      <c r="AE194" s="107"/>
    </row>
    <row r="195" spans="2:20" ht="12.75">
      <c r="B195" s="16"/>
      <c r="C195" s="161" t="str">
        <f>ANEXA1!B76</f>
        <v>DIRECTOR GENERAL</v>
      </c>
      <c r="D195" s="161"/>
      <c r="E195" s="161"/>
      <c r="F195" s="161"/>
      <c r="G195" s="16"/>
      <c r="H195" s="16"/>
      <c r="I195" s="161" t="str">
        <f>ANEXA1!H76</f>
        <v>DIRECTOR ECONOMIC</v>
      </c>
      <c r="J195" s="161"/>
      <c r="K195" s="161"/>
      <c r="L195" s="161"/>
      <c r="M195" s="161"/>
      <c r="N195" s="161"/>
      <c r="O195" s="161"/>
      <c r="P195" s="161"/>
      <c r="Q195" s="161"/>
      <c r="R195" s="161"/>
      <c r="S195" s="16"/>
      <c r="T195" s="54"/>
    </row>
    <row r="196" spans="2:20" ht="12.75">
      <c r="B196" s="16"/>
      <c r="C196" s="16" t="str">
        <f>ANEXA1!B77</f>
        <v>BUJOR IONUT ANTONIO</v>
      </c>
      <c r="D196" s="16"/>
      <c r="E196" s="16"/>
      <c r="F196" s="16"/>
      <c r="G196" s="16"/>
      <c r="H196" s="16"/>
      <c r="I196" s="16" t="str">
        <f>ANEXA1!H77</f>
        <v>FABIAN DANA IOANA</v>
      </c>
      <c r="J196" s="16"/>
      <c r="K196" s="16"/>
      <c r="L196" s="132"/>
      <c r="M196" s="16"/>
      <c r="N196" s="89"/>
      <c r="O196" s="16"/>
      <c r="P196" s="16"/>
      <c r="Q196" s="16"/>
      <c r="R196" s="16"/>
      <c r="S196" s="16"/>
      <c r="T196" s="54"/>
    </row>
    <row r="197" ht="12.75">
      <c r="I197" s="1"/>
    </row>
    <row r="198" ht="12.75">
      <c r="I198" s="1"/>
    </row>
    <row r="199" ht="12.75">
      <c r="I199" s="1" t="str">
        <f>ANEXA1!H80</f>
        <v>VIZAT CFG</v>
      </c>
    </row>
    <row r="200" ht="12.75">
      <c r="I200" s="1" t="str">
        <f>ANEXA1!H81</f>
        <v>Iojiban Doina</v>
      </c>
    </row>
    <row r="201" ht="12.75">
      <c r="I201" s="1"/>
    </row>
  </sheetData>
  <sheetProtection selectLockedCells="1" selectUnlockedCells="1"/>
  <mergeCells count="129">
    <mergeCell ref="J9:K9"/>
    <mergeCell ref="K10:K11"/>
    <mergeCell ref="T9:T11"/>
    <mergeCell ref="G7:H7"/>
    <mergeCell ref="A6:R6"/>
    <mergeCell ref="A9:C11"/>
    <mergeCell ref="D9:E11"/>
    <mergeCell ref="F9:F11"/>
    <mergeCell ref="G9:G11"/>
    <mergeCell ref="H9:I9"/>
    <mergeCell ref="O10:R10"/>
    <mergeCell ref="I10:I11"/>
    <mergeCell ref="N9:R9"/>
    <mergeCell ref="D13:E13"/>
    <mergeCell ref="A14:A39"/>
    <mergeCell ref="D14:E14"/>
    <mergeCell ref="D15:E15"/>
    <mergeCell ref="D20:E20"/>
    <mergeCell ref="D21:E21"/>
    <mergeCell ref="D24:E24"/>
    <mergeCell ref="D25:E25"/>
    <mergeCell ref="D26:E26"/>
    <mergeCell ref="D34:E34"/>
    <mergeCell ref="D35:E35"/>
    <mergeCell ref="D36:E36"/>
    <mergeCell ref="D37:E37"/>
    <mergeCell ref="D38:E38"/>
    <mergeCell ref="D39:E39"/>
    <mergeCell ref="D40:E40"/>
    <mergeCell ref="D41:E41"/>
    <mergeCell ref="D158:E158"/>
    <mergeCell ref="D42:E42"/>
    <mergeCell ref="D43:E43"/>
    <mergeCell ref="D44:E44"/>
    <mergeCell ref="D45:E45"/>
    <mergeCell ref="D48:E48"/>
    <mergeCell ref="D49:E49"/>
    <mergeCell ref="D50:E50"/>
    <mergeCell ref="D51:E51"/>
    <mergeCell ref="D52:E52"/>
    <mergeCell ref="D53:E53"/>
    <mergeCell ref="D56:E56"/>
    <mergeCell ref="D57:E57"/>
    <mergeCell ref="D58:E58"/>
    <mergeCell ref="D59:E59"/>
    <mergeCell ref="D61:E61"/>
    <mergeCell ref="D68:E68"/>
    <mergeCell ref="D73:E73"/>
    <mergeCell ref="D74:E74"/>
    <mergeCell ref="D75:E75"/>
    <mergeCell ref="D76:E76"/>
    <mergeCell ref="D77:E77"/>
    <mergeCell ref="D78:E78"/>
    <mergeCell ref="D116:E116"/>
    <mergeCell ref="D79:E79"/>
    <mergeCell ref="D80:E80"/>
    <mergeCell ref="D89:E89"/>
    <mergeCell ref="C90:E90"/>
    <mergeCell ref="D91:E91"/>
    <mergeCell ref="D92:E92"/>
    <mergeCell ref="D115:E115"/>
    <mergeCell ref="D93:E93"/>
    <mergeCell ref="D94:E94"/>
    <mergeCell ref="D95:E95"/>
    <mergeCell ref="D96:E96"/>
    <mergeCell ref="D109:E109"/>
    <mergeCell ref="C97:E97"/>
    <mergeCell ref="D98:E98"/>
    <mergeCell ref="D99:E99"/>
    <mergeCell ref="D100:E100"/>
    <mergeCell ref="D101:E101"/>
    <mergeCell ref="D102:E102"/>
    <mergeCell ref="A41:A149"/>
    <mergeCell ref="D132:E132"/>
    <mergeCell ref="D133:E133"/>
    <mergeCell ref="D142:E142"/>
    <mergeCell ref="D143:E143"/>
    <mergeCell ref="D129:E129"/>
    <mergeCell ref="D103:E103"/>
    <mergeCell ref="D104:E104"/>
    <mergeCell ref="D107:E107"/>
    <mergeCell ref="D108:E108"/>
    <mergeCell ref="D110:E110"/>
    <mergeCell ref="D111:E111"/>
    <mergeCell ref="D112:E112"/>
    <mergeCell ref="D113:E113"/>
    <mergeCell ref="D131:E131"/>
    <mergeCell ref="D150:E150"/>
    <mergeCell ref="D122:E122"/>
    <mergeCell ref="D123:E123"/>
    <mergeCell ref="D119:E119"/>
    <mergeCell ref="D114:E114"/>
    <mergeCell ref="D188:E188"/>
    <mergeCell ref="A155:A187"/>
    <mergeCell ref="D173:E173"/>
    <mergeCell ref="D171:E171"/>
    <mergeCell ref="D181:E181"/>
    <mergeCell ref="D187:E187"/>
    <mergeCell ref="D174:E174"/>
    <mergeCell ref="D172:E172"/>
    <mergeCell ref="D179:E179"/>
    <mergeCell ref="D161:E161"/>
    <mergeCell ref="I195:R195"/>
    <mergeCell ref="D170:E170"/>
    <mergeCell ref="D180:E180"/>
    <mergeCell ref="D127:E127"/>
    <mergeCell ref="D128:E128"/>
    <mergeCell ref="C195:F195"/>
    <mergeCell ref="D156:E156"/>
    <mergeCell ref="D160:E160"/>
    <mergeCell ref="D153:E153"/>
    <mergeCell ref="D154:E154"/>
    <mergeCell ref="D169:E169"/>
    <mergeCell ref="D146:E146"/>
    <mergeCell ref="D149:E149"/>
    <mergeCell ref="D155:E155"/>
    <mergeCell ref="D130:E130"/>
    <mergeCell ref="D163:E163"/>
    <mergeCell ref="D164:E164"/>
    <mergeCell ref="D165:E165"/>
    <mergeCell ref="D162:E162"/>
    <mergeCell ref="D168:E168"/>
    <mergeCell ref="D157:E157"/>
    <mergeCell ref="D159:E159"/>
    <mergeCell ref="D166:E166"/>
    <mergeCell ref="D167:E167"/>
    <mergeCell ref="D124:E124"/>
    <mergeCell ref="C125:E125"/>
    <mergeCell ref="D126:E126"/>
  </mergeCells>
  <printOptions/>
  <pageMargins left="0.3937007874015748" right="0.1968503937007874" top="1.062992125984252" bottom="0.8661417322834646" header="0.7874015748031497" footer="0.7874015748031497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94" zoomScaleNormal="94" zoomScalePageLayoutView="0" workbookViewId="0" topLeftCell="A1">
      <selection activeCell="G27" sqref="G27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8" width="9.00390625" style="0" customWidth="1"/>
  </cols>
  <sheetData>
    <row r="1" spans="1:8" ht="12.75" customHeight="1">
      <c r="A1" s="2"/>
      <c r="B1" s="2"/>
      <c r="C1" s="2"/>
      <c r="D1" s="3"/>
      <c r="E1" s="3"/>
      <c r="F1" s="3"/>
      <c r="G1" s="150" t="s">
        <v>240</v>
      </c>
      <c r="H1" s="150"/>
    </row>
    <row r="2" spans="1:13" ht="12.75" customHeight="1">
      <c r="A2" s="4" t="s">
        <v>274</v>
      </c>
      <c r="B2" s="5"/>
      <c r="C2" s="5"/>
      <c r="D2" s="6"/>
      <c r="E2" s="6"/>
      <c r="F2" s="6"/>
      <c r="G2" s="6"/>
      <c r="H2" s="6"/>
      <c r="I2" s="3"/>
      <c r="J2" s="3"/>
      <c r="K2" s="3"/>
      <c r="L2" s="3"/>
      <c r="M2" s="18"/>
    </row>
    <row r="3" spans="1:13" ht="12.75" customHeight="1">
      <c r="A3" s="4" t="s">
        <v>275</v>
      </c>
      <c r="B3" s="5"/>
      <c r="C3" s="5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276</v>
      </c>
      <c r="B4" s="5"/>
      <c r="C4" s="5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277</v>
      </c>
      <c r="B5" s="5"/>
      <c r="C5" s="5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5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51" t="s">
        <v>241</v>
      </c>
      <c r="B7" s="151"/>
      <c r="C7" s="151"/>
      <c r="D7" s="151"/>
      <c r="E7" s="151"/>
      <c r="F7" s="151"/>
      <c r="G7" s="151"/>
      <c r="H7" s="151"/>
      <c r="I7" s="3"/>
      <c r="J7" s="3"/>
      <c r="K7" s="3"/>
      <c r="L7" s="3"/>
      <c r="M7" s="2"/>
    </row>
    <row r="8" spans="1:13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8" ht="12.75" customHeight="1">
      <c r="A10" s="2"/>
      <c r="B10" s="2"/>
      <c r="C10" s="2"/>
      <c r="D10" s="3"/>
      <c r="E10" s="3"/>
      <c r="F10" s="3"/>
      <c r="G10" s="3"/>
      <c r="H10" s="9" t="s">
        <v>2</v>
      </c>
    </row>
    <row r="11" spans="1:8" ht="40.5" customHeight="1">
      <c r="A11" s="147" t="s">
        <v>242</v>
      </c>
      <c r="B11" s="147" t="s">
        <v>243</v>
      </c>
      <c r="C11" s="147" t="s">
        <v>420</v>
      </c>
      <c r="D11" s="147"/>
      <c r="E11" s="147" t="s">
        <v>283</v>
      </c>
      <c r="F11" s="147" t="s">
        <v>421</v>
      </c>
      <c r="G11" s="147"/>
      <c r="H11" s="147" t="s">
        <v>282</v>
      </c>
    </row>
    <row r="12" spans="1:9" ht="22.5" customHeight="1">
      <c r="A12" s="147"/>
      <c r="B12" s="147"/>
      <c r="C12" s="11" t="s">
        <v>80</v>
      </c>
      <c r="D12" s="11" t="s">
        <v>244</v>
      </c>
      <c r="E12" s="147"/>
      <c r="F12" s="11" t="s">
        <v>80</v>
      </c>
      <c r="G12" s="11" t="s">
        <v>244</v>
      </c>
      <c r="H12" s="147"/>
      <c r="I12" s="19"/>
    </row>
    <row r="13" spans="1:8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1:8" ht="25.5">
      <c r="A14" s="12" t="s">
        <v>9</v>
      </c>
      <c r="B14" s="14" t="s">
        <v>245</v>
      </c>
      <c r="C14" s="13">
        <f>C15+C16+C17</f>
        <v>4047</v>
      </c>
      <c r="D14" s="13">
        <f>D15+D16+D17</f>
        <v>3900</v>
      </c>
      <c r="E14" s="22">
        <f>D14/C14*100</f>
        <v>96.36767976278725</v>
      </c>
      <c r="F14" s="13">
        <f>F15+F16+F17</f>
        <v>4336</v>
      </c>
      <c r="G14" s="13">
        <f>G15+G16+G17</f>
        <v>3943</v>
      </c>
      <c r="H14" s="22">
        <f>G14/F14*100</f>
        <v>90.93634686346863</v>
      </c>
    </row>
    <row r="15" spans="1:8" ht="12.75">
      <c r="A15" s="12">
        <v>1</v>
      </c>
      <c r="B15" s="14" t="s">
        <v>246</v>
      </c>
      <c r="C15" s="13">
        <v>3997</v>
      </c>
      <c r="D15" s="13">
        <v>3853</v>
      </c>
      <c r="E15" s="22">
        <f>D15/C15*100</f>
        <v>96.39729797348011</v>
      </c>
      <c r="F15" s="13">
        <v>4321</v>
      </c>
      <c r="G15" s="13">
        <v>3928</v>
      </c>
      <c r="H15" s="22">
        <f>G15/F15*100</f>
        <v>90.90488312890534</v>
      </c>
    </row>
    <row r="16" spans="1:8" ht="12.75">
      <c r="A16" s="12">
        <v>2</v>
      </c>
      <c r="B16" s="14" t="s">
        <v>13</v>
      </c>
      <c r="C16" s="13">
        <v>50</v>
      </c>
      <c r="D16" s="13">
        <v>47</v>
      </c>
      <c r="E16" s="22">
        <f>D16/C16*100</f>
        <v>94</v>
      </c>
      <c r="F16" s="13">
        <v>15</v>
      </c>
      <c r="G16" s="13">
        <v>15</v>
      </c>
      <c r="H16" s="22">
        <f>G16/F16*100</f>
        <v>100</v>
      </c>
    </row>
    <row r="17" spans="1:8" ht="12.75">
      <c r="A17" s="12">
        <v>3</v>
      </c>
      <c r="B17" s="14" t="s">
        <v>14</v>
      </c>
      <c r="C17" s="13">
        <v>0</v>
      </c>
      <c r="D17" s="13">
        <v>0</v>
      </c>
      <c r="E17" s="22" t="s">
        <v>227</v>
      </c>
      <c r="F17" s="13">
        <v>0</v>
      </c>
      <c r="G17" s="13">
        <v>0</v>
      </c>
      <c r="H17" s="22" t="s">
        <v>227</v>
      </c>
    </row>
    <row r="18" ht="12.75">
      <c r="A18" s="4" t="s">
        <v>247</v>
      </c>
    </row>
    <row r="21" spans="2:9" s="16" customFormat="1" ht="12.75" customHeight="1">
      <c r="B21" s="20" t="str">
        <f>ANEXA1!B76</f>
        <v>DIRECTOR GENERAL</v>
      </c>
      <c r="D21" s="161" t="str">
        <f>ANEXA1!H76</f>
        <v>DIRECTOR ECONOMIC</v>
      </c>
      <c r="E21" s="161"/>
      <c r="F21" s="161"/>
      <c r="G21" s="161"/>
      <c r="H21" s="161"/>
      <c r="I21" s="161"/>
    </row>
    <row r="22" spans="2:4" s="16" customFormat="1" ht="12.75">
      <c r="B22" s="16" t="str">
        <f>ANEXA1!B77</f>
        <v>BUJOR IONUT ANTONIO</v>
      </c>
      <c r="D22" s="16" t="str">
        <f>ANEXA1!H77</f>
        <v>FABIAN DANA IOANA</v>
      </c>
    </row>
    <row r="25" ht="12.75">
      <c r="D25" t="str">
        <f>ANEXA1!H80</f>
        <v>VIZAT CFG</v>
      </c>
    </row>
    <row r="26" ht="12.75">
      <c r="D26" t="str">
        <f>ANEXA1!H81</f>
        <v>Iojiban Doina</v>
      </c>
    </row>
  </sheetData>
  <sheetProtection selectLockedCells="1" selectUnlockedCells="1"/>
  <mergeCells count="9">
    <mergeCell ref="D21:I21"/>
    <mergeCell ref="G1:H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="94" zoomScaleNormal="94" zoomScalePageLayoutView="0" workbookViewId="0" topLeftCell="A45">
      <selection activeCell="G72" sqref="G72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2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  <col min="10" max="11" width="11.57421875" style="0" customWidth="1"/>
  </cols>
  <sheetData>
    <row r="1" spans="1:9" ht="12.75" customHeight="1">
      <c r="A1" s="2"/>
      <c r="B1" s="2"/>
      <c r="C1" s="36"/>
      <c r="D1" s="3"/>
      <c r="E1" s="3"/>
      <c r="F1" s="3"/>
      <c r="G1" s="3"/>
      <c r="H1" s="150" t="s">
        <v>248</v>
      </c>
      <c r="I1" s="150"/>
    </row>
    <row r="2" spans="1:9" ht="12.75" customHeight="1">
      <c r="A2" s="4" t="s">
        <v>274</v>
      </c>
      <c r="B2" s="5"/>
      <c r="C2" s="36"/>
      <c r="D2" s="6"/>
      <c r="E2" s="6"/>
      <c r="F2" s="6"/>
      <c r="G2" s="6"/>
      <c r="H2" s="6"/>
      <c r="I2" s="3"/>
    </row>
    <row r="3" spans="1:9" ht="12.75" customHeight="1">
      <c r="A3" s="4" t="s">
        <v>275</v>
      </c>
      <c r="B3" s="5"/>
      <c r="C3" s="36"/>
      <c r="D3" s="6"/>
      <c r="E3" s="6"/>
      <c r="F3" s="6"/>
      <c r="G3" s="6"/>
      <c r="H3" s="6"/>
      <c r="I3" s="3"/>
    </row>
    <row r="4" spans="1:9" ht="12.75" customHeight="1">
      <c r="A4" s="4" t="s">
        <v>276</v>
      </c>
      <c r="B4" s="5"/>
      <c r="C4" s="36"/>
      <c r="D4" s="6"/>
      <c r="E4" s="6"/>
      <c r="F4" s="6"/>
      <c r="G4" s="6"/>
      <c r="H4" s="6"/>
      <c r="I4" s="3"/>
    </row>
    <row r="5" spans="1:9" ht="12.75" customHeight="1">
      <c r="A5" s="4" t="s">
        <v>277</v>
      </c>
      <c r="B5" s="5"/>
      <c r="C5" s="36"/>
      <c r="D5" s="6"/>
      <c r="E5" s="6"/>
      <c r="F5" s="6"/>
      <c r="G5" s="6"/>
      <c r="H5" s="6"/>
      <c r="I5" s="3"/>
    </row>
    <row r="6" spans="1:9" ht="12.75" customHeight="1">
      <c r="A6" s="4"/>
      <c r="B6" s="5"/>
      <c r="C6" s="36"/>
      <c r="D6" s="6"/>
      <c r="E6" s="6"/>
      <c r="F6" s="6"/>
      <c r="G6" s="6"/>
      <c r="H6" s="6"/>
      <c r="I6" s="3"/>
    </row>
    <row r="7" spans="1:9" ht="12.75" customHeight="1">
      <c r="A7" s="151" t="s">
        <v>388</v>
      </c>
      <c r="B7" s="151"/>
      <c r="C7" s="151"/>
      <c r="D7" s="151"/>
      <c r="E7" s="151"/>
      <c r="F7" s="151"/>
      <c r="G7" s="151"/>
      <c r="H7" s="151"/>
      <c r="I7" s="151"/>
    </row>
    <row r="8" spans="1:9" ht="4.5" customHeight="1">
      <c r="A8" s="97"/>
      <c r="B8" s="97"/>
      <c r="C8" s="97"/>
      <c r="D8" s="97"/>
      <c r="E8" s="97"/>
      <c r="F8" s="97"/>
      <c r="G8" s="97"/>
      <c r="H8" s="97"/>
      <c r="I8" s="97"/>
    </row>
    <row r="9" spans="1:9" ht="12.75" customHeight="1">
      <c r="A9" s="2"/>
      <c r="B9" s="2"/>
      <c r="C9" s="36"/>
      <c r="D9" s="3"/>
      <c r="E9" s="3"/>
      <c r="F9" s="3"/>
      <c r="G9" s="3"/>
      <c r="H9" s="3"/>
      <c r="I9" s="9" t="s">
        <v>2</v>
      </c>
    </row>
    <row r="10" spans="1:9" ht="12.75" customHeight="1">
      <c r="A10" s="172"/>
      <c r="B10" s="173"/>
      <c r="C10" s="169" t="s">
        <v>3</v>
      </c>
      <c r="D10" s="169" t="s">
        <v>249</v>
      </c>
      <c r="E10" s="169" t="s">
        <v>422</v>
      </c>
      <c r="F10" s="169"/>
      <c r="G10" s="169" t="s">
        <v>250</v>
      </c>
      <c r="H10" s="169"/>
      <c r="I10" s="169"/>
    </row>
    <row r="11" spans="1:9" ht="45.75" customHeight="1">
      <c r="A11" s="172"/>
      <c r="B11" s="172"/>
      <c r="C11" s="169"/>
      <c r="D11" s="169"/>
      <c r="E11" s="38" t="s">
        <v>80</v>
      </c>
      <c r="F11" s="110" t="s">
        <v>251</v>
      </c>
      <c r="G11" s="110" t="s">
        <v>423</v>
      </c>
      <c r="H11" s="110">
        <v>2023</v>
      </c>
      <c r="I11" s="110">
        <v>2024</v>
      </c>
    </row>
    <row r="12" spans="1:9" ht="12.75">
      <c r="A12" s="38">
        <v>0</v>
      </c>
      <c r="B12" s="38">
        <v>1</v>
      </c>
      <c r="C12" s="38">
        <v>2</v>
      </c>
      <c r="D12" s="38">
        <v>3</v>
      </c>
      <c r="E12" s="38">
        <v>4</v>
      </c>
      <c r="F12" s="110">
        <v>5</v>
      </c>
      <c r="G12" s="110">
        <v>6</v>
      </c>
      <c r="H12" s="110">
        <v>7</v>
      </c>
      <c r="I12" s="110">
        <v>8</v>
      </c>
    </row>
    <row r="13" spans="1:9" ht="25.5" customHeight="1">
      <c r="A13" s="39" t="s">
        <v>252</v>
      </c>
      <c r="B13" s="40"/>
      <c r="C13" s="41" t="s">
        <v>66</v>
      </c>
      <c r="D13" s="42"/>
      <c r="E13" s="35">
        <f>E14+E17+E18+E21</f>
        <v>1315</v>
      </c>
      <c r="F13" s="111">
        <f>F14+F17+F18+F21</f>
        <v>334</v>
      </c>
      <c r="G13" s="111">
        <f>G14+G17+G18+G21</f>
        <v>1613.6</v>
      </c>
      <c r="H13" s="111">
        <f>H14+H17+H18+H21</f>
        <v>0</v>
      </c>
      <c r="I13" s="111">
        <f>I14+I17+I18+I21</f>
        <v>0</v>
      </c>
    </row>
    <row r="14" spans="1:9" ht="12.75">
      <c r="A14" s="40"/>
      <c r="B14" s="39">
        <v>1</v>
      </c>
      <c r="C14" s="41" t="s">
        <v>253</v>
      </c>
      <c r="D14" s="42"/>
      <c r="E14" s="33">
        <f>E15+E16</f>
        <v>912</v>
      </c>
      <c r="F14" s="112">
        <f>F15+F16</f>
        <v>64</v>
      </c>
      <c r="G14" s="112">
        <f>G15+G16</f>
        <v>1613.6</v>
      </c>
      <c r="H14" s="113">
        <f>H15+H16</f>
        <v>0</v>
      </c>
      <c r="I14" s="113">
        <f>I15+I16</f>
        <v>0</v>
      </c>
    </row>
    <row r="15" spans="1:9" ht="12.75">
      <c r="A15" s="40"/>
      <c r="B15" s="40"/>
      <c r="C15" s="41" t="s">
        <v>254</v>
      </c>
      <c r="D15" s="42"/>
      <c r="E15" s="30">
        <v>420</v>
      </c>
      <c r="F15" s="114">
        <v>0</v>
      </c>
      <c r="G15" s="114">
        <v>856</v>
      </c>
      <c r="H15" s="115">
        <v>0</v>
      </c>
      <c r="I15" s="120">
        <v>0</v>
      </c>
    </row>
    <row r="16" spans="1:9" ht="12.75">
      <c r="A16" s="40"/>
      <c r="B16" s="40"/>
      <c r="C16" s="41" t="s">
        <v>255</v>
      </c>
      <c r="D16" s="42"/>
      <c r="E16" s="30">
        <v>492</v>
      </c>
      <c r="F16" s="114">
        <v>64</v>
      </c>
      <c r="G16" s="114">
        <f>428+329.6</f>
        <v>757.6</v>
      </c>
      <c r="H16" s="115">
        <v>0</v>
      </c>
      <c r="I16" s="120">
        <v>0</v>
      </c>
    </row>
    <row r="17" spans="1:9" ht="12.75">
      <c r="A17" s="40"/>
      <c r="B17" s="39">
        <v>2</v>
      </c>
      <c r="C17" s="41" t="s">
        <v>67</v>
      </c>
      <c r="D17" s="42"/>
      <c r="E17" s="30">
        <v>403</v>
      </c>
      <c r="F17" s="114">
        <v>270</v>
      </c>
      <c r="G17" s="114">
        <v>0</v>
      </c>
      <c r="H17" s="115">
        <v>0</v>
      </c>
      <c r="I17" s="120">
        <v>0</v>
      </c>
    </row>
    <row r="18" spans="1:9" ht="12.75">
      <c r="A18" s="40"/>
      <c r="B18" s="39">
        <v>3</v>
      </c>
      <c r="C18" s="41" t="s">
        <v>288</v>
      </c>
      <c r="D18" s="42"/>
      <c r="E18" s="28">
        <f>E19+E20</f>
        <v>0</v>
      </c>
      <c r="F18" s="116">
        <f>F19+F20</f>
        <v>0</v>
      </c>
      <c r="G18" s="116">
        <f>G19+G20</f>
        <v>0</v>
      </c>
      <c r="H18" s="116">
        <f>H19+H20</f>
        <v>0</v>
      </c>
      <c r="I18" s="116">
        <f>I19+I20</f>
        <v>0</v>
      </c>
    </row>
    <row r="19" spans="1:9" ht="12.75">
      <c r="A19" s="40"/>
      <c r="B19" s="40"/>
      <c r="C19" s="41" t="s">
        <v>256</v>
      </c>
      <c r="D19" s="42"/>
      <c r="E19" s="30">
        <v>0</v>
      </c>
      <c r="F19" s="114">
        <v>0</v>
      </c>
      <c r="G19" s="114">
        <v>0</v>
      </c>
      <c r="H19" s="115">
        <v>0</v>
      </c>
      <c r="I19" s="120">
        <v>0</v>
      </c>
    </row>
    <row r="20" spans="1:9" ht="12.75">
      <c r="A20" s="40"/>
      <c r="B20" s="40"/>
      <c r="C20" s="41" t="s">
        <v>257</v>
      </c>
      <c r="D20" s="42"/>
      <c r="E20" s="30">
        <v>0</v>
      </c>
      <c r="F20" s="114">
        <v>0</v>
      </c>
      <c r="G20" s="114">
        <v>0</v>
      </c>
      <c r="H20" s="115">
        <v>0</v>
      </c>
      <c r="I20" s="120">
        <v>0</v>
      </c>
    </row>
    <row r="21" spans="1:9" ht="12.75">
      <c r="A21" s="40"/>
      <c r="B21" s="39">
        <v>4</v>
      </c>
      <c r="C21" s="41" t="s">
        <v>258</v>
      </c>
      <c r="D21" s="42"/>
      <c r="E21" s="30">
        <v>0</v>
      </c>
      <c r="F21" s="114">
        <v>0</v>
      </c>
      <c r="G21" s="114">
        <v>0</v>
      </c>
      <c r="H21" s="115">
        <v>0</v>
      </c>
      <c r="I21" s="120">
        <v>0</v>
      </c>
    </row>
    <row r="22" spans="1:9" ht="12.75">
      <c r="A22" s="40"/>
      <c r="B22" s="40"/>
      <c r="C22" s="41" t="s">
        <v>259</v>
      </c>
      <c r="D22" s="42"/>
      <c r="E22" s="30">
        <v>0</v>
      </c>
      <c r="F22" s="114">
        <v>0</v>
      </c>
      <c r="G22" s="114">
        <v>0</v>
      </c>
      <c r="H22" s="115">
        <v>0</v>
      </c>
      <c r="I22" s="120">
        <v>0</v>
      </c>
    </row>
    <row r="23" spans="1:9" ht="12.75">
      <c r="A23" s="40"/>
      <c r="B23" s="40"/>
      <c r="C23" s="41" t="s">
        <v>259</v>
      </c>
      <c r="D23" s="42"/>
      <c r="E23" s="30">
        <v>0</v>
      </c>
      <c r="F23" s="114">
        <v>0</v>
      </c>
      <c r="G23" s="114">
        <v>0</v>
      </c>
      <c r="H23" s="115">
        <v>0</v>
      </c>
      <c r="I23" s="120">
        <v>0</v>
      </c>
    </row>
    <row r="24" spans="1:9" s="34" customFormat="1" ht="25.5">
      <c r="A24" s="43" t="s">
        <v>15</v>
      </c>
      <c r="B24" s="44"/>
      <c r="C24" s="45" t="s">
        <v>260</v>
      </c>
      <c r="D24" s="46"/>
      <c r="E24" s="35">
        <f>E25+E41+E57+E71+E76</f>
        <v>1315</v>
      </c>
      <c r="F24" s="111">
        <f>F25+F41+F57+F71+F76</f>
        <v>334</v>
      </c>
      <c r="G24" s="111">
        <f>G25+G41+G57+G71+G76</f>
        <v>1613.5</v>
      </c>
      <c r="H24" s="111">
        <f>H25+H41+H57+H71+H76</f>
        <v>0</v>
      </c>
      <c r="I24" s="111">
        <f>I25+I41+I57+I71+I76</f>
        <v>0</v>
      </c>
    </row>
    <row r="25" spans="1:9" ht="25.5" hidden="1">
      <c r="A25" s="40"/>
      <c r="B25" s="47">
        <v>1</v>
      </c>
      <c r="C25" s="41" t="s">
        <v>343</v>
      </c>
      <c r="D25" s="42"/>
      <c r="E25" s="30"/>
      <c r="F25" s="114">
        <f>SUM(F38:F40)</f>
        <v>0</v>
      </c>
      <c r="G25" s="117">
        <f>SUM(G38:G40)</f>
        <v>3</v>
      </c>
      <c r="H25" s="115">
        <v>0</v>
      </c>
      <c r="I25" s="120">
        <v>0</v>
      </c>
    </row>
    <row r="26" spans="1:9" ht="25.5" customHeight="1" hidden="1">
      <c r="A26" s="40"/>
      <c r="B26" s="40"/>
      <c r="C26" s="41" t="s">
        <v>261</v>
      </c>
      <c r="D26" s="42"/>
      <c r="E26" s="30">
        <v>0</v>
      </c>
      <c r="F26" s="114">
        <v>0</v>
      </c>
      <c r="G26" s="114">
        <v>0</v>
      </c>
      <c r="H26" s="115">
        <v>0</v>
      </c>
      <c r="I26" s="120">
        <v>0</v>
      </c>
    </row>
    <row r="27" spans="1:9" ht="12.75" customHeight="1" hidden="1">
      <c r="A27" s="40"/>
      <c r="B27" s="40"/>
      <c r="C27" s="41" t="s">
        <v>262</v>
      </c>
      <c r="D27" s="42"/>
      <c r="E27" s="30">
        <v>0</v>
      </c>
      <c r="F27" s="114">
        <v>0</v>
      </c>
      <c r="G27" s="114">
        <v>0</v>
      </c>
      <c r="H27" s="115">
        <v>0</v>
      </c>
      <c r="I27" s="120">
        <v>0</v>
      </c>
    </row>
    <row r="28" spans="1:9" ht="12.75" customHeight="1" hidden="1">
      <c r="A28" s="40"/>
      <c r="B28" s="40"/>
      <c r="C28" s="41" t="s">
        <v>262</v>
      </c>
      <c r="D28" s="42"/>
      <c r="E28" s="30">
        <v>0</v>
      </c>
      <c r="F28" s="114">
        <v>0</v>
      </c>
      <c r="G28" s="114">
        <v>0</v>
      </c>
      <c r="H28" s="115">
        <v>0</v>
      </c>
      <c r="I28" s="120">
        <v>0</v>
      </c>
    </row>
    <row r="29" spans="1:9" ht="38.25" customHeight="1" hidden="1">
      <c r="A29" s="40"/>
      <c r="B29" s="40"/>
      <c r="C29" s="41" t="s">
        <v>263</v>
      </c>
      <c r="D29" s="42"/>
      <c r="E29" s="30">
        <v>0</v>
      </c>
      <c r="F29" s="114">
        <v>0</v>
      </c>
      <c r="G29" s="114">
        <v>0</v>
      </c>
      <c r="H29" s="115">
        <v>0</v>
      </c>
      <c r="I29" s="120">
        <v>0</v>
      </c>
    </row>
    <row r="30" spans="1:9" ht="12.75" customHeight="1" hidden="1">
      <c r="A30" s="40"/>
      <c r="B30" s="40"/>
      <c r="C30" s="41" t="s">
        <v>262</v>
      </c>
      <c r="D30" s="42"/>
      <c r="E30" s="30">
        <v>0</v>
      </c>
      <c r="F30" s="114">
        <v>0</v>
      </c>
      <c r="G30" s="114">
        <v>0</v>
      </c>
      <c r="H30" s="115">
        <v>0</v>
      </c>
      <c r="I30" s="120">
        <v>0</v>
      </c>
    </row>
    <row r="31" spans="1:9" ht="12.75" customHeight="1" hidden="1">
      <c r="A31" s="40"/>
      <c r="B31" s="40"/>
      <c r="C31" s="41" t="s">
        <v>262</v>
      </c>
      <c r="D31" s="42"/>
      <c r="E31" s="30">
        <v>0</v>
      </c>
      <c r="F31" s="114">
        <v>0</v>
      </c>
      <c r="G31" s="114">
        <v>0</v>
      </c>
      <c r="H31" s="115">
        <v>0</v>
      </c>
      <c r="I31" s="120">
        <v>0</v>
      </c>
    </row>
    <row r="32" spans="1:9" ht="38.25" customHeight="1" hidden="1">
      <c r="A32" s="40"/>
      <c r="B32" s="40"/>
      <c r="C32" s="41" t="s">
        <v>264</v>
      </c>
      <c r="D32" s="42"/>
      <c r="E32" s="30">
        <v>0</v>
      </c>
      <c r="F32" s="114">
        <v>0</v>
      </c>
      <c r="G32" s="114">
        <v>0</v>
      </c>
      <c r="H32" s="115">
        <v>0</v>
      </c>
      <c r="I32" s="120">
        <v>0</v>
      </c>
    </row>
    <row r="33" spans="1:9" ht="12.75" customHeight="1" hidden="1">
      <c r="A33" s="40"/>
      <c r="B33" s="40"/>
      <c r="C33" s="41" t="s">
        <v>262</v>
      </c>
      <c r="D33" s="42"/>
      <c r="E33" s="30">
        <v>0</v>
      </c>
      <c r="F33" s="114">
        <v>0</v>
      </c>
      <c r="G33" s="114">
        <v>0</v>
      </c>
      <c r="H33" s="115">
        <v>0</v>
      </c>
      <c r="I33" s="120">
        <v>0</v>
      </c>
    </row>
    <row r="34" spans="1:9" ht="12.75" customHeight="1" hidden="1">
      <c r="A34" s="40"/>
      <c r="B34" s="40"/>
      <c r="C34" s="41" t="s">
        <v>262</v>
      </c>
      <c r="D34" s="42"/>
      <c r="E34" s="30">
        <v>0</v>
      </c>
      <c r="F34" s="114">
        <v>0</v>
      </c>
      <c r="G34" s="114">
        <v>0</v>
      </c>
      <c r="H34" s="115">
        <v>0</v>
      </c>
      <c r="I34" s="120">
        <v>0</v>
      </c>
    </row>
    <row r="35" spans="1:9" ht="63.75" customHeight="1" hidden="1">
      <c r="A35" s="40"/>
      <c r="B35" s="40"/>
      <c r="C35" s="41" t="s">
        <v>265</v>
      </c>
      <c r="D35" s="42"/>
      <c r="E35" s="30">
        <v>0</v>
      </c>
      <c r="F35" s="114">
        <v>0</v>
      </c>
      <c r="G35" s="114">
        <v>0</v>
      </c>
      <c r="H35" s="115">
        <v>0</v>
      </c>
      <c r="I35" s="120">
        <v>0</v>
      </c>
    </row>
    <row r="36" spans="1:9" ht="12.75" customHeight="1" hidden="1">
      <c r="A36" s="40"/>
      <c r="B36" s="40"/>
      <c r="C36" s="41" t="s">
        <v>262</v>
      </c>
      <c r="D36" s="42"/>
      <c r="E36" s="30">
        <v>0</v>
      </c>
      <c r="F36" s="114">
        <v>0</v>
      </c>
      <c r="G36" s="114">
        <v>0</v>
      </c>
      <c r="H36" s="115">
        <v>0</v>
      </c>
      <c r="I36" s="120">
        <v>0</v>
      </c>
    </row>
    <row r="37" spans="1:9" ht="12.75" customHeight="1" hidden="1">
      <c r="A37" s="40"/>
      <c r="B37" s="40"/>
      <c r="C37" s="41" t="s">
        <v>262</v>
      </c>
      <c r="D37" s="42"/>
      <c r="E37" s="30">
        <v>0</v>
      </c>
      <c r="F37" s="114">
        <v>0</v>
      </c>
      <c r="G37" s="114">
        <v>0</v>
      </c>
      <c r="H37" s="115">
        <v>0</v>
      </c>
      <c r="I37" s="120">
        <v>0</v>
      </c>
    </row>
    <row r="38" spans="1:9" ht="25.5" customHeight="1" hidden="1">
      <c r="A38" s="40"/>
      <c r="B38" s="40"/>
      <c r="C38" s="41" t="s">
        <v>344</v>
      </c>
      <c r="D38" s="42"/>
      <c r="E38" s="30"/>
      <c r="F38" s="114">
        <v>0</v>
      </c>
      <c r="G38" s="114"/>
      <c r="H38" s="115"/>
      <c r="I38" s="120"/>
    </row>
    <row r="39" spans="1:9" ht="17.25" customHeight="1">
      <c r="A39" s="40"/>
      <c r="B39" s="40"/>
      <c r="C39" s="37" t="s">
        <v>349</v>
      </c>
      <c r="D39" s="48">
        <v>44712</v>
      </c>
      <c r="E39" s="30">
        <v>20</v>
      </c>
      <c r="F39" s="114">
        <v>0</v>
      </c>
      <c r="G39" s="114">
        <v>3</v>
      </c>
      <c r="H39" s="115"/>
      <c r="I39" s="120"/>
    </row>
    <row r="40" spans="1:9" ht="38.25">
      <c r="A40" s="40"/>
      <c r="B40" s="40"/>
      <c r="C40" s="41" t="s">
        <v>263</v>
      </c>
      <c r="D40" s="42"/>
      <c r="E40" s="30">
        <v>0</v>
      </c>
      <c r="F40" s="114">
        <v>0</v>
      </c>
      <c r="G40" s="114">
        <v>0</v>
      </c>
      <c r="H40" s="115">
        <v>0</v>
      </c>
      <c r="I40" s="120">
        <v>0</v>
      </c>
    </row>
    <row r="41" spans="1:9" ht="12.75">
      <c r="A41" s="44"/>
      <c r="B41" s="43">
        <v>2</v>
      </c>
      <c r="C41" s="45" t="s">
        <v>266</v>
      </c>
      <c r="D41" s="46"/>
      <c r="E41" s="35">
        <f>E42+E50+E51</f>
        <v>202</v>
      </c>
      <c r="F41" s="111">
        <f>F42+F50+F51</f>
        <v>28</v>
      </c>
      <c r="G41" s="111">
        <f>G42+G50+G51</f>
        <v>244.5</v>
      </c>
      <c r="H41" s="111">
        <f>H42+H50+H51</f>
        <v>0</v>
      </c>
      <c r="I41" s="111">
        <v>0</v>
      </c>
    </row>
    <row r="42" spans="1:9" ht="25.5">
      <c r="A42" s="40"/>
      <c r="B42" s="40"/>
      <c r="C42" s="41" t="s">
        <v>261</v>
      </c>
      <c r="D42" s="42"/>
      <c r="E42" s="26">
        <f>SUM(E43:E48)</f>
        <v>202</v>
      </c>
      <c r="F42" s="118">
        <f>SUM(F43:F48)</f>
        <v>28</v>
      </c>
      <c r="G42" s="118">
        <f>SUM(G43:G49)</f>
        <v>222</v>
      </c>
      <c r="H42" s="118">
        <v>0</v>
      </c>
      <c r="I42" s="118">
        <v>0</v>
      </c>
    </row>
    <row r="43" spans="1:9" ht="12.75">
      <c r="A43" s="40"/>
      <c r="B43" s="40"/>
      <c r="C43" s="37" t="s">
        <v>342</v>
      </c>
      <c r="D43" s="29">
        <v>44834</v>
      </c>
      <c r="E43" s="31">
        <v>97</v>
      </c>
      <c r="F43" s="119">
        <v>8.5</v>
      </c>
      <c r="G43" s="119">
        <v>0</v>
      </c>
      <c r="H43" s="118"/>
      <c r="I43" s="118"/>
    </row>
    <row r="44" spans="1:9" ht="12.75">
      <c r="A44" s="40"/>
      <c r="B44" s="40"/>
      <c r="C44" s="37" t="s">
        <v>306</v>
      </c>
      <c r="D44" s="29">
        <v>44804</v>
      </c>
      <c r="E44" s="31">
        <v>0</v>
      </c>
      <c r="F44" s="119">
        <v>2.5</v>
      </c>
      <c r="G44" s="119">
        <v>2</v>
      </c>
      <c r="H44" s="118"/>
      <c r="I44" s="118"/>
    </row>
    <row r="45" spans="1:9" ht="12.75">
      <c r="A45" s="40"/>
      <c r="B45" s="40"/>
      <c r="C45" s="37" t="s">
        <v>345</v>
      </c>
      <c r="D45" s="29">
        <v>44804</v>
      </c>
      <c r="E45" s="31">
        <v>0</v>
      </c>
      <c r="F45" s="119">
        <v>0</v>
      </c>
      <c r="G45" s="119">
        <v>40</v>
      </c>
      <c r="H45" s="118"/>
      <c r="I45" s="118"/>
    </row>
    <row r="46" spans="1:9" ht="12.75">
      <c r="A46" s="40"/>
      <c r="B46" s="40"/>
      <c r="C46" s="37" t="s">
        <v>347</v>
      </c>
      <c r="D46" s="29">
        <v>44865</v>
      </c>
      <c r="E46" s="31">
        <v>50</v>
      </c>
      <c r="F46" s="119">
        <v>0</v>
      </c>
      <c r="G46" s="119">
        <v>88</v>
      </c>
      <c r="H46" s="118"/>
      <c r="I46" s="118"/>
    </row>
    <row r="47" spans="1:9" ht="12.75">
      <c r="A47" s="40"/>
      <c r="B47" s="40"/>
      <c r="C47" s="37" t="s">
        <v>348</v>
      </c>
      <c r="D47" s="29">
        <v>44865</v>
      </c>
      <c r="E47" s="31">
        <v>35</v>
      </c>
      <c r="F47" s="119">
        <v>0</v>
      </c>
      <c r="G47" s="119">
        <v>70</v>
      </c>
      <c r="H47" s="118"/>
      <c r="I47" s="118"/>
    </row>
    <row r="48" spans="1:9" ht="12.75">
      <c r="A48" s="40"/>
      <c r="B48" s="40"/>
      <c r="C48" s="37" t="s">
        <v>349</v>
      </c>
      <c r="D48" s="48">
        <v>44561</v>
      </c>
      <c r="E48" s="30">
        <v>20</v>
      </c>
      <c r="F48" s="119">
        <v>17</v>
      </c>
      <c r="G48" s="119"/>
      <c r="H48" s="118"/>
      <c r="I48" s="118"/>
    </row>
    <row r="49" spans="1:9" ht="12.75">
      <c r="A49" s="40"/>
      <c r="B49" s="40"/>
      <c r="C49" s="37" t="s">
        <v>424</v>
      </c>
      <c r="D49" s="48">
        <v>44804</v>
      </c>
      <c r="E49" s="30"/>
      <c r="F49" s="119"/>
      <c r="G49" s="119">
        <v>22</v>
      </c>
      <c r="H49" s="118"/>
      <c r="I49" s="118"/>
    </row>
    <row r="50" spans="1:9" ht="38.25">
      <c r="A50" s="40"/>
      <c r="B50" s="40"/>
      <c r="C50" s="41" t="s">
        <v>263</v>
      </c>
      <c r="D50" s="42"/>
      <c r="E50" s="31">
        <v>0</v>
      </c>
      <c r="F50" s="119">
        <v>0</v>
      </c>
      <c r="G50" s="119"/>
      <c r="H50" s="119">
        <v>0</v>
      </c>
      <c r="I50" s="119">
        <v>0</v>
      </c>
    </row>
    <row r="51" spans="1:9" ht="63.75">
      <c r="A51" s="40"/>
      <c r="B51" s="40"/>
      <c r="C51" s="41" t="s">
        <v>265</v>
      </c>
      <c r="D51" s="42"/>
      <c r="E51" s="26">
        <f>SUM(E56:E56)</f>
        <v>0</v>
      </c>
      <c r="F51" s="118">
        <f>SUM(F56:F56)</f>
        <v>0</v>
      </c>
      <c r="G51" s="118">
        <f>SUM(G52:G56)</f>
        <v>22.5</v>
      </c>
      <c r="H51" s="118">
        <f>SUM(H56:H56)</f>
        <v>0</v>
      </c>
      <c r="I51" s="118">
        <f>SUM(I56:I56)</f>
        <v>0</v>
      </c>
    </row>
    <row r="52" spans="1:9" ht="12.75">
      <c r="A52" s="40"/>
      <c r="B52" s="40"/>
      <c r="C52" s="41" t="s">
        <v>425</v>
      </c>
      <c r="D52" s="48">
        <v>44742</v>
      </c>
      <c r="E52" s="30"/>
      <c r="F52" s="114"/>
      <c r="G52" s="114">
        <f>18+1</f>
        <v>19</v>
      </c>
      <c r="H52" s="115"/>
      <c r="I52" s="120"/>
    </row>
    <row r="53" spans="1:9" ht="25.5">
      <c r="A53" s="40"/>
      <c r="B53" s="40"/>
      <c r="C53" s="41" t="s">
        <v>426</v>
      </c>
      <c r="D53" s="48">
        <v>44926</v>
      </c>
      <c r="E53" s="30"/>
      <c r="F53" s="114"/>
      <c r="G53" s="114">
        <v>2</v>
      </c>
      <c r="H53" s="115"/>
      <c r="I53" s="120"/>
    </row>
    <row r="54" spans="1:9" ht="25.5">
      <c r="A54" s="40"/>
      <c r="B54" s="40"/>
      <c r="C54" s="41" t="s">
        <v>427</v>
      </c>
      <c r="D54" s="48">
        <v>44926</v>
      </c>
      <c r="E54" s="30"/>
      <c r="F54" s="114"/>
      <c r="G54" s="114">
        <v>1.5</v>
      </c>
      <c r="H54" s="115"/>
      <c r="I54" s="120"/>
    </row>
    <row r="55" spans="1:9" ht="25.5">
      <c r="A55" s="40"/>
      <c r="B55" s="40"/>
      <c r="C55" s="41" t="s">
        <v>428</v>
      </c>
      <c r="D55" s="48">
        <v>44804</v>
      </c>
      <c r="E55" s="31"/>
      <c r="F55" s="119"/>
      <c r="G55" s="119">
        <v>0</v>
      </c>
      <c r="H55" s="119"/>
      <c r="I55" s="119"/>
    </row>
    <row r="56" spans="1:9" ht="12.75" hidden="1">
      <c r="A56" s="40"/>
      <c r="B56" s="40"/>
      <c r="C56" s="41" t="s">
        <v>262</v>
      </c>
      <c r="D56" s="42"/>
      <c r="E56" s="30">
        <v>0</v>
      </c>
      <c r="F56" s="114">
        <v>0</v>
      </c>
      <c r="G56" s="114">
        <v>0</v>
      </c>
      <c r="H56" s="115">
        <v>0</v>
      </c>
      <c r="I56" s="120">
        <v>0</v>
      </c>
    </row>
    <row r="57" spans="1:9" ht="25.5">
      <c r="A57" s="40"/>
      <c r="B57" s="47">
        <v>3</v>
      </c>
      <c r="C57" s="41" t="s">
        <v>267</v>
      </c>
      <c r="D57" s="42"/>
      <c r="E57" s="90">
        <f>SUM(E58:E66)</f>
        <v>1113</v>
      </c>
      <c r="F57" s="117">
        <f>SUM(F58:F66)</f>
        <v>306</v>
      </c>
      <c r="G57" s="117">
        <f>SUM(G58:G66)</f>
        <v>1091</v>
      </c>
      <c r="H57" s="115">
        <v>0</v>
      </c>
      <c r="I57" s="120">
        <v>0</v>
      </c>
    </row>
    <row r="58" spans="1:9" ht="25.5">
      <c r="A58" s="40"/>
      <c r="B58" s="40"/>
      <c r="C58" s="41" t="s">
        <v>261</v>
      </c>
      <c r="D58" s="42"/>
      <c r="E58" s="30">
        <v>0</v>
      </c>
      <c r="F58" s="114">
        <v>0</v>
      </c>
      <c r="G58" s="114">
        <v>0</v>
      </c>
      <c r="H58" s="115">
        <v>0</v>
      </c>
      <c r="I58" s="120">
        <v>0</v>
      </c>
    </row>
    <row r="59" spans="1:9" ht="12.75" hidden="1">
      <c r="A59" s="40"/>
      <c r="B59" s="40"/>
      <c r="C59" s="41" t="s">
        <v>262</v>
      </c>
      <c r="D59" s="42"/>
      <c r="E59" s="30">
        <v>0</v>
      </c>
      <c r="F59" s="114">
        <v>0</v>
      </c>
      <c r="G59" s="114">
        <v>0</v>
      </c>
      <c r="H59" s="115">
        <v>0</v>
      </c>
      <c r="I59" s="120">
        <v>0</v>
      </c>
    </row>
    <row r="60" spans="1:9" ht="12.75" hidden="1">
      <c r="A60" s="40"/>
      <c r="B60" s="40"/>
      <c r="C60" s="41" t="s">
        <v>262</v>
      </c>
      <c r="D60" s="42"/>
      <c r="E60" s="30">
        <v>0</v>
      </c>
      <c r="F60" s="114">
        <v>0</v>
      </c>
      <c r="G60" s="114">
        <v>0</v>
      </c>
      <c r="H60" s="115">
        <v>0</v>
      </c>
      <c r="I60" s="120">
        <v>0</v>
      </c>
    </row>
    <row r="61" spans="1:9" ht="38.25">
      <c r="A61" s="40"/>
      <c r="B61" s="40"/>
      <c r="C61" s="41" t="s">
        <v>263</v>
      </c>
      <c r="D61" s="42"/>
      <c r="E61" s="30">
        <v>0</v>
      </c>
      <c r="F61" s="114">
        <v>0</v>
      </c>
      <c r="G61" s="114">
        <v>0</v>
      </c>
      <c r="H61" s="115">
        <v>0</v>
      </c>
      <c r="I61" s="120">
        <v>0</v>
      </c>
    </row>
    <row r="62" spans="1:9" ht="12.75">
      <c r="A62" s="40"/>
      <c r="B62" s="40"/>
      <c r="C62" s="41" t="s">
        <v>346</v>
      </c>
      <c r="D62" s="48">
        <v>44561</v>
      </c>
      <c r="E62" s="30">
        <v>18</v>
      </c>
      <c r="F62" s="114">
        <v>12</v>
      </c>
      <c r="G62" s="114">
        <v>0</v>
      </c>
      <c r="H62" s="115"/>
      <c r="I62" s="120"/>
    </row>
    <row r="63" spans="1:9" ht="51">
      <c r="A63" s="40"/>
      <c r="B63" s="40"/>
      <c r="C63" s="41" t="s">
        <v>429</v>
      </c>
      <c r="D63" s="48">
        <v>44377</v>
      </c>
      <c r="E63" s="30">
        <v>25</v>
      </c>
      <c r="F63" s="114">
        <v>24</v>
      </c>
      <c r="G63" s="114">
        <v>0</v>
      </c>
      <c r="H63" s="115"/>
      <c r="I63" s="120"/>
    </row>
    <row r="64" spans="1:9" ht="25.5">
      <c r="A64" s="40"/>
      <c r="B64" s="40"/>
      <c r="C64" s="41" t="s">
        <v>430</v>
      </c>
      <c r="D64" s="48">
        <v>44865</v>
      </c>
      <c r="E64" s="30">
        <v>667</v>
      </c>
      <c r="F64" s="114">
        <v>0</v>
      </c>
      <c r="G64" s="114">
        <f>895+237-23-1-17</f>
        <v>1091</v>
      </c>
      <c r="H64" s="115"/>
      <c r="I64" s="120"/>
    </row>
    <row r="65" spans="1:9" ht="25.5">
      <c r="A65" s="40"/>
      <c r="B65" s="40"/>
      <c r="C65" s="41" t="s">
        <v>431</v>
      </c>
      <c r="D65" s="48">
        <v>44377</v>
      </c>
      <c r="E65" s="30">
        <v>12</v>
      </c>
      <c r="F65" s="114">
        <v>12</v>
      </c>
      <c r="G65" s="114">
        <v>0</v>
      </c>
      <c r="H65" s="115"/>
      <c r="I65" s="120"/>
    </row>
    <row r="66" spans="1:9" ht="25.5">
      <c r="A66" s="40"/>
      <c r="B66" s="40"/>
      <c r="C66" s="41" t="s">
        <v>432</v>
      </c>
      <c r="D66" s="48">
        <v>44561</v>
      </c>
      <c r="E66" s="30">
        <v>391</v>
      </c>
      <c r="F66" s="114">
        <v>258</v>
      </c>
      <c r="G66" s="114">
        <v>0</v>
      </c>
      <c r="H66" s="115"/>
      <c r="I66" s="120"/>
    </row>
    <row r="67" spans="1:9" ht="38.25">
      <c r="A67" s="40"/>
      <c r="B67" s="40"/>
      <c r="C67" s="41" t="s">
        <v>264</v>
      </c>
      <c r="D67" s="42"/>
      <c r="E67" s="30">
        <v>0</v>
      </c>
      <c r="F67" s="114">
        <v>0</v>
      </c>
      <c r="G67" s="114">
        <v>0</v>
      </c>
      <c r="H67" s="115">
        <v>0</v>
      </c>
      <c r="I67" s="120">
        <v>0</v>
      </c>
    </row>
    <row r="68" spans="1:9" ht="12.75" hidden="1">
      <c r="A68" s="40"/>
      <c r="B68" s="40"/>
      <c r="C68" s="41" t="s">
        <v>262</v>
      </c>
      <c r="D68" s="42"/>
      <c r="E68" s="30">
        <v>0</v>
      </c>
      <c r="F68" s="114">
        <v>0</v>
      </c>
      <c r="G68" s="114">
        <v>0</v>
      </c>
      <c r="H68" s="115">
        <v>0</v>
      </c>
      <c r="I68" s="120">
        <v>0</v>
      </c>
    </row>
    <row r="69" spans="1:9" ht="63.75">
      <c r="A69" s="40"/>
      <c r="B69" s="40"/>
      <c r="C69" s="41" t="s">
        <v>265</v>
      </c>
      <c r="D69" s="42"/>
      <c r="E69" s="30">
        <v>0</v>
      </c>
      <c r="F69" s="114">
        <v>0</v>
      </c>
      <c r="G69" s="114">
        <v>0</v>
      </c>
      <c r="H69" s="115">
        <v>0</v>
      </c>
      <c r="I69" s="120">
        <v>0</v>
      </c>
    </row>
    <row r="70" spans="1:9" ht="12.75" hidden="1">
      <c r="A70" s="40"/>
      <c r="B70" s="40"/>
      <c r="C70" s="41" t="s">
        <v>262</v>
      </c>
      <c r="D70" s="42"/>
      <c r="E70" s="30">
        <v>0</v>
      </c>
      <c r="F70" s="114">
        <v>0</v>
      </c>
      <c r="G70" s="114">
        <v>0</v>
      </c>
      <c r="H70" s="115">
        <v>0</v>
      </c>
      <c r="I70" s="120">
        <v>0</v>
      </c>
    </row>
    <row r="71" spans="1:9" ht="12.75">
      <c r="A71" s="40"/>
      <c r="B71" s="47">
        <v>4</v>
      </c>
      <c r="C71" s="41" t="s">
        <v>268</v>
      </c>
      <c r="D71" s="42"/>
      <c r="E71" s="30">
        <v>0</v>
      </c>
      <c r="F71" s="114">
        <v>0</v>
      </c>
      <c r="G71" s="117">
        <f>G72+G73+G74+G75</f>
        <v>275</v>
      </c>
      <c r="H71" s="115">
        <v>0</v>
      </c>
      <c r="I71" s="120">
        <v>0</v>
      </c>
    </row>
    <row r="72" spans="1:9" ht="12.75">
      <c r="A72" s="40"/>
      <c r="B72" s="47"/>
      <c r="C72" s="41" t="s">
        <v>433</v>
      </c>
      <c r="D72" s="48">
        <v>44895</v>
      </c>
      <c r="E72" s="30"/>
      <c r="F72" s="114"/>
      <c r="G72" s="114">
        <v>120</v>
      </c>
      <c r="H72" s="115"/>
      <c r="I72" s="120"/>
    </row>
    <row r="73" spans="1:9" ht="12.75">
      <c r="A73" s="40"/>
      <c r="B73" s="47"/>
      <c r="C73" s="41" t="s">
        <v>434</v>
      </c>
      <c r="D73" s="48">
        <v>44804</v>
      </c>
      <c r="E73" s="30"/>
      <c r="F73" s="114"/>
      <c r="G73" s="114">
        <v>96</v>
      </c>
      <c r="H73" s="115"/>
      <c r="I73" s="120"/>
    </row>
    <row r="74" spans="1:9" ht="12.75">
      <c r="A74" s="40"/>
      <c r="B74" s="47"/>
      <c r="C74" s="41" t="s">
        <v>435</v>
      </c>
      <c r="D74" s="48">
        <v>44926</v>
      </c>
      <c r="E74" s="30"/>
      <c r="F74" s="114"/>
      <c r="G74" s="114">
        <v>53</v>
      </c>
      <c r="H74" s="115"/>
      <c r="I74" s="120"/>
    </row>
    <row r="75" spans="1:9" ht="12.75">
      <c r="A75" s="40"/>
      <c r="B75" s="47"/>
      <c r="C75" s="41" t="s">
        <v>442</v>
      </c>
      <c r="D75" s="48">
        <v>44926</v>
      </c>
      <c r="E75" s="30"/>
      <c r="F75" s="114"/>
      <c r="G75" s="114">
        <v>6</v>
      </c>
      <c r="H75" s="115"/>
      <c r="I75" s="120"/>
    </row>
    <row r="76" spans="1:9" ht="25.5">
      <c r="A76" s="40"/>
      <c r="B76" s="47">
        <v>5</v>
      </c>
      <c r="C76" s="41" t="s">
        <v>269</v>
      </c>
      <c r="D76" s="42"/>
      <c r="E76" s="28">
        <f>E77+E78</f>
        <v>0</v>
      </c>
      <c r="F76" s="116">
        <f>F77+F78</f>
        <v>0</v>
      </c>
      <c r="G76" s="116">
        <f>G77+G78</f>
        <v>0</v>
      </c>
      <c r="H76" s="116">
        <f>H77+H78</f>
        <v>0</v>
      </c>
      <c r="I76" s="116">
        <f>I77+I78</f>
        <v>0</v>
      </c>
    </row>
    <row r="77" spans="1:9" ht="12.75">
      <c r="A77" s="40"/>
      <c r="B77" s="40"/>
      <c r="C77" s="41" t="s">
        <v>256</v>
      </c>
      <c r="D77" s="48"/>
      <c r="E77" s="30">
        <v>0</v>
      </c>
      <c r="F77" s="114">
        <v>0</v>
      </c>
      <c r="G77" s="114">
        <v>0</v>
      </c>
      <c r="H77" s="115">
        <v>0</v>
      </c>
      <c r="I77" s="120">
        <v>0</v>
      </c>
    </row>
    <row r="78" spans="1:9" ht="12.75">
      <c r="A78" s="40"/>
      <c r="B78" s="40"/>
      <c r="C78" s="41" t="s">
        <v>270</v>
      </c>
      <c r="D78" s="42"/>
      <c r="E78" s="30">
        <v>0</v>
      </c>
      <c r="F78" s="114">
        <v>0</v>
      </c>
      <c r="G78" s="114">
        <v>0</v>
      </c>
      <c r="H78" s="115">
        <v>0</v>
      </c>
      <c r="I78" s="120">
        <v>0</v>
      </c>
    </row>
    <row r="79" spans="1:9" ht="12.75">
      <c r="A79" s="40"/>
      <c r="B79" s="40"/>
      <c r="C79" s="41" t="s">
        <v>262</v>
      </c>
      <c r="D79" s="42"/>
      <c r="E79" s="30">
        <v>0</v>
      </c>
      <c r="F79" s="114">
        <v>0</v>
      </c>
      <c r="G79" s="114">
        <v>0</v>
      </c>
      <c r="H79" s="115">
        <v>0</v>
      </c>
      <c r="I79" s="120">
        <v>0</v>
      </c>
    </row>
    <row r="80" spans="1:9" ht="12.75" customHeight="1" hidden="1">
      <c r="A80" s="40"/>
      <c r="B80" s="40"/>
      <c r="C80" s="41" t="s">
        <v>264</v>
      </c>
      <c r="D80" s="42"/>
      <c r="E80" s="30">
        <v>0</v>
      </c>
      <c r="F80" s="114">
        <v>0</v>
      </c>
      <c r="G80" s="114">
        <v>0</v>
      </c>
      <c r="H80" s="115">
        <v>0</v>
      </c>
      <c r="I80" s="120">
        <v>0</v>
      </c>
    </row>
    <row r="81" spans="1:9" ht="12.75" customHeight="1" hidden="1">
      <c r="A81" s="40"/>
      <c r="B81" s="40"/>
      <c r="C81" s="41" t="s">
        <v>262</v>
      </c>
      <c r="D81" s="42"/>
      <c r="E81" s="30">
        <v>0</v>
      </c>
      <c r="F81" s="114">
        <v>0</v>
      </c>
      <c r="G81" s="114">
        <v>0</v>
      </c>
      <c r="H81" s="115">
        <v>0</v>
      </c>
      <c r="I81" s="120">
        <v>0</v>
      </c>
    </row>
    <row r="82" spans="1:9" ht="12.75">
      <c r="A82" s="40"/>
      <c r="B82" s="40"/>
      <c r="C82" s="41" t="s">
        <v>262</v>
      </c>
      <c r="D82" s="42"/>
      <c r="E82" s="30">
        <v>0</v>
      </c>
      <c r="F82" s="114">
        <v>0</v>
      </c>
      <c r="G82" s="114">
        <v>0</v>
      </c>
      <c r="H82" s="115">
        <v>0</v>
      </c>
      <c r="I82" s="120">
        <v>0</v>
      </c>
    </row>
    <row r="83" spans="1:9" ht="12.75" customHeight="1" hidden="1">
      <c r="A83" s="40"/>
      <c r="B83" s="40"/>
      <c r="C83" s="41" t="s">
        <v>265</v>
      </c>
      <c r="D83" s="42"/>
      <c r="E83" s="30">
        <v>0</v>
      </c>
      <c r="F83" s="114">
        <v>0</v>
      </c>
      <c r="G83" s="114">
        <v>0</v>
      </c>
      <c r="H83" s="115">
        <v>0</v>
      </c>
      <c r="I83" s="120">
        <v>0</v>
      </c>
    </row>
    <row r="84" spans="1:9" ht="12.75" customHeight="1" hidden="1">
      <c r="A84" s="40"/>
      <c r="B84" s="40"/>
      <c r="C84" s="41" t="s">
        <v>262</v>
      </c>
      <c r="D84" s="42"/>
      <c r="E84" s="30">
        <v>0</v>
      </c>
      <c r="F84" s="114">
        <v>0</v>
      </c>
      <c r="G84" s="114">
        <v>0</v>
      </c>
      <c r="H84" s="115">
        <v>0</v>
      </c>
      <c r="I84" s="120">
        <v>0</v>
      </c>
    </row>
    <row r="85" spans="1:9" ht="12.75">
      <c r="A85" s="40"/>
      <c r="B85" s="40"/>
      <c r="C85" s="41" t="s">
        <v>262</v>
      </c>
      <c r="D85" s="42"/>
      <c r="E85" s="30">
        <v>0</v>
      </c>
      <c r="F85" s="114">
        <v>0</v>
      </c>
      <c r="G85" s="114">
        <v>0</v>
      </c>
      <c r="H85" s="115">
        <v>0</v>
      </c>
      <c r="I85" s="120">
        <v>0</v>
      </c>
    </row>
    <row r="86" spans="1:9" ht="12.75" customHeight="1" hidden="1">
      <c r="A86" s="40"/>
      <c r="B86" s="47">
        <v>4</v>
      </c>
      <c r="C86" s="41" t="s">
        <v>268</v>
      </c>
      <c r="D86" s="42"/>
      <c r="E86" s="30">
        <v>0</v>
      </c>
      <c r="F86" s="30">
        <v>0</v>
      </c>
      <c r="G86" s="30">
        <v>0</v>
      </c>
      <c r="H86" s="27">
        <v>0</v>
      </c>
      <c r="I86" s="25">
        <v>0</v>
      </c>
    </row>
    <row r="87" spans="1:9" ht="12.75" customHeight="1" hidden="1">
      <c r="A87" s="40"/>
      <c r="B87" s="47">
        <v>5</v>
      </c>
      <c r="C87" s="41" t="s">
        <v>269</v>
      </c>
      <c r="D87" s="42"/>
      <c r="E87" s="28">
        <f>E88+E89</f>
        <v>0</v>
      </c>
      <c r="F87" s="28">
        <f>F88+F89</f>
        <v>0</v>
      </c>
      <c r="G87" s="28">
        <f>G88+G89</f>
        <v>0</v>
      </c>
      <c r="H87" s="28">
        <f>H88+H89</f>
        <v>0</v>
      </c>
      <c r="I87" s="28">
        <f>I88+I89</f>
        <v>0</v>
      </c>
    </row>
    <row r="88" spans="1:9" ht="12.75">
      <c r="A88" s="40"/>
      <c r="B88" s="40"/>
      <c r="C88" s="41" t="s">
        <v>256</v>
      </c>
      <c r="D88" s="48"/>
      <c r="E88" s="30">
        <v>0</v>
      </c>
      <c r="F88" s="30">
        <v>0</v>
      </c>
      <c r="G88" s="30">
        <v>0</v>
      </c>
      <c r="H88" s="27">
        <v>0</v>
      </c>
      <c r="I88" s="25">
        <v>0</v>
      </c>
    </row>
    <row r="89" spans="1:9" ht="12.75" customHeight="1" hidden="1">
      <c r="A89" s="40"/>
      <c r="B89" s="40"/>
      <c r="C89" s="41" t="s">
        <v>270</v>
      </c>
      <c r="D89" s="42"/>
      <c r="E89" s="30">
        <v>0</v>
      </c>
      <c r="F89" s="30">
        <v>0</v>
      </c>
      <c r="G89" s="30">
        <v>0</v>
      </c>
      <c r="H89" s="27">
        <v>0</v>
      </c>
      <c r="I89" s="25">
        <v>0</v>
      </c>
    </row>
    <row r="90" ht="12.75" customHeight="1" hidden="1">
      <c r="F90" s="1"/>
    </row>
    <row r="91" spans="3:9" ht="12.75" customHeight="1">
      <c r="C91" s="9" t="str">
        <f>'[1]ANEXA1'!B73</f>
        <v>DIRECTOR GENERAL</v>
      </c>
      <c r="E91" s="170" t="s">
        <v>281</v>
      </c>
      <c r="F91" s="170"/>
      <c r="G91" s="170"/>
      <c r="H91" s="104"/>
      <c r="I91" s="104"/>
    </row>
    <row r="92" spans="3:9" ht="12.75">
      <c r="C92" s="32" t="str">
        <f>'[1]ANEXA1'!B74</f>
        <v>BUJOR IONUT ANTONIO</v>
      </c>
      <c r="E92" s="16" t="str">
        <f>'[2]ANEXA1'!H75</f>
        <v>FABIAN DANA IOANA</v>
      </c>
      <c r="F92" s="16"/>
      <c r="G92" s="16"/>
      <c r="H92" s="16"/>
      <c r="I92" s="16"/>
    </row>
    <row r="93" ht="12.75">
      <c r="F93" s="1"/>
    </row>
    <row r="94" ht="12.75" customHeight="1">
      <c r="F94" s="1"/>
    </row>
    <row r="95" spans="3:6" ht="12.75">
      <c r="C95" s="32" t="s">
        <v>285</v>
      </c>
      <c r="E95" s="171" t="s">
        <v>284</v>
      </c>
      <c r="F95" s="171"/>
    </row>
    <row r="96" spans="3:6" ht="12.75" customHeight="1">
      <c r="C96" s="32" t="s">
        <v>286</v>
      </c>
      <c r="E96" s="171" t="s">
        <v>384</v>
      </c>
      <c r="F96" s="171"/>
    </row>
    <row r="97" ht="12.75">
      <c r="F97" s="1"/>
    </row>
    <row r="98" ht="12.75">
      <c r="F98" s="1"/>
    </row>
    <row r="99" ht="12.75">
      <c r="F99" s="1"/>
    </row>
    <row r="100" ht="12.75">
      <c r="F100" s="1"/>
    </row>
  </sheetData>
  <sheetProtection selectLockedCells="1" selectUnlockedCells="1"/>
  <mergeCells count="11">
    <mergeCell ref="H1:I1"/>
    <mergeCell ref="A7:I7"/>
    <mergeCell ref="A10:A11"/>
    <mergeCell ref="B10:B11"/>
    <mergeCell ref="C10:C11"/>
    <mergeCell ref="D10:D11"/>
    <mergeCell ref="E10:F10"/>
    <mergeCell ref="G10:I10"/>
    <mergeCell ref="E91:G91"/>
    <mergeCell ref="E95:F95"/>
    <mergeCell ref="E96:F96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2" spans="1:10" ht="12.75">
      <c r="A2" s="4" t="s">
        <v>274</v>
      </c>
      <c r="B2" s="5"/>
      <c r="C2" s="36"/>
      <c r="J2" t="s">
        <v>379</v>
      </c>
    </row>
    <row r="3" spans="1:3" ht="12.75">
      <c r="A3" s="4" t="s">
        <v>275</v>
      </c>
      <c r="B3" s="5"/>
      <c r="C3" s="36"/>
    </row>
    <row r="4" spans="1:3" ht="12.75">
      <c r="A4" s="4" t="s">
        <v>276</v>
      </c>
      <c r="B4" s="5"/>
      <c r="C4" s="36"/>
    </row>
    <row r="5" spans="1:3" ht="12.75">
      <c r="A5" s="4" t="s">
        <v>277</v>
      </c>
      <c r="B5" s="5"/>
      <c r="C5" s="36"/>
    </row>
    <row r="8" ht="12.75">
      <c r="C8" t="s">
        <v>387</v>
      </c>
    </row>
    <row r="10" ht="12.75">
      <c r="K10" t="s">
        <v>380</v>
      </c>
    </row>
    <row r="11" spans="1:11" ht="26.25" customHeight="1">
      <c r="A11" s="177" t="s">
        <v>366</v>
      </c>
      <c r="B11" s="177" t="s">
        <v>367</v>
      </c>
      <c r="C11" s="176" t="s">
        <v>368</v>
      </c>
      <c r="D11" s="176" t="s">
        <v>385</v>
      </c>
      <c r="E11" s="176"/>
      <c r="F11" s="177" t="s">
        <v>386</v>
      </c>
      <c r="G11" s="177"/>
      <c r="H11" s="177" t="s">
        <v>359</v>
      </c>
      <c r="I11" s="177"/>
      <c r="J11" s="177" t="s">
        <v>360</v>
      </c>
      <c r="K11" s="177"/>
    </row>
    <row r="12" spans="1:11" ht="12.75">
      <c r="A12" s="177"/>
      <c r="B12" s="177"/>
      <c r="C12" s="176"/>
      <c r="D12" s="181" t="s">
        <v>361</v>
      </c>
      <c r="E12" s="181"/>
      <c r="F12" s="181" t="s">
        <v>362</v>
      </c>
      <c r="G12" s="181"/>
      <c r="H12" s="181" t="s">
        <v>362</v>
      </c>
      <c r="I12" s="181"/>
      <c r="J12" s="181" t="s">
        <v>362</v>
      </c>
      <c r="K12" s="181"/>
    </row>
    <row r="13" spans="1:11" ht="25.5" customHeight="1">
      <c r="A13" s="177"/>
      <c r="B13" s="177"/>
      <c r="C13" s="176"/>
      <c r="D13" s="93" t="s">
        <v>363</v>
      </c>
      <c r="E13" s="92" t="s">
        <v>364</v>
      </c>
      <c r="F13" s="92" t="s">
        <v>365</v>
      </c>
      <c r="G13" s="92" t="s">
        <v>364</v>
      </c>
      <c r="H13" s="92" t="s">
        <v>365</v>
      </c>
      <c r="I13" s="92" t="s">
        <v>364</v>
      </c>
      <c r="J13" s="92" t="s">
        <v>365</v>
      </c>
      <c r="K13" s="92" t="s">
        <v>364</v>
      </c>
    </row>
    <row r="14" spans="1:11" ht="12.75">
      <c r="A14" s="92">
        <v>0</v>
      </c>
      <c r="B14" s="92">
        <v>1</v>
      </c>
      <c r="C14" s="92">
        <v>2</v>
      </c>
      <c r="D14" s="92">
        <v>3</v>
      </c>
      <c r="E14" s="92">
        <v>4</v>
      </c>
      <c r="F14" s="92">
        <v>5</v>
      </c>
      <c r="G14" s="92">
        <v>6</v>
      </c>
      <c r="H14" s="92">
        <v>7</v>
      </c>
      <c r="I14" s="92">
        <v>8</v>
      </c>
      <c r="J14" s="92">
        <v>9</v>
      </c>
      <c r="K14" s="92">
        <v>10</v>
      </c>
    </row>
    <row r="15" spans="1:11" ht="12.75">
      <c r="A15" s="91" t="s">
        <v>369</v>
      </c>
      <c r="B15" s="178" t="s">
        <v>370</v>
      </c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12.75">
      <c r="A16" s="92">
        <v>1</v>
      </c>
      <c r="B16" s="91" t="s">
        <v>371</v>
      </c>
      <c r="C16" s="91"/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1:11" ht="12.75">
      <c r="A17" s="92"/>
      <c r="B17" s="91" t="s">
        <v>373</v>
      </c>
      <c r="C17" s="91"/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</row>
    <row r="18" spans="1:11" ht="12.75">
      <c r="A18" s="91" t="s">
        <v>372</v>
      </c>
      <c r="B18" s="178" t="s">
        <v>374</v>
      </c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ht="12.75">
      <c r="A19" s="92">
        <v>1</v>
      </c>
      <c r="B19" s="91" t="s">
        <v>375</v>
      </c>
      <c r="C19" s="91"/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</row>
    <row r="20" spans="2:11" ht="12.75">
      <c r="B20" s="94" t="s">
        <v>376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41.25" customHeight="1">
      <c r="A21" s="95" t="s">
        <v>377</v>
      </c>
      <c r="B21" s="96" t="s">
        <v>378</v>
      </c>
      <c r="C21" s="91"/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</row>
    <row r="23" ht="12.75">
      <c r="A23" t="s">
        <v>381</v>
      </c>
    </row>
    <row r="24" ht="12.75">
      <c r="A24" t="s">
        <v>382</v>
      </c>
    </row>
    <row r="26" spans="2:9" ht="12.75">
      <c r="B26" s="174" t="s">
        <v>279</v>
      </c>
      <c r="C26" s="175"/>
      <c r="D26" s="179" t="s">
        <v>281</v>
      </c>
      <c r="E26" s="179"/>
      <c r="F26" s="179"/>
      <c r="G26" s="179"/>
      <c r="H26" s="179"/>
      <c r="I26" s="179"/>
    </row>
    <row r="27" spans="2:9" ht="12.75">
      <c r="B27" s="180" t="s">
        <v>383</v>
      </c>
      <c r="C27" s="175"/>
      <c r="D27" s="175"/>
      <c r="E27" s="16"/>
      <c r="F27" s="16"/>
      <c r="G27" s="16"/>
      <c r="H27" s="16" t="s">
        <v>301</v>
      </c>
      <c r="I27" s="16"/>
    </row>
    <row r="28" spans="2:9" ht="25.5" customHeight="1">
      <c r="B28" s="20"/>
      <c r="C28" s="16"/>
      <c r="D28" s="161"/>
      <c r="E28" s="161"/>
      <c r="F28" s="161"/>
      <c r="G28" s="161"/>
      <c r="H28" s="161"/>
      <c r="I28" s="161"/>
    </row>
    <row r="29" spans="2:9" ht="12.75">
      <c r="B29" s="16"/>
      <c r="C29" s="16"/>
      <c r="D29" s="16"/>
      <c r="E29" s="16"/>
      <c r="F29" s="16"/>
      <c r="G29" s="16"/>
      <c r="H29" s="16" t="s">
        <v>284</v>
      </c>
      <c r="I29" s="16"/>
    </row>
    <row r="30" ht="12.75">
      <c r="H30" t="s">
        <v>384</v>
      </c>
    </row>
  </sheetData>
  <sheetProtection/>
  <mergeCells count="17">
    <mergeCell ref="F11:G11"/>
    <mergeCell ref="H11:I11"/>
    <mergeCell ref="J11:K11"/>
    <mergeCell ref="D12:E12"/>
    <mergeCell ref="F12:G12"/>
    <mergeCell ref="H12:I12"/>
    <mergeCell ref="J12:K12"/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Dana Fabian</cp:lastModifiedBy>
  <cp:lastPrinted>2022-10-10T10:53:27Z</cp:lastPrinted>
  <dcterms:created xsi:type="dcterms:W3CDTF">2016-01-13T07:29:29Z</dcterms:created>
  <dcterms:modified xsi:type="dcterms:W3CDTF">2022-10-10T11:50:53Z</dcterms:modified>
  <cp:category/>
  <cp:version/>
  <cp:contentType/>
  <cp:contentStatus/>
</cp:coreProperties>
</file>