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majorare FR martie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<sst xmlns="http://schemas.openxmlformats.org/spreadsheetml/2006/main" count="247" uniqueCount="186">
  <si>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</si>
  <si>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</si>
  <si>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</si>
  <si>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</si>
  <si>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</si>
  <si>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</si>
  <si>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</si>
  <si>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</si>
  <si>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</si>
  <si>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</si>
  <si>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</si>
  <si>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</si>
  <si>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</si>
  <si>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</si>
  <si>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</si>
  <si>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</si>
  <si>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</si>
  <si>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</si>
  <si>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</si>
  <si>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</si>
  <si>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</si>
  <si>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</si>
  <si>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</si>
  <si>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</si>
  <si>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</si>
  <si>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</si>
  <si>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</si>
  <si>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</si>
  <si>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</si>
  <si>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</si>
  <si>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</si>
  <si>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</si>
  <si>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</si>
  <si>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</si>
  <si>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</si>
  <si>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</si>
  <si>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</si>
  <si>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</si>
  <si>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</si>
  <si>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</si>
  <si>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</si>
  <si>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</si>
  <si>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</si>
  <si>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</si>
  <si>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</si>
  <si>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</si>
  <si>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</si>
  <si>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</si>
  <si>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</si>
  <si>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</si>
  <si>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</si>
  <si>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</si>
  <si>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</si>
  <si>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</si>
  <si>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</si>
  <si>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</si>
  <si>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</si>
  <si>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</si>
  <si>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</si>
  <si>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</si>
  <si>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</si>
  <si>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</si>
  <si>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</si>
  <si>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</si>
  <si>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</si>
  <si>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</si>
  <si>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</si>
  <si>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</si>
  <si>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</si>
  <si>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</si>
  <si>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</si>
  <si>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</si>
  <si>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</si>
  <si>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</si>
  <si>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</si>
  <si>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</si>
  <si>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</si>
  <si>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</si>
  <si>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</si>
  <si>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</si>
  <si>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</si>
  <si>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</si>
  <si>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</si>
  <si>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</si>
  <si>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</si>
  <si>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</si>
  <si>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</si>
  <si>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</si>
  <si>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</si>
  <si>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</si>
  <si>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</si>
  <si>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</si>
  <si>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</si>
  <si>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</si>
  <si>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</si>
  <si>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</si>
  <si>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</si>
  <si>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</si>
  <si>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</si>
  <si>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</si>
  <si>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</si>
  <si>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</si>
  <si>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</si>
  <si>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</si>
  <si>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</si>
  <si>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</si>
  <si>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</si>
  <si>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</si>
  <si>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</si>
  <si>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</si>
  <si>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</si>
  <si>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</si>
  <si>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</si>
  <si>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</si>
  <si>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</si>
  <si>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</si>
  <si>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</si>
  <si>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</si>
  <si>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</si>
  <si>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</si>
  <si>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</si>
  <si>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</si>
  <si>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</si>
  <si>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</si>
  <si>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</si>
  <si>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</si>
  <si>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</si>
  <si>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</si>
  <si>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</si>
  <si>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</si>
  <si>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</si>
  <si>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</si>
  <si>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</si>
  <si>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</si>
  <si>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</si>
  <si>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</si>
  <si>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</si>
  <si>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</si>
  <si>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</si>
  <si>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</si>
  <si>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</si>
  <si>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</si>
  <si>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</si>
  <si>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</si>
  <si>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</si>
  <si>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</si>
  <si>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</si>
  <si>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</si>
  <si>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</si>
  <si>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</si>
  <si>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</si>
  <si>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</si>
  <si>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</si>
  <si>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</si>
  <si>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</si>
  <si>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</si>
  <si>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</si>
  <si>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</si>
  <si>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</si>
  <si>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</si>
  <si>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</si>
  <si>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</si>
  <si>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</si>
  <si>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</si>
  <si>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</si>
  <si>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</si>
  <si>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</si>
  <si>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</si>
  <si>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</si>
  <si>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</si>
  <si>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</si>
  <si>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</si>
  <si>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</si>
  <si>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</si>
  <si>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</si>
  <si>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</si>
  <si>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</si>
  <si>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</si>
  <si>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</si>
  <si>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</si>
  <si>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</si>
  <si>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</si>
  <si>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</si>
  <si>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</si>
  <si>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</si>
  <si>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07.03.2022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</si>
</sst>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78">
      <selection activeCell="X164" sqref="X16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172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171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167</v>
      </c>
      <c r="M8" s="59" t="s">
        <v>185</v>
      </c>
      <c r="N8" s="59" t="s">
        <v>80</v>
      </c>
      <c r="O8" s="59" t="s">
        <v>134</v>
      </c>
      <c r="P8" s="61" t="s">
        <v>141</v>
      </c>
      <c r="Q8" s="60"/>
      <c r="R8" s="59" t="s">
        <v>168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450000</v>
      </c>
      <c r="M9" s="4">
        <v>0</v>
      </c>
      <c r="N9" s="51">
        <f>M9/L9</f>
        <v>0</v>
      </c>
      <c r="O9" s="4"/>
      <c r="P9" s="4"/>
      <c r="Q9" s="70"/>
      <c r="R9" s="4">
        <f>L9+O9</f>
        <v>450000</v>
      </c>
      <c r="S9" s="51" t="e">
        <f>R9/M9</f>
        <v>#DIV/0!</v>
      </c>
      <c r="T9" s="4">
        <f>R9-M9</f>
        <v>450000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290102</v>
      </c>
      <c r="N10" s="51">
        <f aca="true" t="shared" si="2" ref="N10:N74">M10/L10</f>
        <v>0.5761788147998086</v>
      </c>
      <c r="O10" s="4"/>
      <c r="P10" s="5"/>
      <c r="Q10" s="5">
        <f aca="true" t="shared" si="3" ref="Q10:Q74">M10-L10</f>
        <v>-213391</v>
      </c>
      <c r="R10" s="4">
        <f aca="true" t="shared" si="4" ref="R10:R74">L10+O10</f>
        <v>503493</v>
      </c>
      <c r="S10" s="51">
        <f aca="true" t="shared" si="5" ref="S10:S76">R10/M10</f>
        <v>1.7355723159440473</v>
      </c>
      <c r="T10" s="4">
        <f aca="true" t="shared" si="6" ref="T10:T76">R10-M10</f>
        <v>213391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737311</v>
      </c>
      <c r="N11" s="51">
        <f t="shared" si="2"/>
        <v>0.16315799955742422</v>
      </c>
      <c r="O11" s="4"/>
      <c r="P11" s="5"/>
      <c r="Q11" s="5">
        <f t="shared" si="3"/>
        <v>-3781689</v>
      </c>
      <c r="R11" s="4">
        <f t="shared" si="4"/>
        <v>4519000</v>
      </c>
      <c r="S11" s="51">
        <f t="shared" si="5"/>
        <v>6.129028320478062</v>
      </c>
      <c r="T11" s="4">
        <f t="shared" si="6"/>
        <v>3781689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31006690</v>
      </c>
      <c r="N13" s="51">
        <f t="shared" si="2"/>
        <v>0.2168557800577691</v>
      </c>
      <c r="O13" s="4"/>
      <c r="P13" s="5"/>
      <c r="Q13" s="5">
        <f t="shared" si="3"/>
        <v>-111976310</v>
      </c>
      <c r="R13" s="4">
        <f t="shared" si="4"/>
        <v>142983000</v>
      </c>
      <c r="S13" s="51">
        <f t="shared" si="5"/>
        <v>4.611359677540556</v>
      </c>
      <c r="T13" s="4">
        <f t="shared" si="6"/>
        <v>111976310</v>
      </c>
      <c r="U13" s="74"/>
      <c r="V13" s="74"/>
    </row>
    <row r="14" spans="1:22" ht="26.25">
      <c r="A14" s="137" t="s">
        <v>170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385367</v>
      </c>
      <c r="N15" s="51">
        <f t="shared" si="2"/>
        <v>0.14470079029017358</v>
      </c>
      <c r="O15" s="4"/>
      <c r="P15" s="5"/>
      <c r="Q15" s="5">
        <f t="shared" si="3"/>
        <v>-2277832</v>
      </c>
      <c r="R15" s="4">
        <f t="shared" si="4"/>
        <v>2663199</v>
      </c>
      <c r="S15" s="51">
        <f t="shared" si="5"/>
        <v>6.910812290621667</v>
      </c>
      <c r="T15" s="4">
        <f t="shared" si="6"/>
        <v>2277832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1394088</v>
      </c>
      <c r="N16" s="51">
        <f t="shared" si="2"/>
        <v>0.39882557002851965</v>
      </c>
      <c r="O16" s="4"/>
      <c r="P16" s="5"/>
      <c r="Q16" s="5">
        <f>M16-L16</f>
        <v>-2101395</v>
      </c>
      <c r="R16" s="4">
        <f t="shared" si="4"/>
        <v>3495483</v>
      </c>
      <c r="S16" s="51">
        <f t="shared" si="5"/>
        <v>2.5073618021243997</v>
      </c>
      <c r="T16" s="4">
        <f t="shared" si="6"/>
        <v>2101395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412552</v>
      </c>
      <c r="N17" s="51">
        <f t="shared" si="2"/>
        <v>0.16497328769314437</v>
      </c>
      <c r="O17" s="4"/>
      <c r="P17" s="5"/>
      <c r="Q17" s="5">
        <f>M17-L17</f>
        <v>-2088168</v>
      </c>
      <c r="R17" s="4">
        <f t="shared" si="4"/>
        <v>2500720</v>
      </c>
      <c r="S17" s="51">
        <f t="shared" si="5"/>
        <v>6.0615873877717235</v>
      </c>
      <c r="T17" s="4">
        <f t="shared" si="6"/>
        <v>2088168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339529</v>
      </c>
      <c r="N18" s="51">
        <f t="shared" si="2"/>
        <v>0.31196071927679075</v>
      </c>
      <c r="O18" s="4"/>
      <c r="P18" s="5"/>
      <c r="Q18" s="5">
        <f t="shared" si="3"/>
        <v>-748842</v>
      </c>
      <c r="R18" s="4">
        <f t="shared" si="4"/>
        <v>1088371</v>
      </c>
      <c r="S18" s="51">
        <f t="shared" si="5"/>
        <v>3.205531780790448</v>
      </c>
      <c r="T18" s="4">
        <f t="shared" si="6"/>
        <v>748842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5448803</v>
      </c>
      <c r="N19" s="51">
        <f t="shared" si="2"/>
        <v>0.39113844497285655</v>
      </c>
      <c r="O19" s="4"/>
      <c r="P19" s="5"/>
      <c r="Q19" s="5">
        <f>M19-L19</f>
        <v>-8481822</v>
      </c>
      <c r="R19" s="4">
        <f t="shared" si="4"/>
        <v>13930625</v>
      </c>
      <c r="S19" s="51">
        <f t="shared" si="5"/>
        <v>2.556639504125952</v>
      </c>
      <c r="T19" s="4">
        <f t="shared" si="6"/>
        <v>8481822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3868551</v>
      </c>
      <c r="N20" s="51">
        <f t="shared" si="2"/>
        <v>0.16026382097219885</v>
      </c>
      <c r="O20" s="4"/>
      <c r="P20" s="5"/>
      <c r="Q20" s="5">
        <f>M20-L20</f>
        <v>-20270091</v>
      </c>
      <c r="R20" s="4">
        <f t="shared" si="4"/>
        <v>24138642</v>
      </c>
      <c r="S20" s="51">
        <f t="shared" si="5"/>
        <v>6.239711457855926</v>
      </c>
      <c r="T20" s="4">
        <f t="shared" si="6"/>
        <v>20270091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536262</v>
      </c>
      <c r="N21" s="51">
        <f t="shared" si="2"/>
        <v>0.25648908851676816</v>
      </c>
      <c r="O21" s="4"/>
      <c r="P21" s="5"/>
      <c r="Q21" s="5">
        <f t="shared" si="3"/>
        <v>-1554517</v>
      </c>
      <c r="R21" s="4">
        <f t="shared" si="4"/>
        <v>2090779</v>
      </c>
      <c r="S21" s="51">
        <f t="shared" si="5"/>
        <v>3.8988013321846413</v>
      </c>
      <c r="T21" s="4">
        <f t="shared" si="6"/>
        <v>1554517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8685</v>
      </c>
      <c r="N22" s="51">
        <f t="shared" si="2"/>
        <v>0.2433591123066577</v>
      </c>
      <c r="O22" s="4"/>
      <c r="P22" s="5"/>
      <c r="Q22" s="5">
        <f t="shared" si="3"/>
        <v>-27003</v>
      </c>
      <c r="R22" s="4">
        <f t="shared" si="4"/>
        <v>35688</v>
      </c>
      <c r="S22" s="51">
        <f t="shared" si="5"/>
        <v>4.109153713298791</v>
      </c>
      <c r="T22" s="4">
        <f t="shared" si="6"/>
        <v>27003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3213995</v>
      </c>
      <c r="N24" s="51">
        <f t="shared" si="2"/>
        <v>0.33321711150287164</v>
      </c>
      <c r="O24" s="4"/>
      <c r="P24" s="5"/>
      <c r="Q24" s="5">
        <f t="shared" si="3"/>
        <v>-6431353</v>
      </c>
      <c r="R24" s="4">
        <f t="shared" si="4"/>
        <v>9645348</v>
      </c>
      <c r="S24" s="51">
        <f t="shared" si="5"/>
        <v>3.0010463613042333</v>
      </c>
      <c r="T24" s="4">
        <f t="shared" si="6"/>
        <v>6431353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1314069</v>
      </c>
      <c r="N25" s="51">
        <f t="shared" si="2"/>
        <v>0.2677839231708353</v>
      </c>
      <c r="O25" s="4"/>
      <c r="P25" s="5"/>
      <c r="Q25" s="5">
        <f t="shared" si="3"/>
        <v>-3593130</v>
      </c>
      <c r="R25" s="4">
        <f t="shared" si="4"/>
        <v>4907199</v>
      </c>
      <c r="S25" s="51">
        <f t="shared" si="5"/>
        <v>3.734354132088954</v>
      </c>
      <c r="T25" s="4">
        <f t="shared" si="6"/>
        <v>3593130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/>
      <c r="P27" s="5"/>
      <c r="Q27" s="5">
        <f t="shared" si="3"/>
        <v>-4000000</v>
      </c>
      <c r="R27" s="4">
        <f t="shared" si="4"/>
        <v>4000000</v>
      </c>
      <c r="S27" s="51" t="e">
        <f t="shared" si="5"/>
        <v>#DIV/0!</v>
      </c>
      <c r="T27" s="4">
        <f t="shared" si="6"/>
        <v>4000000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1399601</v>
      </c>
      <c r="N28" s="51">
        <f t="shared" si="2"/>
        <v>0.22793145189592875</v>
      </c>
      <c r="O28" s="4"/>
      <c r="P28" s="5"/>
      <c r="Q28" s="5">
        <f t="shared" si="3"/>
        <v>-4740846</v>
      </c>
      <c r="R28" s="4">
        <f t="shared" si="4"/>
        <v>6140447</v>
      </c>
      <c r="S28" s="51">
        <f t="shared" si="5"/>
        <v>4.387283947353567</v>
      </c>
      <c r="T28" s="4">
        <f t="shared" si="6"/>
        <v>4740846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34181</v>
      </c>
      <c r="N30" s="51">
        <f t="shared" si="2"/>
        <v>0.13297154305498823</v>
      </c>
      <c r="O30" s="4"/>
      <c r="P30" s="5"/>
      <c r="Q30" s="5">
        <f t="shared" si="3"/>
        <v>-222874</v>
      </c>
      <c r="R30" s="4">
        <f t="shared" si="4"/>
        <v>257055</v>
      </c>
      <c r="S30" s="51">
        <f t="shared" si="5"/>
        <v>7.5204060735496325</v>
      </c>
      <c r="T30" s="4">
        <f t="shared" si="6"/>
        <v>222874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2425</v>
      </c>
      <c r="N37" s="51">
        <f t="shared" si="2"/>
        <v>0.2605845690952074</v>
      </c>
      <c r="O37" s="4"/>
      <c r="P37" s="5"/>
      <c r="Q37" s="5">
        <f t="shared" si="3"/>
        <v>-6881</v>
      </c>
      <c r="R37" s="4">
        <f t="shared" si="4"/>
        <v>9306</v>
      </c>
      <c r="S37" s="51">
        <f t="shared" si="5"/>
        <v>3.8375257731958765</v>
      </c>
      <c r="T37" s="4">
        <f t="shared" si="6"/>
        <v>6881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317473</v>
      </c>
      <c r="N39" s="51">
        <f t="shared" si="2"/>
        <v>0.48896463137402274</v>
      </c>
      <c r="O39" s="5"/>
      <c r="P39" s="5"/>
      <c r="Q39" s="5">
        <f t="shared" si="3"/>
        <v>-331803</v>
      </c>
      <c r="R39" s="4">
        <f t="shared" si="4"/>
        <v>649276</v>
      </c>
      <c r="S39" s="51">
        <f t="shared" si="5"/>
        <v>2.045137696749015</v>
      </c>
      <c r="T39" s="4">
        <f t="shared" si="6"/>
        <v>331803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1358</v>
      </c>
      <c r="M40" s="5">
        <v>2641</v>
      </c>
      <c r="N40" s="51">
        <f t="shared" si="2"/>
        <v>1.9447717231222386</v>
      </c>
      <c r="O40" s="5">
        <v>1642</v>
      </c>
      <c r="P40" s="5"/>
      <c r="Q40" s="5">
        <f t="shared" si="3"/>
        <v>1283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322</v>
      </c>
      <c r="N41" s="6">
        <f t="shared" si="2"/>
        <v>0.09739866908650938</v>
      </c>
      <c r="O41" s="5"/>
      <c r="P41" s="5"/>
      <c r="Q41" s="5">
        <f t="shared" si="3"/>
        <v>-2984</v>
      </c>
      <c r="R41" s="5">
        <f t="shared" si="4"/>
        <v>3306</v>
      </c>
      <c r="S41" s="6">
        <f t="shared" si="5"/>
        <v>10.267080745341614</v>
      </c>
      <c r="T41" s="5">
        <f t="shared" si="6"/>
        <v>2984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18325</v>
      </c>
      <c r="N42" s="6">
        <f t="shared" si="2"/>
        <v>0.16321241215921337</v>
      </c>
      <c r="O42" s="5"/>
      <c r="P42" s="5"/>
      <c r="Q42" s="5">
        <f t="shared" si="3"/>
        <v>-93952</v>
      </c>
      <c r="R42" s="5">
        <f t="shared" si="4"/>
        <v>112277</v>
      </c>
      <c r="S42" s="6">
        <f t="shared" si="5"/>
        <v>6.126984993178717</v>
      </c>
      <c r="T42" s="5">
        <f t="shared" si="6"/>
        <v>93952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1234805</v>
      </c>
      <c r="N43" s="6">
        <f t="shared" si="2"/>
        <v>0.23480357528259319</v>
      </c>
      <c r="O43" s="5"/>
      <c r="P43" s="5"/>
      <c r="Q43" s="5">
        <f t="shared" si="3"/>
        <v>-4024080</v>
      </c>
      <c r="R43" s="5">
        <f t="shared" si="4"/>
        <v>5258885</v>
      </c>
      <c r="S43" s="6">
        <f t="shared" si="5"/>
        <v>4.258878932301052</v>
      </c>
      <c r="T43" s="5">
        <f t="shared" si="6"/>
        <v>4024080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7441</v>
      </c>
      <c r="N44" s="6">
        <f t="shared" si="2"/>
        <v>0.23732219174586974</v>
      </c>
      <c r="O44" s="5"/>
      <c r="P44" s="5"/>
      <c r="Q44" s="5">
        <f t="shared" si="3"/>
        <v>-23913</v>
      </c>
      <c r="R44" s="5">
        <f t="shared" si="4"/>
        <v>31354</v>
      </c>
      <c r="S44" s="6">
        <f t="shared" si="5"/>
        <v>4.213680956860637</v>
      </c>
      <c r="T44" s="5">
        <f t="shared" si="6"/>
        <v>23913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/>
      <c r="N45" s="51">
        <f t="shared" si="2"/>
        <v>0</v>
      </c>
      <c r="O45" s="5"/>
      <c r="P45" s="5"/>
      <c r="Q45" s="5">
        <f t="shared" si="3"/>
        <v>-1059</v>
      </c>
      <c r="R45" s="4">
        <f t="shared" si="4"/>
        <v>1059</v>
      </c>
      <c r="S45" s="6" t="e">
        <f t="shared" si="5"/>
        <v>#DIV/0!</v>
      </c>
      <c r="T45" s="5">
        <f t="shared" si="6"/>
        <v>1059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440655</v>
      </c>
      <c r="N47" s="51">
        <f t="shared" si="2"/>
        <v>0.0747870972209352</v>
      </c>
      <c r="O47" s="5"/>
      <c r="P47" s="5"/>
      <c r="Q47" s="5">
        <f t="shared" si="3"/>
        <v>-5451471</v>
      </c>
      <c r="R47" s="4">
        <f t="shared" si="4"/>
        <v>5892126</v>
      </c>
      <c r="S47" s="6">
        <f t="shared" si="5"/>
        <v>13.37129046533002</v>
      </c>
      <c r="T47" s="5">
        <f t="shared" si="6"/>
        <v>5451471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7416</v>
      </c>
      <c r="N54" s="51">
        <f t="shared" si="2"/>
        <v>0.1236</v>
      </c>
      <c r="O54" s="135"/>
      <c r="P54" s="5"/>
      <c r="Q54" s="5">
        <f t="shared" si="3"/>
        <v>-52584</v>
      </c>
      <c r="R54" s="4">
        <f t="shared" si="4"/>
        <v>60000</v>
      </c>
      <c r="S54" s="6">
        <f t="shared" si="5"/>
        <v>8.090614886731391</v>
      </c>
      <c r="T54" s="5">
        <f t="shared" si="6"/>
        <v>52584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7565000</v>
      </c>
      <c r="M56" s="5">
        <v>1191500</v>
      </c>
      <c r="N56" s="51">
        <f t="shared" si="2"/>
        <v>0.1575016523463318</v>
      </c>
      <c r="O56" s="5"/>
      <c r="P56" s="5"/>
      <c r="Q56" s="5">
        <f t="shared" si="3"/>
        <v>-6373500</v>
      </c>
      <c r="R56" s="4">
        <f t="shared" si="4"/>
        <v>7565000</v>
      </c>
      <c r="S56" s="6">
        <f t="shared" si="5"/>
        <v>6.349139739823752</v>
      </c>
      <c r="T56" s="5">
        <f t="shared" si="6"/>
        <v>6373500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62492</v>
      </c>
      <c r="N60" s="51">
        <f t="shared" si="2"/>
        <v>0.12336203595131215</v>
      </c>
      <c r="O60" s="5"/>
      <c r="P60" s="5"/>
      <c r="Q60" s="5">
        <f t="shared" si="3"/>
        <v>-444082</v>
      </c>
      <c r="R60" s="4">
        <f t="shared" si="4"/>
        <v>506574</v>
      </c>
      <c r="S60" s="6">
        <f t="shared" si="5"/>
        <v>8.106221596364335</v>
      </c>
      <c r="T60" s="5">
        <f t="shared" si="6"/>
        <v>444082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169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0</v>
      </c>
      <c r="N69" s="51"/>
      <c r="O69" s="5"/>
      <c r="P69" s="5"/>
      <c r="Q69" s="5">
        <f t="shared" si="3"/>
        <v>0</v>
      </c>
      <c r="R69" s="4">
        <f t="shared" si="4"/>
        <v>0</v>
      </c>
      <c r="S69" s="6" t="e">
        <f t="shared" si="5"/>
        <v>#DIV/0!</v>
      </c>
      <c r="T69" s="5">
        <f t="shared" si="6"/>
        <v>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47037000</v>
      </c>
      <c r="M70" s="5">
        <v>2338465</v>
      </c>
      <c r="N70" s="51">
        <f t="shared" si="2"/>
        <v>0.04971543678380849</v>
      </c>
      <c r="O70" s="4"/>
      <c r="P70" s="5"/>
      <c r="Q70" s="5">
        <f t="shared" si="3"/>
        <v>-44698535</v>
      </c>
      <c r="R70" s="4">
        <f t="shared" si="4"/>
        <v>47037000</v>
      </c>
      <c r="S70" s="51">
        <f t="shared" si="5"/>
        <v>20.114476804228413</v>
      </c>
      <c r="T70" s="4">
        <f t="shared" si="6"/>
        <v>44698535</v>
      </c>
      <c r="U70" s="74"/>
      <c r="V70" s="74"/>
    </row>
    <row r="71" spans="1:22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494000</v>
      </c>
      <c r="M72" s="5">
        <v>0</v>
      </c>
      <c r="N72" s="51">
        <f t="shared" si="2"/>
        <v>0</v>
      </c>
      <c r="O72" s="4"/>
      <c r="P72" s="5"/>
      <c r="Q72" s="5">
        <f t="shared" si="3"/>
        <v>-494000</v>
      </c>
      <c r="R72" s="4">
        <f t="shared" si="4"/>
        <v>494000</v>
      </c>
      <c r="S72" s="51" t="e">
        <f t="shared" si="5"/>
        <v>#DIV/0!</v>
      </c>
      <c r="T72" s="4">
        <f t="shared" si="6"/>
        <v>494000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-37091664</v>
      </c>
      <c r="M73" s="8"/>
      <c r="N73" s="92">
        <f t="shared" si="2"/>
        <v>0</v>
      </c>
      <c r="O73" s="8"/>
      <c r="P73" s="8"/>
      <c r="Q73" s="8">
        <f t="shared" si="3"/>
        <v>37091664</v>
      </c>
      <c r="R73" s="93">
        <f t="shared" si="4"/>
        <v>-37091664</v>
      </c>
      <c r="S73" s="92" t="e">
        <f t="shared" si="5"/>
        <v>#DIV/0!</v>
      </c>
      <c r="T73" s="93">
        <f t="shared" si="6"/>
        <v>-37091664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51736580</v>
      </c>
      <c r="N75" s="129">
        <f>M75/L75</f>
        <v>0.2663927840124023</v>
      </c>
      <c r="O75" s="44">
        <f>O10+O13+O15+O16+O17+O21+O22+O23+O24+O25+O27+O28+O29+O30+O37+O38+O39+O41+O42+O43+O44+O45+O46+O47+O53+O60+O63+O18+O19+O20+O9+O73+O66</f>
        <v>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-142025062</v>
      </c>
      <c r="R75" s="44">
        <f>R10+R13+R15+R16+R17+R21+R22+R23+R24+R25+R27+R28+R29+R30+R37+R38+R39+R41+R42+R43+R44+R45+R46+R47+R53+R60+R63+R18+R19+R20+R9+R73+R66</f>
        <v>194211642</v>
      </c>
      <c r="S75" s="84">
        <f t="shared" si="5"/>
        <v>3.7538554345880613</v>
      </c>
      <c r="T75" s="85">
        <f t="shared" si="6"/>
        <v>142475062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253888000</v>
      </c>
      <c r="M76" s="79">
        <f>SUM(M9:M74)</f>
        <v>56013913</v>
      </c>
      <c r="N76" s="130">
        <f>M76/L76</f>
        <v>0.2206244997794303</v>
      </c>
      <c r="O76" s="44">
        <f>SUM(O9:O74)</f>
        <v>1642</v>
      </c>
      <c r="P76" s="44">
        <f>SUM(P9:P74)</f>
        <v>0</v>
      </c>
      <c r="Q76" s="44">
        <f>SUM(Q9:Q74)</f>
        <v>-197424087</v>
      </c>
      <c r="R76" s="44">
        <f>SUM(R9:R74)</f>
        <v>253889642</v>
      </c>
      <c r="S76" s="84">
        <f t="shared" si="5"/>
        <v>4.532617494514264</v>
      </c>
      <c r="T76" s="85">
        <f t="shared" si="6"/>
        <v>197875729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167</v>
      </c>
      <c r="M80" s="59" t="s">
        <v>185</v>
      </c>
      <c r="N80" s="59" t="s">
        <v>80</v>
      </c>
      <c r="O80" s="59" t="s">
        <v>134</v>
      </c>
      <c r="P80" s="61" t="s">
        <v>141</v>
      </c>
      <c r="Q80" s="60"/>
      <c r="R80" s="59" t="s">
        <v>168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33787000</v>
      </c>
      <c r="M81" s="95">
        <f>M82+M83+M84+M85+M86</f>
        <v>7002977</v>
      </c>
      <c r="N81" s="94">
        <f>M81/L81</f>
        <v>0.20726838724953384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33787000</v>
      </c>
      <c r="S81" s="94">
        <f>R81/M81</f>
        <v>4.8246624257083806</v>
      </c>
      <c r="T81" s="95">
        <f>R81-M81</f>
        <v>26784023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6480763</v>
      </c>
      <c r="N82" s="124">
        <f aca="true" t="shared" si="16" ref="N82:N146">M82/L82</f>
        <v>0.22017948630835088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4.541749173669829</v>
      </c>
      <c r="T82" s="97">
        <f aca="true" t="shared" si="19" ref="T82:T146">R82-M82</f>
        <v>22953237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592703</v>
      </c>
      <c r="N83" s="124">
        <f t="shared" si="16"/>
        <v>0.14169328233325365</v>
      </c>
      <c r="O83" s="5"/>
      <c r="P83" s="5"/>
      <c r="Q83" s="5"/>
      <c r="R83" s="122">
        <f t="shared" si="17"/>
        <v>4183000</v>
      </c>
      <c r="S83" s="96">
        <f t="shared" si="18"/>
        <v>7.057497599978404</v>
      </c>
      <c r="T83" s="97">
        <f t="shared" si="19"/>
        <v>3590297</v>
      </c>
      <c r="U83" s="74"/>
      <c r="V83" s="74"/>
    </row>
    <row r="84" spans="1:22" ht="15.75" hidden="1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21571</v>
      </c>
      <c r="N85" s="124">
        <f t="shared" si="16"/>
        <v>0.12688823529411764</v>
      </c>
      <c r="O85" s="5"/>
      <c r="P85" s="5"/>
      <c r="Q85" s="5"/>
      <c r="R85" s="122">
        <f t="shared" si="17"/>
        <v>170000</v>
      </c>
      <c r="S85" s="96">
        <f t="shared" si="18"/>
        <v>7.880951277177692</v>
      </c>
      <c r="T85" s="97">
        <f t="shared" si="19"/>
        <v>148429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-92060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92060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2403000</v>
      </c>
      <c r="M87" s="12">
        <f>M88+M89+M93+M94</f>
        <v>515782</v>
      </c>
      <c r="N87" s="94">
        <f t="shared" si="16"/>
        <v>0.2146408655846858</v>
      </c>
      <c r="O87" s="12">
        <f>O88+O89+O93+O94</f>
        <v>90000</v>
      </c>
      <c r="P87" s="12">
        <f>P88+P89+P93+P94</f>
        <v>0</v>
      </c>
      <c r="Q87" s="12">
        <f>Q88+Q89+Q93+Q94</f>
        <v>0</v>
      </c>
      <c r="R87" s="95">
        <f t="shared" si="17"/>
        <v>2493000</v>
      </c>
      <c r="S87" s="98">
        <f t="shared" si="18"/>
        <v>4.833437382460032</v>
      </c>
      <c r="T87" s="99">
        <f t="shared" si="19"/>
        <v>1977218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506926</v>
      </c>
      <c r="N88" s="124">
        <f t="shared" si="16"/>
        <v>0.21737821612349914</v>
      </c>
      <c r="O88" s="5"/>
      <c r="P88" s="5"/>
      <c r="Q88" s="5"/>
      <c r="R88" s="122">
        <f t="shared" si="17"/>
        <v>2332000</v>
      </c>
      <c r="S88" s="96">
        <f t="shared" si="18"/>
        <v>4.600276963501576</v>
      </c>
      <c r="T88" s="97">
        <f t="shared" si="19"/>
        <v>1825074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8856</v>
      </c>
      <c r="N89" s="124">
        <f t="shared" si="16"/>
        <v>0.1476</v>
      </c>
      <c r="O89" s="5"/>
      <c r="P89" s="5"/>
      <c r="Q89" s="5"/>
      <c r="R89" s="122">
        <f t="shared" si="17"/>
        <v>60000</v>
      </c>
      <c r="S89" s="96">
        <f t="shared" si="18"/>
        <v>6.775067750677507</v>
      </c>
      <c r="T89" s="97">
        <f t="shared" si="19"/>
        <v>51144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>
        <v>90000</v>
      </c>
      <c r="P94" s="5"/>
      <c r="Q94" s="5"/>
      <c r="R94" s="122">
        <f t="shared" si="17"/>
        <v>100000</v>
      </c>
      <c r="S94" s="96"/>
      <c r="T94" s="97">
        <f t="shared" si="19"/>
        <v>100000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1872000</v>
      </c>
      <c r="M95" s="12">
        <f t="shared" si="22"/>
        <v>240564</v>
      </c>
      <c r="N95" s="98">
        <f t="shared" si="16"/>
        <v>0.12850641025641027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1872000</v>
      </c>
      <c r="S95" s="98">
        <f t="shared" si="18"/>
        <v>7.781712974509902</v>
      </c>
      <c r="T95" s="99">
        <f t="shared" si="19"/>
        <v>1631436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1872000</v>
      </c>
      <c r="M97" s="5">
        <v>240564</v>
      </c>
      <c r="N97" s="96">
        <f t="shared" si="16"/>
        <v>0.12850641025641027</v>
      </c>
      <c r="O97" s="97"/>
      <c r="P97" s="5"/>
      <c r="Q97" s="5"/>
      <c r="R97" s="97">
        <f t="shared" si="17"/>
        <v>1872000</v>
      </c>
      <c r="S97" s="96">
        <f t="shared" si="18"/>
        <v>7.781712974509902</v>
      </c>
      <c r="T97" s="97">
        <f t="shared" si="19"/>
        <v>1631436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2221816</v>
      </c>
      <c r="N102" s="98">
        <f t="shared" si="16"/>
        <v>0.21373891293891295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4.678605249039524</v>
      </c>
      <c r="T102" s="99">
        <f t="shared" si="19"/>
        <v>8173184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2171815</v>
      </c>
      <c r="N103" s="96">
        <f t="shared" si="16"/>
        <v>0.22957875264270614</v>
      </c>
      <c r="O103" s="5"/>
      <c r="P103" s="5"/>
      <c r="Q103" s="5"/>
      <c r="R103" s="97">
        <f t="shared" si="17"/>
        <v>9460000</v>
      </c>
      <c r="S103" s="96">
        <f t="shared" si="18"/>
        <v>4.355803786234095</v>
      </c>
      <c r="T103" s="97">
        <f t="shared" si="19"/>
        <v>7288185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 t="shared" si="25"/>
        <v>79167</v>
      </c>
      <c r="N104" s="125">
        <f t="shared" si="16"/>
        <v>0.08467058823529412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11.810476587467</v>
      </c>
      <c r="T104" s="101">
        <f t="shared" si="19"/>
        <v>855833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73843</v>
      </c>
      <c r="N105" s="124">
        <f t="shared" si="16"/>
        <v>0.08343841807909605</v>
      </c>
      <c r="O105" s="5"/>
      <c r="P105" s="5"/>
      <c r="Q105" s="5"/>
      <c r="R105" s="122">
        <f t="shared" si="17"/>
        <v>885000</v>
      </c>
      <c r="S105" s="96">
        <f t="shared" si="18"/>
        <v>11.984886854542745</v>
      </c>
      <c r="T105" s="97">
        <f t="shared" si="19"/>
        <v>811157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5324</v>
      </c>
      <c r="N106" s="124">
        <f t="shared" si="16"/>
        <v>0.10648</v>
      </c>
      <c r="O106" s="5"/>
      <c r="P106" s="5"/>
      <c r="Q106" s="5"/>
      <c r="R106" s="122">
        <f t="shared" si="17"/>
        <v>50000</v>
      </c>
      <c r="S106" s="96">
        <f t="shared" si="18"/>
        <v>9.391435011269722</v>
      </c>
      <c r="T106" s="97">
        <f t="shared" si="19"/>
        <v>44676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-29166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29166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32466000</v>
      </c>
      <c r="M109" s="12">
        <f>M110+M116+M122</f>
        <v>4633670</v>
      </c>
      <c r="N109" s="14">
        <f>M109/L109</f>
        <v>0.14272377256206492</v>
      </c>
      <c r="O109" s="12">
        <f>O110+O116+O122</f>
        <v>0</v>
      </c>
      <c r="P109" s="12">
        <f>P110+P116+P122</f>
        <v>0</v>
      </c>
      <c r="Q109" s="12">
        <f>Q110+Q116+Q122</f>
        <v>0</v>
      </c>
      <c r="R109" s="12">
        <f>R110+R116+R122</f>
        <v>32466000</v>
      </c>
      <c r="S109" s="98">
        <f t="shared" si="18"/>
        <v>7.006541251319149</v>
      </c>
      <c r="T109" s="99">
        <f t="shared" si="19"/>
        <v>27832330</v>
      </c>
      <c r="U109" s="74"/>
      <c r="V109" s="74"/>
    </row>
    <row r="110" spans="1:22" ht="15.75">
      <c r="A110" s="107" t="s">
        <v>173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27696000</v>
      </c>
      <c r="M110" s="101">
        <f>M111+M112+M114+M115</f>
        <v>4447495</v>
      </c>
      <c r="N110" s="100">
        <f aca="true" t="shared" si="27" ref="N110:N123">M110/L110</f>
        <v>0.16058257510109764</v>
      </c>
      <c r="O110" s="101">
        <f>O111+O112+O114+O115</f>
        <v>0</v>
      </c>
      <c r="P110" s="101">
        <f>P111+P112+P114+P115</f>
        <v>0</v>
      </c>
      <c r="Q110" s="101">
        <f>Q111+Q112+Q114+Q115</f>
        <v>0</v>
      </c>
      <c r="R110" s="101">
        <f>R111+R112+R114+R115</f>
        <v>27696000</v>
      </c>
      <c r="S110" s="96"/>
      <c r="T110" s="97">
        <f t="shared" si="19"/>
        <v>23248505</v>
      </c>
      <c r="U110" s="74"/>
      <c r="V110" s="74"/>
    </row>
    <row r="111" spans="1:22" ht="15.75">
      <c r="A111" s="10" t="s">
        <v>174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21800000</v>
      </c>
      <c r="M111" s="5">
        <v>4184802</v>
      </c>
      <c r="N111" s="96">
        <f t="shared" si="27"/>
        <v>0.19196339449541283</v>
      </c>
      <c r="O111" s="5"/>
      <c r="P111" s="5"/>
      <c r="Q111" s="5"/>
      <c r="R111" s="122">
        <f t="shared" si="17"/>
        <v>21800000</v>
      </c>
      <c r="S111" s="96">
        <f t="shared" si="18"/>
        <v>5.2093265105493645</v>
      </c>
      <c r="T111" s="97">
        <f t="shared" si="19"/>
        <v>17615198</v>
      </c>
      <c r="U111" s="74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/>
      <c r="N112" s="96">
        <f t="shared" si="27"/>
        <v>0</v>
      </c>
      <c r="O112" s="5"/>
      <c r="P112" s="5"/>
      <c r="Q112" s="5"/>
      <c r="R112" s="122">
        <f t="shared" si="17"/>
        <v>4697000</v>
      </c>
      <c r="S112" s="96" t="e">
        <f t="shared" si="18"/>
        <v>#DIV/0!</v>
      </c>
      <c r="T112" s="97">
        <f t="shared" si="19"/>
        <v>4697000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175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705000</v>
      </c>
      <c r="M114" s="5">
        <v>89955</v>
      </c>
      <c r="N114" s="96">
        <f t="shared" si="27"/>
        <v>0.12759574468085105</v>
      </c>
      <c r="O114" s="5"/>
      <c r="P114" s="5"/>
      <c r="Q114" s="5"/>
      <c r="R114" s="122">
        <f t="shared" si="17"/>
        <v>705000</v>
      </c>
      <c r="S114" s="96">
        <f t="shared" si="18"/>
        <v>7.83725195931299</v>
      </c>
      <c r="T114" s="97">
        <f t="shared" si="19"/>
        <v>615045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494000</v>
      </c>
      <c r="M115" s="5">
        <v>172738</v>
      </c>
      <c r="N115" s="96">
        <f t="shared" si="27"/>
        <v>0.34967206477732793</v>
      </c>
      <c r="O115" s="5"/>
      <c r="P115" s="5"/>
      <c r="Q115" s="5"/>
      <c r="R115" s="122">
        <f t="shared" si="17"/>
        <v>494000</v>
      </c>
      <c r="S115" s="96">
        <f t="shared" si="18"/>
        <v>2.8598223899778854</v>
      </c>
      <c r="T115" s="97">
        <f t="shared" si="19"/>
        <v>321262</v>
      </c>
      <c r="U115" s="74"/>
      <c r="V115" s="74"/>
    </row>
    <row r="116" spans="1:22" ht="15.75">
      <c r="A116" s="139" t="s">
        <v>176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4770000</v>
      </c>
      <c r="M116" s="101">
        <f aca="true" t="shared" si="28" ref="M116:R116">M117+M120+M121</f>
        <v>244332</v>
      </c>
      <c r="N116" s="100">
        <f t="shared" si="27"/>
        <v>0.05122264150943396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4770000</v>
      </c>
      <c r="S116" s="96">
        <f t="shared" si="18"/>
        <v>19.522616767349344</v>
      </c>
      <c r="T116" s="97">
        <f t="shared" si="19"/>
        <v>4525668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3850000</v>
      </c>
      <c r="M117" s="5">
        <v>154456</v>
      </c>
      <c r="N117" s="96">
        <f t="shared" si="27"/>
        <v>0.04011844155844156</v>
      </c>
      <c r="O117" s="5"/>
      <c r="P117" s="5"/>
      <c r="Q117" s="5"/>
      <c r="R117" s="122">
        <f t="shared" si="17"/>
        <v>3850000</v>
      </c>
      <c r="S117" s="96">
        <f t="shared" si="18"/>
        <v>24.926192572642048</v>
      </c>
      <c r="T117" s="97">
        <f t="shared" si="19"/>
        <v>3695544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163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5">
        <v>87198</v>
      </c>
      <c r="N120" s="96">
        <f t="shared" si="27"/>
        <v>0.10258588235294118</v>
      </c>
      <c r="O120" s="5"/>
      <c r="P120" s="5"/>
      <c r="Q120" s="5"/>
      <c r="R120" s="122">
        <f t="shared" si="17"/>
        <v>850000</v>
      </c>
      <c r="S120" s="96">
        <f t="shared" si="18"/>
        <v>9.747929998394458</v>
      </c>
      <c r="T120" s="97">
        <f t="shared" si="19"/>
        <v>762802</v>
      </c>
      <c r="U120" s="74"/>
      <c r="V120" s="74"/>
    </row>
    <row r="121" spans="1:22" ht="15.75">
      <c r="A121" s="140" t="s">
        <v>177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5">
        <v>2678</v>
      </c>
      <c r="N121" s="96">
        <f t="shared" si="27"/>
        <v>0.03825714285714286</v>
      </c>
      <c r="O121" s="5"/>
      <c r="P121" s="5"/>
      <c r="Q121" s="5"/>
      <c r="R121" s="122">
        <f t="shared" si="17"/>
        <v>70000</v>
      </c>
      <c r="S121" s="96">
        <f t="shared" si="18"/>
        <v>26.138909634055263</v>
      </c>
      <c r="T121" s="97">
        <f t="shared" si="19"/>
        <v>67322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-58157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58157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7635000</v>
      </c>
      <c r="M124" s="12">
        <f>M125+M129+M132+M128</f>
        <v>1081971</v>
      </c>
      <c r="N124" s="94">
        <f t="shared" si="16"/>
        <v>0.14171198428290765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7635000</v>
      </c>
      <c r="S124" s="98">
        <f t="shared" si="18"/>
        <v>7.05656621110917</v>
      </c>
      <c r="T124" s="99">
        <f t="shared" si="19"/>
        <v>6553029</v>
      </c>
      <c r="U124" s="74"/>
      <c r="V124" s="74"/>
    </row>
    <row r="125" spans="1:22" ht="15.75">
      <c r="A125" s="107" t="s">
        <v>178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7050000</v>
      </c>
      <c r="M125" s="101">
        <f>M126+M127</f>
        <v>1022251</v>
      </c>
      <c r="N125" s="125">
        <f t="shared" si="16"/>
        <v>0.14500014184397164</v>
      </c>
      <c r="O125" s="101">
        <f>O126+O127</f>
        <v>0</v>
      </c>
      <c r="P125" s="101"/>
      <c r="Q125" s="101"/>
      <c r="R125" s="123">
        <f>R126+R127</f>
        <v>7050000</v>
      </c>
      <c r="S125" s="96">
        <f t="shared" si="18"/>
        <v>6.896544977701171</v>
      </c>
      <c r="T125" s="97">
        <f t="shared" si="19"/>
        <v>6027749</v>
      </c>
      <c r="U125" s="75"/>
      <c r="V125" s="74"/>
    </row>
    <row r="126" spans="1:22" ht="15.75">
      <c r="A126" s="10" t="s">
        <v>179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4650000</v>
      </c>
      <c r="M126" s="5">
        <v>734452</v>
      </c>
      <c r="N126" s="124">
        <f t="shared" si="16"/>
        <v>0.15794666666666668</v>
      </c>
      <c r="O126" s="5"/>
      <c r="P126" s="5"/>
      <c r="Q126" s="5"/>
      <c r="R126" s="122">
        <f t="shared" si="17"/>
        <v>4650000</v>
      </c>
      <c r="S126" s="96">
        <f t="shared" si="18"/>
        <v>6.331251055208509</v>
      </c>
      <c r="T126" s="97">
        <f t="shared" si="19"/>
        <v>3915548</v>
      </c>
      <c r="U126" s="75"/>
      <c r="V126" s="74"/>
    </row>
    <row r="127" spans="1:22" ht="15.75">
      <c r="A127" s="10" t="s">
        <v>180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5">
        <v>287799</v>
      </c>
      <c r="N127" s="124">
        <f t="shared" si="16"/>
        <v>0.11991625</v>
      </c>
      <c r="O127" s="5"/>
      <c r="P127" s="5"/>
      <c r="Q127" s="5"/>
      <c r="R127" s="122">
        <f t="shared" si="17"/>
        <v>2400000</v>
      </c>
      <c r="S127" s="96">
        <f t="shared" si="18"/>
        <v>8.339153367454369</v>
      </c>
      <c r="T127" s="97">
        <f t="shared" si="19"/>
        <v>2112201</v>
      </c>
      <c r="U127" s="75"/>
      <c r="V127" s="74"/>
    </row>
    <row r="128" spans="1:22" ht="15.75">
      <c r="A128" s="107" t="s">
        <v>177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60000</v>
      </c>
      <c r="M128" s="101">
        <v>3640</v>
      </c>
      <c r="N128" s="125">
        <f t="shared" si="16"/>
        <v>0.06066666666666667</v>
      </c>
      <c r="O128" s="101"/>
      <c r="P128" s="101"/>
      <c r="Q128" s="101"/>
      <c r="R128" s="123">
        <f t="shared" si="17"/>
        <v>60000</v>
      </c>
      <c r="S128" s="98">
        <f t="shared" si="18"/>
        <v>16.483516483516482</v>
      </c>
      <c r="T128" s="99">
        <f t="shared" si="19"/>
        <v>56360</v>
      </c>
      <c r="U128" s="74"/>
      <c r="V128" s="74"/>
    </row>
    <row r="129" spans="1:22" ht="15.75">
      <c r="A129" s="107" t="s">
        <v>181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525000</v>
      </c>
      <c r="M129" s="101">
        <f>M130+M131</f>
        <v>56080</v>
      </c>
      <c r="N129" s="125">
        <f t="shared" si="16"/>
        <v>0.10681904761904762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525000</v>
      </c>
      <c r="S129" s="100"/>
      <c r="T129" s="101">
        <f t="shared" si="19"/>
        <v>468920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130000</v>
      </c>
      <c r="M130" s="119">
        <v>450</v>
      </c>
      <c r="N130" s="124">
        <f t="shared" si="16"/>
        <v>0.0034615384615384616</v>
      </c>
      <c r="O130" s="119"/>
      <c r="P130" s="119"/>
      <c r="Q130" s="119"/>
      <c r="R130" s="122">
        <f t="shared" si="17"/>
        <v>130000</v>
      </c>
      <c r="S130" s="120"/>
      <c r="T130" s="119">
        <f t="shared" si="19"/>
        <v>129550</v>
      </c>
      <c r="U130" s="74"/>
      <c r="V130" s="74"/>
    </row>
    <row r="131" spans="1:22" ht="15.75">
      <c r="A131" s="118" t="s">
        <v>182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119">
        <v>55630</v>
      </c>
      <c r="N131" s="124">
        <f t="shared" si="16"/>
        <v>0.14083544303797468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339370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</f>
        <v>35835000</v>
      </c>
      <c r="M133" s="12">
        <f>M134+M140+M148+M153</f>
        <v>8773691</v>
      </c>
      <c r="N133" s="94">
        <f t="shared" si="16"/>
        <v>0.24483580298590762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</f>
        <v>35835000</v>
      </c>
      <c r="S133" s="98">
        <f t="shared" si="18"/>
        <v>4.084369964704706</v>
      </c>
      <c r="T133" s="99">
        <f t="shared" si="19"/>
        <v>27061309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v>624831</v>
      </c>
      <c r="N140" s="125">
        <f t="shared" si="16"/>
        <v>0.07713962962962963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12.96350533184173</v>
      </c>
      <c r="T140" s="101">
        <f t="shared" si="19"/>
        <v>7475169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624831</v>
      </c>
      <c r="N144" s="124">
        <f t="shared" si="16"/>
        <v>0.078103875</v>
      </c>
      <c r="O144" s="5"/>
      <c r="P144" s="5"/>
      <c r="Q144" s="5"/>
      <c r="R144" s="122">
        <f t="shared" si="17"/>
        <v>8000000</v>
      </c>
      <c r="S144" s="6">
        <f t="shared" si="18"/>
        <v>12.80346205613998</v>
      </c>
      <c r="T144" s="97">
        <f t="shared" si="19"/>
        <v>7375169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5521700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/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183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L149+L150+L151+L152</f>
        <v>27735000</v>
      </c>
      <c r="M148" s="101">
        <f>M149+M150+M151+M152</f>
        <v>8194700</v>
      </c>
      <c r="N148" s="125">
        <f>M148/L148</f>
        <v>0.29546421489093205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R149+R150+R151+R152</f>
        <v>27735000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4175700</v>
      </c>
      <c r="N149" s="124">
        <f t="shared" si="35"/>
        <v>0.24407879354687864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4.097037622434562</v>
      </c>
      <c r="T149" s="101">
        <f t="shared" si="37"/>
        <v>12932300</v>
      </c>
      <c r="U149" s="1"/>
      <c r="V149" s="75"/>
      <c r="W149" s="106"/>
    </row>
    <row r="150" spans="1:23" ht="15.75">
      <c r="A150" s="141" t="s">
        <v>184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2625000</v>
      </c>
      <c r="N150" s="124">
        <f t="shared" si="35"/>
        <v>0.40716612377850164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3822000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1346000</v>
      </c>
      <c r="N151" s="124">
        <f t="shared" si="35"/>
        <v>0.3365</v>
      </c>
      <c r="O151" s="97"/>
      <c r="P151" s="97"/>
      <c r="Q151" s="97"/>
      <c r="R151" s="122">
        <f t="shared" si="36"/>
        <v>4000000</v>
      </c>
      <c r="S151" s="100">
        <f t="shared" si="38"/>
        <v>2.971768202080238</v>
      </c>
      <c r="T151" s="101">
        <f t="shared" si="37"/>
        <v>2654000</v>
      </c>
      <c r="U151" s="113"/>
      <c r="V151" s="75"/>
      <c r="AA151" s="74" t="s">
        <v>154</v>
      </c>
    </row>
    <row r="152" spans="1:22" ht="15" customHeight="1">
      <c r="A152" s="141" t="s">
        <v>68</v>
      </c>
      <c r="B152" s="97">
        <v>125000</v>
      </c>
      <c r="C152" s="97">
        <v>74000</v>
      </c>
      <c r="D152" s="96">
        <f>C152/B152</f>
        <v>0.592</v>
      </c>
      <c r="E152" s="97"/>
      <c r="F152" s="96">
        <f t="shared" si="34"/>
        <v>0.592</v>
      </c>
      <c r="G152" s="97">
        <v>0</v>
      </c>
      <c r="H152" s="97">
        <v>125000</v>
      </c>
      <c r="I152" s="97">
        <v>70000</v>
      </c>
      <c r="J152" s="96">
        <f t="shared" si="33"/>
        <v>0.56</v>
      </c>
      <c r="K152" s="97"/>
      <c r="L152" s="97">
        <v>180000</v>
      </c>
      <c r="M152" s="97">
        <v>48000</v>
      </c>
      <c r="N152" s="124">
        <f t="shared" si="35"/>
        <v>0.26666666666666666</v>
      </c>
      <c r="O152" s="97"/>
      <c r="P152" s="97"/>
      <c r="Q152" s="97"/>
      <c r="R152" s="122">
        <f t="shared" si="36"/>
        <v>180000</v>
      </c>
      <c r="S152" s="100">
        <f t="shared" si="38"/>
        <v>3.75</v>
      </c>
      <c r="T152" s="101">
        <f t="shared" si="37"/>
        <v>132000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-45840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45840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7572323</v>
      </c>
      <c r="N154" s="94">
        <f t="shared" si="35"/>
        <v>0.1736373079568906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5.759130982658822</v>
      </c>
      <c r="T154" s="99">
        <f t="shared" si="37"/>
        <v>36037677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M156+M157+M158</f>
        <v>3960254</v>
      </c>
      <c r="N155" s="125">
        <f t="shared" si="35"/>
        <v>0.20466428940568476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4.8860502381917925</v>
      </c>
      <c r="T155" s="101">
        <f t="shared" si="37"/>
        <v>15389746</v>
      </c>
      <c r="U155" s="74"/>
      <c r="V155" s="74"/>
    </row>
    <row r="156" spans="1:22" ht="15.75">
      <c r="A156" s="10" t="s">
        <v>164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1879008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2081246</v>
      </c>
      <c r="N157" s="124">
        <f t="shared" si="35"/>
        <v>0.15648466165413533</v>
      </c>
      <c r="O157" s="5"/>
      <c r="P157" s="5"/>
      <c r="Q157" s="5"/>
      <c r="R157" s="122">
        <f t="shared" si="36"/>
        <v>13300000</v>
      </c>
      <c r="S157" s="96">
        <f t="shared" si="38"/>
        <v>6.390402672245376</v>
      </c>
      <c r="T157" s="97">
        <f t="shared" si="37"/>
        <v>11218754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181479</v>
      </c>
      <c r="N160" s="125">
        <f t="shared" si="35"/>
        <v>0.17283714285714286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5.785793397583191</v>
      </c>
      <c r="T160" s="101">
        <f t="shared" si="37"/>
        <v>868521</v>
      </c>
      <c r="U160" s="113"/>
      <c r="V160" s="74"/>
    </row>
    <row r="161" spans="1:22" ht="15.75">
      <c r="A161" s="10" t="s">
        <v>165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181479</v>
      </c>
      <c r="N161" s="124">
        <f t="shared" si="35"/>
        <v>0.17283714285714286</v>
      </c>
      <c r="O161" s="5"/>
      <c r="P161" s="5"/>
      <c r="Q161" s="5"/>
      <c r="R161" s="122">
        <f t="shared" si="36"/>
        <v>1050000</v>
      </c>
      <c r="S161" s="96">
        <f t="shared" si="38"/>
        <v>5.785793397583191</v>
      </c>
      <c r="T161" s="97">
        <f t="shared" si="37"/>
        <v>868521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80974</v>
      </c>
      <c r="N166" s="100">
        <f t="shared" si="35"/>
        <v>0.03855904761904762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25.934250500160545</v>
      </c>
      <c r="T166" s="101">
        <f t="shared" si="37"/>
        <v>2019026</v>
      </c>
      <c r="U166" s="75"/>
      <c r="V166" s="74"/>
    </row>
    <row r="167" spans="1:22" ht="15.75">
      <c r="A167" s="10" t="s">
        <v>166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0</v>
      </c>
      <c r="N167" s="96">
        <f t="shared" si="35"/>
        <v>0</v>
      </c>
      <c r="O167" s="5"/>
      <c r="P167" s="5"/>
      <c r="Q167" s="5"/>
      <c r="R167" s="97">
        <f t="shared" si="36"/>
        <v>1600000</v>
      </c>
      <c r="S167" s="96" t="e">
        <f t="shared" si="38"/>
        <v>#DIV/0!</v>
      </c>
      <c r="T167" s="97">
        <f t="shared" si="37"/>
        <v>1600000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15959+65015</f>
        <v>80974</v>
      </c>
      <c r="N169" s="124">
        <f t="shared" si="35"/>
        <v>0.161948</v>
      </c>
      <c r="O169" s="5"/>
      <c r="P169" s="5"/>
      <c r="Q169" s="12"/>
      <c r="R169" s="122">
        <f t="shared" si="36"/>
        <v>500000</v>
      </c>
      <c r="S169" s="96">
        <f t="shared" si="38"/>
        <v>6.174821547657273</v>
      </c>
      <c r="T169" s="97">
        <f t="shared" si="37"/>
        <v>419026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M171+M172+M174+M177+M178</f>
        <v>3393810</v>
      </c>
      <c r="N170" s="125">
        <f t="shared" si="35"/>
        <v>0.16076788252013263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6.220147857422779</v>
      </c>
      <c r="T170" s="101">
        <f t="shared" si="37"/>
        <v>17716190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2136</v>
      </c>
      <c r="N174" s="124">
        <f t="shared" si="35"/>
        <v>0.0356</v>
      </c>
      <c r="O174" s="135"/>
      <c r="P174" s="5"/>
      <c r="Q174" s="5"/>
      <c r="R174" s="122">
        <f t="shared" si="36"/>
        <v>60000</v>
      </c>
      <c r="S174" s="96">
        <f t="shared" si="38"/>
        <v>28.089887640449437</v>
      </c>
      <c r="T174" s="97">
        <f t="shared" si="37"/>
        <v>57864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3391674</v>
      </c>
      <c r="N177" s="124">
        <f t="shared" si="35"/>
        <v>0.16150828571428572</v>
      </c>
      <c r="O177" s="5"/>
      <c r="P177" s="5"/>
      <c r="Q177" s="5"/>
      <c r="R177" s="122">
        <f t="shared" si="36"/>
        <v>21000000</v>
      </c>
      <c r="S177" s="96">
        <f t="shared" si="38"/>
        <v>6.19163280433202</v>
      </c>
      <c r="T177" s="97">
        <f t="shared" si="37"/>
        <v>17608326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/>
      <c r="N178" s="124">
        <f t="shared" si="35"/>
        <v>0</v>
      </c>
      <c r="O178" s="5"/>
      <c r="P178" s="5"/>
      <c r="Q178" s="5"/>
      <c r="R178" s="122">
        <f t="shared" si="36"/>
        <v>50000</v>
      </c>
      <c r="S178" s="96" t="e">
        <f t="shared" si="38"/>
        <v>#DIV/0!</v>
      </c>
      <c r="T178" s="97">
        <f t="shared" si="37"/>
        <v>50000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-44194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44194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27265000</v>
      </c>
      <c r="M182" s="12">
        <f>M184+M195+M196+M197+M199</f>
        <v>2386942</v>
      </c>
      <c r="N182" s="94">
        <f t="shared" si="35"/>
        <v>0.08754601136988814</v>
      </c>
      <c r="O182" s="12">
        <f>O184+O195+O196+O197+O199</f>
        <v>-88358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11.385547700782006</v>
      </c>
      <c r="T182" s="99">
        <f t="shared" si="37"/>
        <v>24789700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24465000</v>
      </c>
      <c r="M184" s="16">
        <f t="shared" si="46"/>
        <v>2398155</v>
      </c>
      <c r="N184" s="125">
        <f t="shared" si="35"/>
        <v>0.098023911710607</v>
      </c>
      <c r="O184" s="16">
        <f t="shared" si="46"/>
        <v>-88358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10.164748316935311</v>
      </c>
      <c r="T184" s="101">
        <f t="shared" si="37"/>
        <v>21978487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1226910</v>
      </c>
      <c r="N185" s="124">
        <f t="shared" si="35"/>
        <v>0.09013444019982368</v>
      </c>
      <c r="O185" s="5"/>
      <c r="P185" s="5"/>
      <c r="Q185" s="5"/>
      <c r="R185" s="122">
        <f t="shared" si="36"/>
        <v>13612000</v>
      </c>
      <c r="S185" s="96">
        <f t="shared" si="38"/>
        <v>11.094538311693604</v>
      </c>
      <c r="T185" s="97">
        <f t="shared" si="37"/>
        <v>12385090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10853000</v>
      </c>
      <c r="M186" s="5">
        <v>1171245</v>
      </c>
      <c r="N186" s="124">
        <f t="shared" si="35"/>
        <v>0.10791900856905924</v>
      </c>
      <c r="O186" s="5">
        <f>-138358+50000</f>
        <v>-88358</v>
      </c>
      <c r="P186" s="5"/>
      <c r="Q186" s="5"/>
      <c r="R186" s="122">
        <f t="shared" si="36"/>
        <v>10764642</v>
      </c>
      <c r="S186" s="96">
        <f t="shared" si="38"/>
        <v>9.19076879730543</v>
      </c>
      <c r="T186" s="97">
        <f t="shared" si="37"/>
        <v>9593397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/>
      <c r="N197" s="125">
        <f t="shared" si="35"/>
        <v>0</v>
      </c>
      <c r="O197" s="16"/>
      <c r="P197" s="16"/>
      <c r="Q197" s="16"/>
      <c r="R197" s="123">
        <f t="shared" si="36"/>
        <v>2800000</v>
      </c>
      <c r="S197" s="100" t="e">
        <f t="shared" si="38"/>
        <v>#DIV/0!</v>
      </c>
      <c r="T197" s="101">
        <f t="shared" si="37"/>
        <v>2800000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-11213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11213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1807704</v>
      </c>
      <c r="N200" s="94">
        <f t="shared" si="35"/>
        <v>0.19985671641791045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5.003584657665193</v>
      </c>
      <c r="T200" s="99">
        <f t="shared" si="37"/>
        <v>7237296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1807704</v>
      </c>
      <c r="N201" s="124">
        <f t="shared" si="35"/>
        <v>0.19985671641791045</v>
      </c>
      <c r="O201" s="5"/>
      <c r="P201" s="5"/>
      <c r="Q201" s="5"/>
      <c r="R201" s="122">
        <f t="shared" si="36"/>
        <v>9045000</v>
      </c>
      <c r="S201" s="96">
        <f t="shared" si="38"/>
        <v>5.003584657665193</v>
      </c>
      <c r="T201" s="97">
        <f t="shared" si="37"/>
        <v>7237296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250375</v>
      </c>
      <c r="N204" s="94">
        <f t="shared" si="35"/>
        <v>0.23845238095238094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4.19370943584623</v>
      </c>
      <c r="T204" s="99">
        <f t="shared" si="37"/>
        <v>799625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250375</v>
      </c>
      <c r="N205" s="124">
        <f t="shared" si="35"/>
        <v>0.23845238095238094</v>
      </c>
      <c r="O205" s="5"/>
      <c r="P205" s="5"/>
      <c r="Q205" s="5"/>
      <c r="R205" s="122">
        <f t="shared" si="36"/>
        <v>1050000</v>
      </c>
      <c r="S205" s="96">
        <f t="shared" si="38"/>
        <v>4.19370943584623</v>
      </c>
      <c r="T205" s="97">
        <f t="shared" si="37"/>
        <v>799625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3250960</v>
      </c>
      <c r="N207" s="94">
        <f t="shared" si="35"/>
        <v>0.06699556929417826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14.926360213598445</v>
      </c>
      <c r="T207" s="99">
        <f t="shared" si="37"/>
        <v>45274040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2048037</v>
      </c>
      <c r="N208" s="124">
        <f t="shared" si="35"/>
        <v>0.09834511404561824</v>
      </c>
      <c r="O208" s="5"/>
      <c r="P208" s="5"/>
      <c r="Q208" s="5"/>
      <c r="R208" s="122">
        <f t="shared" si="36"/>
        <v>20825000</v>
      </c>
      <c r="S208" s="96">
        <f t="shared" si="38"/>
        <v>10.168273327093212</v>
      </c>
      <c r="T208" s="97">
        <f t="shared" si="37"/>
        <v>18776963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950845</v>
      </c>
      <c r="N209" s="124">
        <f t="shared" si="35"/>
        <v>0.2502223684210526</v>
      </c>
      <c r="O209" s="97"/>
      <c r="P209" s="5"/>
      <c r="Q209" s="5"/>
      <c r="R209" s="122">
        <f t="shared" si="36"/>
        <v>3800000</v>
      </c>
      <c r="S209" s="96">
        <f t="shared" si="38"/>
        <v>3.996445267104523</v>
      </c>
      <c r="T209" s="97">
        <f t="shared" si="37"/>
        <v>2849155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252078</v>
      </c>
      <c r="N211" s="124">
        <f t="shared" si="35"/>
        <v>0.010547196652719665</v>
      </c>
      <c r="O211" s="5"/>
      <c r="P211" s="5"/>
      <c r="Q211" s="5"/>
      <c r="R211" s="122">
        <f t="shared" si="36"/>
        <v>23900000</v>
      </c>
      <c r="S211" s="96">
        <f t="shared" si="38"/>
        <v>94.81192329358373</v>
      </c>
      <c r="T211" s="97">
        <f t="shared" si="37"/>
        <v>23647922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253888000</v>
      </c>
      <c r="M221" s="80">
        <f t="shared" si="60"/>
        <v>39738775</v>
      </c>
      <c r="N221" s="103">
        <f t="shared" si="55"/>
        <v>0.15652088716284346</v>
      </c>
      <c r="O221" s="80">
        <f t="shared" si="60"/>
        <v>1642</v>
      </c>
      <c r="P221" s="80">
        <f t="shared" si="60"/>
        <v>0</v>
      </c>
      <c r="Q221" s="80">
        <f t="shared" si="60"/>
        <v>0</v>
      </c>
      <c r="R221" s="80">
        <f t="shared" si="60"/>
        <v>253889642</v>
      </c>
      <c r="S221" s="103">
        <f t="shared" si="59"/>
        <v>6.388964984451584</v>
      </c>
      <c r="T221" s="105">
        <f t="shared" si="58"/>
        <v>214150867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4" spans="1:18" ht="15.75">
      <c r="A224" s="3" t="s">
        <v>145</v>
      </c>
      <c r="B224" s="2"/>
      <c r="C224" s="2"/>
      <c r="D224" s="69"/>
      <c r="E224" s="29" t="s">
        <v>82</v>
      </c>
      <c r="F224" s="29"/>
      <c r="G224" s="29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3" t="s">
        <v>146</v>
      </c>
      <c r="B225" s="30"/>
      <c r="C225" s="69"/>
      <c r="D225" s="69"/>
      <c r="E225" s="29" t="s">
        <v>83</v>
      </c>
      <c r="F225" s="29"/>
      <c r="G225" s="29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28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31"/>
      <c r="B230" s="69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2022-03-07T10:55:00Z</cp:lastPrinted>
  <dcterms:created xsi:type="dcterms:W3CDTF">2007-06-25T06:06:27Z</dcterms:created>
  <dcterms:modified xsi:type="dcterms:W3CDTF">2022-03-07T11:03:30Z</dcterms:modified>
  <cp:category/>
  <cp:version/>
  <cp:contentType/>
  <cp:contentStatus/>
</cp:coreProperties>
</file>