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februarie" sheetId="1" r:id="rId1"/>
  </sheets>
  <definedNames/>
  <calcPr fullCalcOnLoad="1"/>
</workbook>
</file>

<file path=xl/sharedStrings.xml><?xml version="1.0" encoding="utf-8"?>
<sst xmlns="http://schemas.openxmlformats.org/spreadsheetml/2006/main" count="249" uniqueCount="182">
  <si>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</si>
  <si>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</si>
  <si>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</si>
  <si>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</si>
  <si>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</si>
  <si>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</si>
  <si>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</si>
  <si>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</si>
  <si>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</si>
  <si>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</si>
  <si>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</si>
  <si>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</si>
  <si>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</si>
  <si>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</si>
  <si>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</si>
  <si>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</si>
  <si>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</si>
  <si>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</si>
  <si>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</si>
  <si>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</si>
  <si>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</si>
  <si>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</si>
  <si>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</si>
  <si>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</si>
  <si>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</si>
  <si>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</si>
  <si>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</si>
  <si>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</si>
  <si>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</si>
  <si>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</si>
  <si>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</si>
  <si>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</si>
  <si>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</si>
  <si>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</si>
  <si>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</si>
  <si>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</si>
  <si>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</si>
  <si>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</si>
  <si>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</si>
  <si>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</si>
  <si>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</si>
  <si>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</si>
  <si>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</si>
  <si>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</si>
  <si>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</si>
  <si>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</si>
  <si>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</si>
  <si>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</si>
  <si>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</si>
  <si>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</si>
  <si>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</si>
  <si>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</si>
  <si>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</si>
  <si>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</si>
  <si>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</si>
  <si>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</si>
  <si>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</si>
  <si>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</si>
  <si>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</si>
  <si>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</si>
  <si>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</si>
  <si>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</si>
  <si>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</si>
  <si>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</si>
  <si>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</si>
  <si>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</si>
  <si>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</si>
  <si>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</si>
  <si>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</si>
  <si>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</si>
  <si>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</si>
  <si>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</si>
  <si>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</si>
  <si>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</si>
  <si>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</si>
  <si>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</si>
  <si>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</si>
  <si>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</si>
  <si>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</si>
  <si>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</si>
  <si>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</si>
  <si>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</si>
  <si>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</si>
  <si>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</si>
  <si>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</si>
  <si>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</si>
  <si>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</si>
  <si>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</si>
  <si>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</si>
  <si>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</si>
  <si>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</si>
  <si>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</si>
  <si>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</si>
  <si>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</si>
  <si>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</si>
  <si>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</si>
  <si>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</si>
  <si>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</si>
  <si>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</si>
  <si>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</si>
  <si>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</si>
  <si>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</si>
  <si>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</si>
  <si>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</si>
  <si>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</si>
  <si>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</si>
  <si>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</si>
  <si>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</si>
  <si>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</si>
  <si>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</si>
  <si>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</si>
  <si>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</si>
  <si>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</si>
  <si>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</si>
  <si>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</si>
  <si>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</si>
  <si>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</si>
  <si>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</si>
  <si>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</si>
  <si>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</si>
  <si>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</si>
  <si>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</si>
  <si>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</si>
  <si>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</si>
  <si>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</si>
  <si>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</si>
  <si>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</si>
  <si>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</si>
  <si>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</si>
  <si>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</si>
  <si>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</si>
  <si>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</si>
  <si>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</si>
  <si>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</si>
  <si>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</si>
  <si>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</si>
  <si>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</si>
  <si>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</si>
  <si>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</si>
  <si>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</si>
  <si>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</si>
  <si>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</si>
  <si>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</si>
  <si>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</si>
  <si>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</si>
  <si>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</si>
  <si>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</si>
  <si>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</si>
  <si>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</si>
  <si>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</si>
  <si>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</si>
  <si>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</si>
  <si>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</si>
  <si>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</si>
  <si>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</si>
  <si>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</si>
  <si>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</si>
  <si>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</si>
  <si>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</si>
  <si>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</si>
  <si>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</si>
  <si>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</si>
  <si>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</si>
  <si>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</si>
  <si>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</si>
  <si>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</si>
  <si>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</si>
  <si>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</si>
  <si>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</si>
  <si>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</si>
  <si>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</si>
  <si>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</si>
  <si>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</si>
  <si>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</si>
  <si>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</si>
  <si>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</si>
  <si>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</si>
  <si>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</si>
  <si>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</si>
  <si>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</si>
  <si>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</si>
  <si>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REALIZARI  LA 09.02.2023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</si>
</sst>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3" fontId="49" fillId="39" borderId="11" xfId="0" applyNumberFormat="1" applyFont="1" applyFill="1" applyBorder="1" applyAlignment="1">
      <alignment/>
    </xf>
    <xf numFmtId="3" fontId="50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35" borderId="32" xfId="57" applyFont="1" applyFill="1" applyBorder="1" applyAlignment="1">
      <alignment horizontal="center"/>
      <protection/>
    </xf>
    <xf numFmtId="3" fontId="5" fillId="35" borderId="33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/>
    </xf>
    <xf numFmtId="4" fontId="5" fillId="35" borderId="33" xfId="0" applyNumberFormat="1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73">
      <selection activeCell="M232" sqref="M232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7.140625" style="65" customWidth="1"/>
    <col min="16" max="16" width="0.42578125" style="65" hidden="1" customWidth="1"/>
    <col min="17" max="17" width="4.281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172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O6" s="67"/>
      <c r="P6" s="67"/>
      <c r="Q6" s="67"/>
      <c r="R6" s="2"/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124</v>
      </c>
    </row>
    <row r="8" spans="1:20" ht="93" customHeight="1" thickBot="1">
      <c r="A8" s="56" t="s">
        <v>140</v>
      </c>
      <c r="B8" s="55" t="s">
        <v>129</v>
      </c>
      <c r="C8" s="51" t="s">
        <v>133</v>
      </c>
      <c r="D8" s="52" t="s">
        <v>81</v>
      </c>
      <c r="E8" s="53" t="s">
        <v>120</v>
      </c>
      <c r="F8" s="53" t="s">
        <v>81</v>
      </c>
      <c r="G8" s="53"/>
      <c r="H8" s="54" t="s">
        <v>135</v>
      </c>
      <c r="I8" s="54" t="s">
        <v>138</v>
      </c>
      <c r="J8" s="54" t="s">
        <v>81</v>
      </c>
      <c r="K8" s="57" t="s">
        <v>136</v>
      </c>
      <c r="L8" s="58" t="s">
        <v>178</v>
      </c>
      <c r="M8" s="58" t="s">
        <v>181</v>
      </c>
      <c r="N8" s="111" t="s">
        <v>180</v>
      </c>
      <c r="O8" s="58" t="s">
        <v>120</v>
      </c>
      <c r="P8" s="60" t="s">
        <v>143</v>
      </c>
      <c r="Q8" s="59"/>
      <c r="R8" s="58" t="s">
        <v>179</v>
      </c>
      <c r="S8" s="60" t="s">
        <v>173</v>
      </c>
      <c r="T8" s="58" t="s">
        <v>174</v>
      </c>
    </row>
    <row r="9" spans="1:20" ht="15.75">
      <c r="A9" s="98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11000000</v>
      </c>
      <c r="M9" s="4">
        <v>1800000</v>
      </c>
      <c r="N9" s="50">
        <f>M9/L9</f>
        <v>0.16363636363636364</v>
      </c>
      <c r="O9" s="50"/>
      <c r="P9" s="4"/>
      <c r="Q9" s="63"/>
      <c r="R9" s="4">
        <f>L9+O9</f>
        <v>11000000</v>
      </c>
      <c r="S9" s="50">
        <f>R9/M9</f>
        <v>6.111111111111111</v>
      </c>
      <c r="T9" s="4">
        <f>R9-M9</f>
        <v>9200000</v>
      </c>
    </row>
    <row r="10" spans="1:20" ht="26.25">
      <c r="A10" s="99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717219</v>
      </c>
      <c r="M10" s="5">
        <v>202014</v>
      </c>
      <c r="N10" s="50">
        <f aca="true" t="shared" si="2" ref="N10:N73">M10/L10</f>
        <v>0.28166292304024293</v>
      </c>
      <c r="O10" s="50"/>
      <c r="P10" s="5"/>
      <c r="Q10" s="5">
        <f aca="true" t="shared" si="3" ref="Q10:Q74">M10-L10</f>
        <v>-515205</v>
      </c>
      <c r="R10" s="4">
        <f aca="true" t="shared" si="4" ref="R10:R73">L10+O10</f>
        <v>717219</v>
      </c>
      <c r="S10" s="50">
        <f aca="true" t="shared" si="5" ref="S10:S76">R10/M10</f>
        <v>3.550343045531498</v>
      </c>
      <c r="T10" s="4">
        <f aca="true" t="shared" si="6" ref="T10:T76">R10-M10</f>
        <v>515205</v>
      </c>
    </row>
    <row r="11" spans="1:20" ht="15.75">
      <c r="A11" s="37" t="s">
        <v>154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1054132</v>
      </c>
      <c r="N11" s="6">
        <f t="shared" si="2"/>
        <v>0.2108264</v>
      </c>
      <c r="O11" s="6"/>
      <c r="P11" s="5"/>
      <c r="Q11" s="5">
        <f t="shared" si="3"/>
        <v>-3945868</v>
      </c>
      <c r="R11" s="5">
        <f t="shared" si="4"/>
        <v>5000000</v>
      </c>
      <c r="S11" s="114">
        <f t="shared" si="5"/>
        <v>4.74323898714772</v>
      </c>
      <c r="T11" s="4">
        <f t="shared" si="6"/>
        <v>3945868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6"/>
      <c r="P12" s="5"/>
      <c r="Q12" s="5">
        <f t="shared" si="3"/>
        <v>0</v>
      </c>
      <c r="R12" s="5">
        <f t="shared" si="4"/>
        <v>0</v>
      </c>
      <c r="S12" s="114" t="e">
        <f t="shared" si="5"/>
        <v>#DIV/0!</v>
      </c>
      <c r="T12" s="4">
        <f t="shared" si="6"/>
        <v>0</v>
      </c>
    </row>
    <row r="13" spans="1:20" ht="15.75">
      <c r="A13" s="100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31045807</v>
      </c>
      <c r="N13" s="6">
        <f t="shared" si="2"/>
        <v>0.19210800960360383</v>
      </c>
      <c r="O13" s="6"/>
      <c r="P13" s="5"/>
      <c r="Q13" s="5">
        <f t="shared" si="3"/>
        <v>-130560193</v>
      </c>
      <c r="R13" s="5">
        <f t="shared" si="4"/>
        <v>161606000</v>
      </c>
      <c r="S13" s="114">
        <f t="shared" si="5"/>
        <v>5.20540503263452</v>
      </c>
      <c r="T13" s="4">
        <f t="shared" si="6"/>
        <v>130560193</v>
      </c>
    </row>
    <row r="14" spans="1:20" ht="26.25">
      <c r="A14" s="97" t="s">
        <v>161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/>
      <c r="N14" s="6"/>
      <c r="O14" s="6"/>
      <c r="P14" s="5"/>
      <c r="Q14" s="5">
        <f t="shared" si="3"/>
        <v>0</v>
      </c>
      <c r="R14" s="5">
        <f t="shared" si="4"/>
        <v>0</v>
      </c>
      <c r="S14" s="114" t="e">
        <f t="shared" si="5"/>
        <v>#DIV/0!</v>
      </c>
      <c r="T14" s="4">
        <f t="shared" si="6"/>
        <v>0</v>
      </c>
    </row>
    <row r="15" spans="1:20" ht="26.25">
      <c r="A15" s="99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375826</v>
      </c>
      <c r="N15" s="6">
        <f t="shared" si="2"/>
        <v>0.14578963599723027</v>
      </c>
      <c r="O15" s="5"/>
      <c r="P15" s="5">
        <v>2577865</v>
      </c>
      <c r="Q15" s="5">
        <v>2577865</v>
      </c>
      <c r="R15" s="5">
        <f t="shared" si="4"/>
        <v>2577865</v>
      </c>
      <c r="S15" s="114">
        <f t="shared" si="5"/>
        <v>6.859198139564586</v>
      </c>
      <c r="T15" s="4">
        <f t="shared" si="6"/>
        <v>2202039</v>
      </c>
    </row>
    <row r="16" spans="1:20" ht="26.25">
      <c r="A16" s="99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645919</v>
      </c>
      <c r="N16" s="6">
        <f t="shared" si="2"/>
        <v>0.1861902174461357</v>
      </c>
      <c r="O16" s="5"/>
      <c r="P16" s="5">
        <v>3469135</v>
      </c>
      <c r="Q16" s="5">
        <v>3469135</v>
      </c>
      <c r="R16" s="5">
        <f t="shared" si="4"/>
        <v>3469135</v>
      </c>
      <c r="S16" s="114">
        <f t="shared" si="5"/>
        <v>5.370851453510425</v>
      </c>
      <c r="T16" s="4">
        <f t="shared" si="6"/>
        <v>2823216</v>
      </c>
    </row>
    <row r="17" spans="1:20" ht="26.25">
      <c r="A17" s="99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276761</v>
      </c>
      <c r="N17" s="6">
        <f t="shared" si="2"/>
        <v>0.12681497434017594</v>
      </c>
      <c r="O17" s="5"/>
      <c r="P17" s="5">
        <v>2182400</v>
      </c>
      <c r="Q17" s="5">
        <v>2182400</v>
      </c>
      <c r="R17" s="5">
        <f t="shared" si="4"/>
        <v>2182400</v>
      </c>
      <c r="S17" s="114">
        <f t="shared" si="5"/>
        <v>7.885504099204729</v>
      </c>
      <c r="T17" s="4">
        <f t="shared" si="6"/>
        <v>1905639</v>
      </c>
    </row>
    <row r="18" spans="1:20" ht="15.75">
      <c r="A18" s="100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135462</v>
      </c>
      <c r="N18" s="6">
        <f t="shared" si="2"/>
        <v>0.13983751587162307</v>
      </c>
      <c r="O18" s="5"/>
      <c r="P18" s="5">
        <v>968710</v>
      </c>
      <c r="Q18" s="5">
        <v>968710</v>
      </c>
      <c r="R18" s="5">
        <f t="shared" si="4"/>
        <v>968710</v>
      </c>
      <c r="S18" s="114">
        <f t="shared" si="5"/>
        <v>7.151156781975757</v>
      </c>
      <c r="T18" s="4">
        <f t="shared" si="6"/>
        <v>833248</v>
      </c>
    </row>
    <row r="19" spans="1:20" ht="26.25">
      <c r="A19" s="99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2505570</v>
      </c>
      <c r="N19" s="6">
        <f t="shared" si="2"/>
        <v>0.1836882365102336</v>
      </c>
      <c r="O19" s="5"/>
      <c r="P19" s="5">
        <v>13640340</v>
      </c>
      <c r="Q19" s="5">
        <v>13640340</v>
      </c>
      <c r="R19" s="5">
        <f t="shared" si="4"/>
        <v>13640340</v>
      </c>
      <c r="S19" s="114">
        <f t="shared" si="5"/>
        <v>5.444006752954418</v>
      </c>
      <c r="T19" s="4">
        <f t="shared" si="6"/>
        <v>11134770</v>
      </c>
    </row>
    <row r="20" spans="1:20" ht="26.25">
      <c r="A20" s="99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2879336</v>
      </c>
      <c r="N20" s="6">
        <f t="shared" si="2"/>
        <v>0.11904452018377436</v>
      </c>
      <c r="O20" s="5"/>
      <c r="P20" s="5">
        <v>24187052</v>
      </c>
      <c r="Q20" s="5">
        <v>24187052</v>
      </c>
      <c r="R20" s="5">
        <f t="shared" si="4"/>
        <v>24187052</v>
      </c>
      <c r="S20" s="114">
        <f t="shared" si="5"/>
        <v>8.40021866152474</v>
      </c>
      <c r="T20" s="4">
        <f t="shared" si="6"/>
        <v>21307716</v>
      </c>
    </row>
    <row r="21" spans="1:20" ht="15.75">
      <c r="A21" s="100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2460523</v>
      </c>
      <c r="M21" s="5">
        <v>138270</v>
      </c>
      <c r="N21" s="6">
        <f t="shared" si="2"/>
        <v>0.056195369846166854</v>
      </c>
      <c r="O21" s="5"/>
      <c r="P21" s="5">
        <v>2460523</v>
      </c>
      <c r="Q21" s="5">
        <v>2460523</v>
      </c>
      <c r="R21" s="5">
        <f t="shared" si="4"/>
        <v>2460523</v>
      </c>
      <c r="S21" s="114">
        <f t="shared" si="5"/>
        <v>17.795060389093802</v>
      </c>
      <c r="T21" s="4">
        <f t="shared" si="6"/>
        <v>2322253</v>
      </c>
    </row>
    <row r="22" spans="1:20" ht="15.75">
      <c r="A22" s="101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15738</v>
      </c>
      <c r="N22" s="6">
        <f t="shared" si="2"/>
        <v>0.14784961388873233</v>
      </c>
      <c r="O22" s="5"/>
      <c r="P22" s="5">
        <v>106446</v>
      </c>
      <c r="Q22" s="5">
        <v>106446</v>
      </c>
      <c r="R22" s="5">
        <f t="shared" si="4"/>
        <v>106446</v>
      </c>
      <c r="S22" s="114">
        <f t="shared" si="5"/>
        <v>6.763629431948151</v>
      </c>
      <c r="T22" s="4">
        <f t="shared" si="6"/>
        <v>90708</v>
      </c>
    </row>
    <row r="23" spans="1:20" ht="0.75" customHeight="1">
      <c r="A23" s="101" t="s">
        <v>149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6"/>
      <c r="P23" s="5"/>
      <c r="Q23" s="5">
        <f t="shared" si="3"/>
        <v>0</v>
      </c>
      <c r="R23" s="5">
        <f t="shared" si="4"/>
        <v>0</v>
      </c>
      <c r="S23" s="114" t="e">
        <f t="shared" si="5"/>
        <v>#DIV/0!</v>
      </c>
      <c r="T23" s="4">
        <f t="shared" si="6"/>
        <v>0</v>
      </c>
    </row>
    <row r="24" spans="1:20" ht="26.25">
      <c r="A24" s="93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1585940</v>
      </c>
      <c r="N24" s="6">
        <f t="shared" si="2"/>
        <v>0.17191463345893188</v>
      </c>
      <c r="O24" s="103"/>
      <c r="P24" s="103">
        <v>9225160</v>
      </c>
      <c r="Q24" s="103">
        <v>9225160</v>
      </c>
      <c r="R24" s="5">
        <f t="shared" si="4"/>
        <v>9225160</v>
      </c>
      <c r="S24" s="114">
        <f t="shared" si="5"/>
        <v>5.816840485768692</v>
      </c>
      <c r="T24" s="4">
        <f t="shared" si="6"/>
        <v>7639220</v>
      </c>
    </row>
    <row r="25" spans="1:20" ht="26.25">
      <c r="A25" s="93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855210</v>
      </c>
      <c r="N25" s="6">
        <f t="shared" si="2"/>
        <v>0.18725338708557918</v>
      </c>
      <c r="O25" s="103"/>
      <c r="P25" s="103">
        <v>4567127</v>
      </c>
      <c r="Q25" s="103">
        <v>4567127</v>
      </c>
      <c r="R25" s="5">
        <f t="shared" si="4"/>
        <v>4567127</v>
      </c>
      <c r="S25" s="114">
        <f t="shared" si="5"/>
        <v>5.340357339133078</v>
      </c>
      <c r="T25" s="4">
        <f t="shared" si="6"/>
        <v>3711917</v>
      </c>
    </row>
    <row r="26" spans="1:20" ht="0.75" customHeight="1">
      <c r="A26" s="101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6"/>
      <c r="P26" s="5"/>
      <c r="Q26" s="5">
        <f t="shared" si="3"/>
        <v>0</v>
      </c>
      <c r="R26" s="5">
        <f t="shared" si="4"/>
        <v>0</v>
      </c>
      <c r="S26" s="114" t="e">
        <f t="shared" si="5"/>
        <v>#DIV/0!</v>
      </c>
      <c r="T26" s="4">
        <f t="shared" si="6"/>
        <v>0</v>
      </c>
    </row>
    <row r="27" spans="1:20" ht="18.75" customHeight="1">
      <c r="A27" s="101" t="s">
        <v>148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6000000</v>
      </c>
      <c r="M27" s="5"/>
      <c r="N27" s="6">
        <f t="shared" si="2"/>
        <v>0</v>
      </c>
      <c r="O27" s="6"/>
      <c r="P27" s="5"/>
      <c r="Q27" s="5">
        <f t="shared" si="3"/>
        <v>-6000000</v>
      </c>
      <c r="R27" s="5">
        <f t="shared" si="4"/>
        <v>6000000</v>
      </c>
      <c r="S27" s="114" t="e">
        <f t="shared" si="5"/>
        <v>#DIV/0!</v>
      </c>
      <c r="T27" s="4">
        <f t="shared" si="6"/>
        <v>6000000</v>
      </c>
    </row>
    <row r="28" spans="1:20" ht="17.25" customHeight="1">
      <c r="A28" s="101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6437686</v>
      </c>
      <c r="M28" s="5">
        <v>139249</v>
      </c>
      <c r="N28" s="6">
        <f t="shared" si="2"/>
        <v>0.021630287653048006</v>
      </c>
      <c r="O28" s="5"/>
      <c r="P28" s="5">
        <v>6437686</v>
      </c>
      <c r="Q28" s="5">
        <v>6437686</v>
      </c>
      <c r="R28" s="5">
        <f t="shared" si="4"/>
        <v>6437686</v>
      </c>
      <c r="S28" s="114">
        <f t="shared" si="5"/>
        <v>46.231470243951485</v>
      </c>
      <c r="T28" s="4">
        <f t="shared" si="6"/>
        <v>6298437</v>
      </c>
    </row>
    <row r="29" spans="1:20" ht="15.75" hidden="1">
      <c r="A29" s="101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6" t="e">
        <f t="shared" si="2"/>
        <v>#DIV/0!</v>
      </c>
      <c r="O29" s="6"/>
      <c r="P29" s="5"/>
      <c r="Q29" s="5">
        <f t="shared" si="3"/>
        <v>0</v>
      </c>
      <c r="R29" s="5">
        <f t="shared" si="4"/>
        <v>0</v>
      </c>
      <c r="S29" s="114" t="e">
        <f t="shared" si="5"/>
        <v>#DIV/0!</v>
      </c>
      <c r="T29" s="4">
        <f t="shared" si="6"/>
        <v>0</v>
      </c>
    </row>
    <row r="30" spans="1:20" ht="15.75">
      <c r="A30" s="101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/>
      <c r="N30" s="6">
        <f t="shared" si="2"/>
        <v>0</v>
      </c>
      <c r="O30" s="5"/>
      <c r="P30" s="5">
        <v>435038</v>
      </c>
      <c r="Q30" s="5">
        <v>435038</v>
      </c>
      <c r="R30" s="5">
        <f t="shared" si="4"/>
        <v>435038</v>
      </c>
      <c r="S30" s="114" t="e">
        <f t="shared" si="5"/>
        <v>#DIV/0!</v>
      </c>
      <c r="T30" s="4">
        <f t="shared" si="6"/>
        <v>435038</v>
      </c>
    </row>
    <row r="31" spans="1:20" ht="0.75" customHeight="1">
      <c r="A31" s="93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/>
      <c r="M31" s="5"/>
      <c r="N31" s="6" t="e">
        <f t="shared" si="2"/>
        <v>#DIV/0!</v>
      </c>
      <c r="O31" s="6"/>
      <c r="P31" s="5"/>
      <c r="Q31" s="5">
        <f t="shared" si="3"/>
        <v>0</v>
      </c>
      <c r="R31" s="5">
        <f t="shared" si="4"/>
        <v>0</v>
      </c>
      <c r="S31" s="114" t="e">
        <f t="shared" si="5"/>
        <v>#DIV/0!</v>
      </c>
      <c r="T31" s="4">
        <f t="shared" si="6"/>
        <v>0</v>
      </c>
    </row>
    <row r="32" spans="1:20" ht="15.75" hidden="1">
      <c r="A32" s="101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/>
      <c r="M32" s="5"/>
      <c r="N32" s="6" t="e">
        <f t="shared" si="2"/>
        <v>#DIV/0!</v>
      </c>
      <c r="O32" s="6"/>
      <c r="P32" s="5"/>
      <c r="Q32" s="5">
        <f t="shared" si="3"/>
        <v>0</v>
      </c>
      <c r="R32" s="5">
        <f t="shared" si="4"/>
        <v>0</v>
      </c>
      <c r="S32" s="114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/>
      <c r="M33" s="5"/>
      <c r="N33" s="6" t="e">
        <f t="shared" si="2"/>
        <v>#DIV/0!</v>
      </c>
      <c r="O33" s="6"/>
      <c r="P33" s="5"/>
      <c r="Q33" s="5">
        <f t="shared" si="3"/>
        <v>0</v>
      </c>
      <c r="R33" s="5">
        <f t="shared" si="4"/>
        <v>0</v>
      </c>
      <c r="S33" s="114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/>
      <c r="M34" s="5"/>
      <c r="N34" s="6" t="e">
        <f t="shared" si="2"/>
        <v>#DIV/0!</v>
      </c>
      <c r="O34" s="6"/>
      <c r="P34" s="5"/>
      <c r="Q34" s="5">
        <f t="shared" si="3"/>
        <v>0</v>
      </c>
      <c r="R34" s="5">
        <f t="shared" si="4"/>
        <v>0</v>
      </c>
      <c r="S34" s="114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/>
      <c r="M35" s="5"/>
      <c r="N35" s="6" t="e">
        <f t="shared" si="2"/>
        <v>#DIV/0!</v>
      </c>
      <c r="O35" s="6"/>
      <c r="P35" s="5"/>
      <c r="Q35" s="5">
        <f t="shared" si="3"/>
        <v>0</v>
      </c>
      <c r="R35" s="5">
        <f t="shared" si="4"/>
        <v>0</v>
      </c>
      <c r="S35" s="114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/>
      <c r="M36" s="5"/>
      <c r="N36" s="6" t="e">
        <f t="shared" si="2"/>
        <v>#DIV/0!</v>
      </c>
      <c r="O36" s="6"/>
      <c r="P36" s="5"/>
      <c r="Q36" s="5">
        <f t="shared" si="3"/>
        <v>0</v>
      </c>
      <c r="R36" s="5">
        <f t="shared" si="4"/>
        <v>0</v>
      </c>
      <c r="S36" s="114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9887</v>
      </c>
      <c r="M37" s="5">
        <v>9166</v>
      </c>
      <c r="N37" s="6">
        <f t="shared" si="2"/>
        <v>0.927075958329119</v>
      </c>
      <c r="O37" s="5"/>
      <c r="P37" s="5">
        <v>9887</v>
      </c>
      <c r="Q37" s="5">
        <v>9887</v>
      </c>
      <c r="R37" s="5">
        <f t="shared" si="4"/>
        <v>9887</v>
      </c>
      <c r="S37" s="114">
        <f t="shared" si="5"/>
        <v>1.0786602662011782</v>
      </c>
      <c r="T37" s="4">
        <f t="shared" si="6"/>
        <v>721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/>
      <c r="N38" s="6"/>
      <c r="O38" s="6"/>
      <c r="P38" s="5"/>
      <c r="Q38" s="5">
        <f t="shared" si="3"/>
        <v>0</v>
      </c>
      <c r="R38" s="5">
        <f t="shared" si="4"/>
        <v>0</v>
      </c>
      <c r="S38" s="114"/>
      <c r="T38" s="4">
        <f t="shared" si="6"/>
        <v>0</v>
      </c>
    </row>
    <row r="39" spans="1:20" ht="15.75">
      <c r="A39" s="101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541785</v>
      </c>
      <c r="M39" s="5">
        <v>260485</v>
      </c>
      <c r="N39" s="6">
        <f t="shared" si="2"/>
        <v>0.48079035041575535</v>
      </c>
      <c r="O39" s="5"/>
      <c r="P39" s="5">
        <v>541785</v>
      </c>
      <c r="Q39" s="5">
        <v>541785</v>
      </c>
      <c r="R39" s="5">
        <f t="shared" si="4"/>
        <v>541785</v>
      </c>
      <c r="S39" s="114">
        <f t="shared" si="5"/>
        <v>2.07990863197497</v>
      </c>
      <c r="T39" s="4">
        <f t="shared" si="6"/>
        <v>281300</v>
      </c>
    </row>
    <row r="40" spans="1:20" ht="15.75">
      <c r="A40" s="101" t="s">
        <v>155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/>
      <c r="N40" s="6">
        <f t="shared" si="2"/>
        <v>0</v>
      </c>
      <c r="O40" s="6"/>
      <c r="P40" s="5"/>
      <c r="Q40" s="5">
        <f t="shared" si="3"/>
        <v>-2641</v>
      </c>
      <c r="R40" s="5">
        <f t="shared" si="4"/>
        <v>2641</v>
      </c>
      <c r="S40" s="115" t="e">
        <f t="shared" si="5"/>
        <v>#DIV/0!</v>
      </c>
      <c r="T40" s="5">
        <f t="shared" si="6"/>
        <v>2641</v>
      </c>
    </row>
    <row r="41" spans="1:20" ht="15.75">
      <c r="A41" s="101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673</v>
      </c>
      <c r="N41" s="6">
        <f t="shared" si="2"/>
        <v>0.1423434856175973</v>
      </c>
      <c r="O41" s="6"/>
      <c r="P41" s="5"/>
      <c r="Q41" s="5">
        <f t="shared" si="3"/>
        <v>-4055</v>
      </c>
      <c r="R41" s="5">
        <f t="shared" si="4"/>
        <v>4728</v>
      </c>
      <c r="S41" s="115">
        <f t="shared" si="5"/>
        <v>7.025260029717682</v>
      </c>
      <c r="T41" s="5">
        <f t="shared" si="6"/>
        <v>4055</v>
      </c>
    </row>
    <row r="42" spans="1:20" ht="15.75">
      <c r="A42" s="101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13008</v>
      </c>
      <c r="N42" s="6">
        <f t="shared" si="2"/>
        <v>0.10130052176621758</v>
      </c>
      <c r="O42" s="5"/>
      <c r="P42" s="5">
        <v>128410</v>
      </c>
      <c r="Q42" s="5">
        <v>128410</v>
      </c>
      <c r="R42" s="5">
        <f t="shared" si="4"/>
        <v>128410</v>
      </c>
      <c r="S42" s="115">
        <f t="shared" si="5"/>
        <v>9.871617466174662</v>
      </c>
      <c r="T42" s="5">
        <f t="shared" si="6"/>
        <v>115402</v>
      </c>
    </row>
    <row r="43" spans="1:20" ht="15.75">
      <c r="A43" s="101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404698</v>
      </c>
      <c r="N43" s="6">
        <f t="shared" si="2"/>
        <v>0.09364881128826644</v>
      </c>
      <c r="O43" s="5"/>
      <c r="P43" s="5">
        <v>4321443</v>
      </c>
      <c r="Q43" s="5">
        <v>4321443</v>
      </c>
      <c r="R43" s="5">
        <f t="shared" si="4"/>
        <v>4321443</v>
      </c>
      <c r="S43" s="115">
        <f t="shared" si="5"/>
        <v>10.678192133393296</v>
      </c>
      <c r="T43" s="5">
        <f t="shared" si="6"/>
        <v>3916745</v>
      </c>
    </row>
    <row r="44" spans="1:20" ht="26.25">
      <c r="A44" s="93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418</v>
      </c>
      <c r="N44" s="6">
        <f t="shared" si="2"/>
        <v>0.02989344203675892</v>
      </c>
      <c r="O44" s="5"/>
      <c r="P44" s="5">
        <v>13983</v>
      </c>
      <c r="Q44" s="5">
        <v>13983</v>
      </c>
      <c r="R44" s="5">
        <f t="shared" si="4"/>
        <v>13983</v>
      </c>
      <c r="S44" s="115">
        <f t="shared" si="5"/>
        <v>33.452153110047846</v>
      </c>
      <c r="T44" s="5">
        <f t="shared" si="6"/>
        <v>13565</v>
      </c>
    </row>
    <row r="45" spans="1:20" ht="26.25">
      <c r="A45" s="93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>
        <f t="shared" si="2"/>
        <v>0</v>
      </c>
      <c r="O45" s="6"/>
      <c r="P45" s="5"/>
      <c r="Q45" s="5">
        <f t="shared" si="3"/>
        <v>-240</v>
      </c>
      <c r="R45" s="5">
        <f t="shared" si="4"/>
        <v>240</v>
      </c>
      <c r="S45" s="115" t="e">
        <f t="shared" si="5"/>
        <v>#DIV/0!</v>
      </c>
      <c r="T45" s="5">
        <f t="shared" si="6"/>
        <v>240</v>
      </c>
    </row>
    <row r="46" spans="1:20" ht="15.75">
      <c r="A46" s="101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2410</v>
      </c>
      <c r="M46" s="5"/>
      <c r="N46" s="6">
        <f t="shared" si="2"/>
        <v>0</v>
      </c>
      <c r="O46" s="6"/>
      <c r="P46" s="5"/>
      <c r="Q46" s="5">
        <f t="shared" si="3"/>
        <v>-2410</v>
      </c>
      <c r="R46" s="5">
        <f t="shared" si="4"/>
        <v>2410</v>
      </c>
      <c r="S46" s="115" t="e">
        <f t="shared" si="5"/>
        <v>#DIV/0!</v>
      </c>
      <c r="T46" s="5">
        <f t="shared" si="6"/>
        <v>2410</v>
      </c>
    </row>
    <row r="47" spans="1:20" ht="32.25" customHeight="1">
      <c r="A47" s="93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4400463</v>
      </c>
      <c r="M47" s="5">
        <v>1887709</v>
      </c>
      <c r="N47" s="6">
        <f t="shared" si="2"/>
        <v>0.42897963237050285</v>
      </c>
      <c r="O47" s="5"/>
      <c r="P47" s="5">
        <v>4400463</v>
      </c>
      <c r="Q47" s="5">
        <v>4400463</v>
      </c>
      <c r="R47" s="5">
        <f t="shared" si="4"/>
        <v>4400463</v>
      </c>
      <c r="S47" s="115">
        <f t="shared" si="5"/>
        <v>2.331113005235447</v>
      </c>
      <c r="T47" s="5">
        <f t="shared" si="6"/>
        <v>2512754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6"/>
      <c r="P48" s="5"/>
      <c r="Q48" s="5">
        <f t="shared" si="3"/>
        <v>0</v>
      </c>
      <c r="R48" s="5">
        <f t="shared" si="4"/>
        <v>0</v>
      </c>
      <c r="S48" s="115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6"/>
      <c r="P49" s="5"/>
      <c r="Q49" s="5">
        <f t="shared" si="3"/>
        <v>0</v>
      </c>
      <c r="R49" s="5">
        <f t="shared" si="4"/>
        <v>0</v>
      </c>
      <c r="S49" s="115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6"/>
      <c r="P50" s="5"/>
      <c r="Q50" s="5">
        <f t="shared" si="3"/>
        <v>0</v>
      </c>
      <c r="R50" s="5">
        <f t="shared" si="4"/>
        <v>0</v>
      </c>
      <c r="S50" s="115" t="e">
        <f t="shared" si="5"/>
        <v>#DIV/0!</v>
      </c>
      <c r="T50" s="5">
        <f t="shared" si="6"/>
        <v>0</v>
      </c>
    </row>
    <row r="51" spans="1:20" ht="15.75" hidden="1">
      <c r="A51" s="7" t="s">
        <v>121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6"/>
      <c r="P51" s="5"/>
      <c r="Q51" s="5">
        <f t="shared" si="3"/>
        <v>0</v>
      </c>
      <c r="R51" s="5">
        <f t="shared" si="4"/>
        <v>0</v>
      </c>
      <c r="S51" s="115" t="e">
        <f t="shared" si="5"/>
        <v>#DIV/0!</v>
      </c>
      <c r="T51" s="5">
        <f t="shared" si="6"/>
        <v>0</v>
      </c>
    </row>
    <row r="52" spans="1:20" ht="2.25" customHeight="1" hidden="1">
      <c r="A52" s="93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6"/>
      <c r="P52" s="5"/>
      <c r="Q52" s="5">
        <f t="shared" si="3"/>
        <v>0</v>
      </c>
      <c r="R52" s="5">
        <f t="shared" si="4"/>
        <v>0</v>
      </c>
      <c r="S52" s="115" t="e">
        <f t="shared" si="5"/>
        <v>#DIV/0!</v>
      </c>
      <c r="T52" s="5">
        <f t="shared" si="6"/>
        <v>0</v>
      </c>
    </row>
    <row r="53" spans="1:20" ht="15.75" hidden="1">
      <c r="A53" s="39" t="s">
        <v>152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6"/>
      <c r="P53" s="5"/>
      <c r="Q53" s="5">
        <f t="shared" si="3"/>
        <v>0</v>
      </c>
      <c r="R53" s="5">
        <f t="shared" si="4"/>
        <v>0</v>
      </c>
      <c r="S53" s="115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23876</v>
      </c>
      <c r="N54" s="6">
        <f t="shared" si="2"/>
        <v>0.191008</v>
      </c>
      <c r="O54" s="5"/>
      <c r="P54" s="5">
        <v>94768</v>
      </c>
      <c r="Q54" s="5">
        <v>94768</v>
      </c>
      <c r="R54" s="5">
        <f t="shared" si="4"/>
        <v>125000</v>
      </c>
      <c r="S54" s="115">
        <f t="shared" si="5"/>
        <v>5.235382811191155</v>
      </c>
      <c r="T54" s="5">
        <f t="shared" si="6"/>
        <v>101124</v>
      </c>
    </row>
    <row r="55" spans="1:20" ht="15.75" hidden="1">
      <c r="A55" s="93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6"/>
      <c r="P55" s="5"/>
      <c r="Q55" s="5">
        <f t="shared" si="3"/>
        <v>0</v>
      </c>
      <c r="R55" s="5">
        <f t="shared" si="4"/>
        <v>0</v>
      </c>
      <c r="S55" s="115" t="e">
        <f t="shared" si="5"/>
        <v>#DIV/0!</v>
      </c>
      <c r="T55" s="5">
        <f t="shared" si="6"/>
        <v>0</v>
      </c>
    </row>
    <row r="56" spans="1:20" ht="15" customHeight="1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4790000</v>
      </c>
      <c r="M56" s="5">
        <v>380000</v>
      </c>
      <c r="N56" s="6">
        <f t="shared" si="2"/>
        <v>0.07933194154488518</v>
      </c>
      <c r="O56" s="5"/>
      <c r="P56" s="5">
        <v>4837060</v>
      </c>
      <c r="Q56" s="5">
        <v>4837060</v>
      </c>
      <c r="R56" s="5">
        <f t="shared" si="4"/>
        <v>4790000</v>
      </c>
      <c r="S56" s="115">
        <f t="shared" si="5"/>
        <v>12.605263157894736</v>
      </c>
      <c r="T56" s="5">
        <f t="shared" si="6"/>
        <v>4410000</v>
      </c>
    </row>
    <row r="57" spans="1:20" ht="21" customHeight="1" hidden="1">
      <c r="A57" s="7" t="s">
        <v>156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6"/>
      <c r="P57" s="5"/>
      <c r="Q57" s="5">
        <f t="shared" si="3"/>
        <v>0</v>
      </c>
      <c r="R57" s="5">
        <f t="shared" si="4"/>
        <v>0</v>
      </c>
      <c r="S57" s="115"/>
      <c r="T57" s="5">
        <f t="shared" si="6"/>
        <v>0</v>
      </c>
    </row>
    <row r="58" spans="1:20" ht="15.75" hidden="1">
      <c r="A58" s="38" t="s">
        <v>157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6"/>
      <c r="P58" s="5"/>
      <c r="Q58" s="5">
        <f t="shared" si="3"/>
        <v>0</v>
      </c>
      <c r="R58" s="5">
        <f t="shared" si="4"/>
        <v>0</v>
      </c>
      <c r="S58" s="115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6"/>
      <c r="P59" s="5"/>
      <c r="Q59" s="5">
        <f t="shared" si="3"/>
        <v>0</v>
      </c>
      <c r="R59" s="5">
        <f t="shared" si="4"/>
        <v>0</v>
      </c>
      <c r="S59" s="115" t="e">
        <f t="shared" si="5"/>
        <v>#DIV/0!</v>
      </c>
      <c r="T59" s="5">
        <f t="shared" si="6"/>
        <v>0</v>
      </c>
    </row>
    <row r="60" spans="1:20" ht="16.5" customHeight="1">
      <c r="A60" s="101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49768</v>
      </c>
      <c r="N60" s="6">
        <f t="shared" si="2"/>
        <v>0.10949693629473174</v>
      </c>
      <c r="O60" s="5"/>
      <c r="P60" s="5">
        <v>454515</v>
      </c>
      <c r="Q60" s="5">
        <v>454515</v>
      </c>
      <c r="R60" s="5">
        <f t="shared" si="4"/>
        <v>454515</v>
      </c>
      <c r="S60" s="115">
        <f t="shared" si="5"/>
        <v>9.132675614852918</v>
      </c>
      <c r="T60" s="5">
        <f t="shared" si="6"/>
        <v>404747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6"/>
      <c r="P61" s="5"/>
      <c r="Q61" s="5">
        <f t="shared" si="3"/>
        <v>0</v>
      </c>
      <c r="R61" s="5">
        <f t="shared" si="4"/>
        <v>0</v>
      </c>
      <c r="S61" s="115" t="e">
        <f t="shared" si="5"/>
        <v>#DIV/0!</v>
      </c>
      <c r="T61" s="5">
        <f t="shared" si="6"/>
        <v>0</v>
      </c>
    </row>
    <row r="62" spans="1:20" ht="15.75" hidden="1">
      <c r="A62" s="38" t="s">
        <v>128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6"/>
      <c r="P62" s="5"/>
      <c r="Q62" s="5">
        <f t="shared" si="3"/>
        <v>0</v>
      </c>
      <c r="R62" s="5">
        <f t="shared" si="4"/>
        <v>0</v>
      </c>
      <c r="S62" s="115" t="e">
        <f t="shared" si="5"/>
        <v>#DIV/0!</v>
      </c>
      <c r="T62" s="5">
        <f t="shared" si="6"/>
        <v>0</v>
      </c>
    </row>
    <row r="63" spans="1:20" ht="26.25" hidden="1">
      <c r="A63" s="93" t="s">
        <v>126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6"/>
      <c r="P63" s="5"/>
      <c r="Q63" s="5">
        <f t="shared" si="3"/>
        <v>0</v>
      </c>
      <c r="R63" s="5">
        <f t="shared" si="4"/>
        <v>0</v>
      </c>
      <c r="S63" s="115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6"/>
      <c r="P64" s="5"/>
      <c r="Q64" s="5">
        <f t="shared" si="3"/>
        <v>0</v>
      </c>
      <c r="R64" s="5">
        <f t="shared" si="4"/>
        <v>0</v>
      </c>
      <c r="S64" s="115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6"/>
      <c r="P65" s="5"/>
      <c r="Q65" s="5">
        <f t="shared" si="3"/>
        <v>0</v>
      </c>
      <c r="R65" s="5">
        <f t="shared" si="4"/>
        <v>0</v>
      </c>
      <c r="S65" s="115" t="e">
        <f t="shared" si="5"/>
        <v>#DIV/0!</v>
      </c>
      <c r="T65" s="5">
        <f t="shared" si="6"/>
        <v>0</v>
      </c>
    </row>
    <row r="66" spans="1:20" ht="0.75" customHeight="1">
      <c r="A66" s="93" t="s">
        <v>158</v>
      </c>
      <c r="B66" s="94">
        <v>505000</v>
      </c>
      <c r="C66" s="94">
        <v>443182</v>
      </c>
      <c r="D66" s="95">
        <f t="shared" si="14"/>
        <v>0.8775881188118811</v>
      </c>
      <c r="E66" s="94"/>
      <c r="F66" s="96">
        <f t="shared" si="15"/>
        <v>0.8775881188118811</v>
      </c>
      <c r="G66" s="94"/>
      <c r="H66" s="94">
        <v>0</v>
      </c>
      <c r="I66" s="94">
        <v>0</v>
      </c>
      <c r="J66" s="95"/>
      <c r="K66" s="94"/>
      <c r="L66" s="5"/>
      <c r="M66" s="5"/>
      <c r="N66" s="6" t="e">
        <f t="shared" si="2"/>
        <v>#DIV/0!</v>
      </c>
      <c r="O66" s="6"/>
      <c r="P66" s="5"/>
      <c r="Q66" s="5">
        <f t="shared" si="3"/>
        <v>0</v>
      </c>
      <c r="R66" s="5">
        <f t="shared" si="4"/>
        <v>0</v>
      </c>
      <c r="S66" s="115" t="e">
        <f t="shared" si="5"/>
        <v>#DIV/0!</v>
      </c>
      <c r="T66" s="5">
        <f t="shared" si="6"/>
        <v>0</v>
      </c>
    </row>
    <row r="67" spans="1:20" ht="26.25" hidden="1">
      <c r="A67" s="7" t="s">
        <v>159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 t="e">
        <f t="shared" si="2"/>
        <v>#DIV/0!</v>
      </c>
      <c r="O67" s="6"/>
      <c r="P67" s="5"/>
      <c r="Q67" s="5"/>
      <c r="R67" s="5">
        <f t="shared" si="4"/>
        <v>0</v>
      </c>
      <c r="S67" s="115" t="e">
        <f t="shared" si="5"/>
        <v>#DIV/0!</v>
      </c>
      <c r="T67" s="5">
        <f t="shared" si="6"/>
        <v>0</v>
      </c>
    </row>
    <row r="68" spans="1:20" ht="15.75">
      <c r="A68" s="7" t="s">
        <v>175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6"/>
      <c r="P68" s="5"/>
      <c r="Q68" s="5"/>
      <c r="R68" s="5">
        <f t="shared" si="4"/>
        <v>0</v>
      </c>
      <c r="S68" s="115"/>
      <c r="T68" s="5">
        <f t="shared" si="6"/>
        <v>0</v>
      </c>
    </row>
    <row r="69" spans="1:20" ht="26.25">
      <c r="A69" s="7" t="s">
        <v>144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/>
      <c r="N69" s="6"/>
      <c r="O69" s="5"/>
      <c r="P69" s="5">
        <v>100077</v>
      </c>
      <c r="Q69" s="5">
        <v>100077</v>
      </c>
      <c r="R69" s="5">
        <f t="shared" si="4"/>
        <v>0</v>
      </c>
      <c r="S69" s="115" t="e">
        <f t="shared" si="5"/>
        <v>#DIV/0!</v>
      </c>
      <c r="T69" s="5">
        <f t="shared" si="6"/>
        <v>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63453000</v>
      </c>
      <c r="M70" s="5">
        <v>2600000</v>
      </c>
      <c r="N70" s="6">
        <f t="shared" si="2"/>
        <v>0.04097520999795124</v>
      </c>
      <c r="O70" s="5"/>
      <c r="P70" s="5">
        <v>54620593</v>
      </c>
      <c r="Q70" s="5">
        <v>54620593</v>
      </c>
      <c r="R70" s="5">
        <f t="shared" si="4"/>
        <v>63453000</v>
      </c>
      <c r="S70" s="114">
        <f t="shared" si="5"/>
        <v>24.405</v>
      </c>
      <c r="T70" s="4">
        <f t="shared" si="6"/>
        <v>60853000</v>
      </c>
    </row>
    <row r="71" spans="1:20" ht="15.75">
      <c r="A71" s="38" t="s">
        <v>160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945000</v>
      </c>
      <c r="M71" s="5"/>
      <c r="N71" s="6">
        <f t="shared" si="2"/>
        <v>0</v>
      </c>
      <c r="O71" s="5"/>
      <c r="P71" s="5">
        <v>3613043</v>
      </c>
      <c r="Q71" s="5">
        <v>3613043</v>
      </c>
      <c r="R71" s="5">
        <f t="shared" si="4"/>
        <v>945000</v>
      </c>
      <c r="S71" s="114" t="e">
        <f t="shared" si="5"/>
        <v>#DIV/0!</v>
      </c>
      <c r="T71" s="4">
        <f t="shared" si="6"/>
        <v>945000</v>
      </c>
    </row>
    <row r="72" spans="1:20" ht="24.75" customHeight="1">
      <c r="A72" s="38" t="s">
        <v>145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/>
      <c r="N72" s="6">
        <f t="shared" si="2"/>
        <v>0</v>
      </c>
      <c r="O72" s="5"/>
      <c r="P72" s="5">
        <v>535509</v>
      </c>
      <c r="Q72" s="5">
        <v>535509</v>
      </c>
      <c r="R72" s="5">
        <f t="shared" si="4"/>
        <v>883000</v>
      </c>
      <c r="S72" s="114" t="e">
        <f t="shared" si="5"/>
        <v>#DIV/0!</v>
      </c>
      <c r="T72" s="4">
        <f t="shared" si="6"/>
        <v>883000</v>
      </c>
    </row>
    <row r="73" spans="1:20" ht="33" customHeight="1">
      <c r="A73" s="45" t="s">
        <v>127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-56643086</v>
      </c>
      <c r="M73" s="8"/>
      <c r="N73" s="122">
        <f t="shared" si="2"/>
        <v>0</v>
      </c>
      <c r="O73" s="8">
        <f>403411+10076</f>
        <v>413487</v>
      </c>
      <c r="P73" s="8">
        <v>-39614852</v>
      </c>
      <c r="Q73" s="8">
        <v>-39614852</v>
      </c>
      <c r="R73" s="123">
        <f t="shared" si="4"/>
        <v>-56229599</v>
      </c>
      <c r="S73" s="105" t="e">
        <f t="shared" si="5"/>
        <v>#DIV/0!</v>
      </c>
      <c r="T73" s="79">
        <f t="shared" si="6"/>
        <v>-56229599</v>
      </c>
    </row>
    <row r="74" spans="1:20" ht="0.75" customHeight="1" thickBot="1">
      <c r="A74" s="126" t="s">
        <v>61</v>
      </c>
      <c r="B74" s="110">
        <v>0</v>
      </c>
      <c r="C74" s="110"/>
      <c r="D74" s="124"/>
      <c r="E74" s="110"/>
      <c r="F74" s="127" t="e">
        <f>C74/B74</f>
        <v>#DIV/0!</v>
      </c>
      <c r="G74" s="110"/>
      <c r="H74" s="110">
        <f>B74+E74</f>
        <v>0</v>
      </c>
      <c r="I74" s="110"/>
      <c r="J74" s="124"/>
      <c r="K74" s="110"/>
      <c r="L74" s="124"/>
      <c r="M74" s="124"/>
      <c r="N74" s="124" t="e">
        <f>M74/L74</f>
        <v>#DIV/0!</v>
      </c>
      <c r="O74" s="124" t="e">
        <f>M74/L74</f>
        <v>#DIV/0!</v>
      </c>
      <c r="P74" s="124"/>
      <c r="Q74" s="110">
        <f t="shared" si="3"/>
        <v>0</v>
      </c>
      <c r="R74" s="110">
        <f>L74+P74</f>
        <v>0</v>
      </c>
      <c r="S74" s="106" t="e">
        <f t="shared" si="5"/>
        <v>#DIV/0!</v>
      </c>
      <c r="T74" s="78">
        <f t="shared" si="6"/>
        <v>0</v>
      </c>
    </row>
    <row r="75" spans="1:20" ht="21" thickBot="1">
      <c r="A75" s="69" t="s">
        <v>78</v>
      </c>
      <c r="B75" s="128">
        <f>B76-B12-B54-B56-B59-B61-B65-B70-B64-B73-B48-B69-B11-B51-B66</f>
        <v>133249656</v>
      </c>
      <c r="C75" s="129">
        <f>C76-C12-C54-C56-C59-C61-C65-C70-C64-C73-C48-C69-C11-C51-C66</f>
        <v>136194581</v>
      </c>
      <c r="D75" s="130">
        <f>C75/B75</f>
        <v>1.0221008075247864</v>
      </c>
      <c r="E75" s="129">
        <f>E76-E12-E54-E56-E59-E61-E65-E70-E64-E48-E73-E69-E11-E51-E66</f>
        <v>0</v>
      </c>
      <c r="F75" s="131">
        <f>C75/B75</f>
        <v>1.0221008075247864</v>
      </c>
      <c r="G75" s="129">
        <f>G76-G12-G54-G56-G59-G61-G65-G70-G64-G73-G51-G69-G11-G66-G48-G62</f>
        <v>0</v>
      </c>
      <c r="H75" s="129">
        <f>H10+H13+H15+H16+H17+H21+H22+H23+H24+H25+H27+H28+H29+H30+H37+H38+H39+H41+H42+H43+H44+H45+H46+H47+H53+H60+H63+H18+H19+H20+H73</f>
        <v>142546876</v>
      </c>
      <c r="I75" s="129">
        <f>I10+I13+I15+I16+I17+I21+I22+I23+I24+I25+I27+I28+I29+I30+I37+I38+I39+I41+I42+I43+I44+I45+I46+I47+I53+I60+I63+I18+I19+I20+I73</f>
        <v>138158714</v>
      </c>
      <c r="J75" s="130">
        <f>I75/H75</f>
        <v>0.9692160072311932</v>
      </c>
      <c r="K75" s="132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</f>
        <v>202815479</v>
      </c>
      <c r="M75" s="71">
        <f>M10+M13+M15+M16+M17+M21+M22+M23+M24+M25+M27+M28+M29+M30+M37+M38+M39+M41+M42+M43+M44+M45+M46+M47+M53+M60+M63+M18+M19+M20+M73+M9+M66</f>
        <v>45227027</v>
      </c>
      <c r="N75" s="89">
        <f>M75/L75</f>
        <v>0.22299593316543656</v>
      </c>
      <c r="O75" s="71">
        <f>O10+O13+O15+O16+O17+O21+O22+O23+O24+O25+O27+O28+O29+O30+O37+O38+O39+O41+O42+O43+O44+O45+O46+O47+O53+O60+O63+O18+O19+O20+O9+O73+O66</f>
        <v>413487</v>
      </c>
      <c r="P75" s="128">
        <f>P10+P13+P15+P16+P17+P21+P22+P23+P24+P25+P27+P28+P29+P30+P37+P38+P39+P41+P42+P43+P44+P45+P46+P47+P53+P60+P63+P18+P19+P20+P9+P73+P66</f>
        <v>40513116</v>
      </c>
      <c r="Q75" s="132">
        <f>Q10+Q13+Q15+Q16+Q17+Q21+Q22+Q23+Q24+Q25+Q27+Q28+Q29+Q30+Q37+Q38+Q39+Q41+Q42+Q43+Q44+Q45+Q46+Q47+Q53+Q60+Q63+Q18+Q19+Q20+Q9+Q73+Q66</f>
        <v>-96568987</v>
      </c>
      <c r="R75" s="71">
        <f>R10+R13+R15+R16+R17+R21+R22+R23+R24+R25+R27+R28+R29+R30+R37+R38+R39+R41+R42+R43+R44+R45+R46+R47+R53+R60+R63+R18+R19+R20+R9+R73+R66</f>
        <v>203228966</v>
      </c>
      <c r="S75" s="107">
        <f t="shared" si="5"/>
        <v>4.493529189968644</v>
      </c>
      <c r="T75" s="73">
        <f t="shared" si="6"/>
        <v>158001939</v>
      </c>
    </row>
    <row r="76" spans="1:20" ht="19.5" customHeight="1" thickBot="1">
      <c r="A76" s="69" t="s">
        <v>0</v>
      </c>
      <c r="B76" s="135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278014120</v>
      </c>
      <c r="M76" s="71">
        <f>SUM(M9:M74)</f>
        <v>49285035</v>
      </c>
      <c r="N76" s="89">
        <f>M76/L76</f>
        <v>0.17727529450662435</v>
      </c>
      <c r="O76" s="71">
        <f>SUM(O9:O73)</f>
        <v>413487</v>
      </c>
      <c r="P76" s="125">
        <f>SUM(P9:P74)</f>
        <v>104314166</v>
      </c>
      <c r="Q76" s="70">
        <f>SUM(Q9:Q74)</f>
        <v>-36716446</v>
      </c>
      <c r="R76" s="71">
        <f>SUM(R9:R74)</f>
        <v>278427607</v>
      </c>
      <c r="S76" s="107">
        <f t="shared" si="5"/>
        <v>5.649333656758081</v>
      </c>
      <c r="T76" s="73">
        <f t="shared" si="6"/>
        <v>229142572</v>
      </c>
    </row>
    <row r="77" spans="1:20" ht="21" hidden="1" thickBot="1">
      <c r="A77" s="133" t="s">
        <v>64</v>
      </c>
      <c r="B77" s="49"/>
      <c r="C77" s="44"/>
      <c r="D77" s="136"/>
      <c r="E77" s="137"/>
      <c r="F77" s="137"/>
      <c r="G77" s="137"/>
      <c r="H77" s="138"/>
      <c r="I77" s="138"/>
      <c r="J77" s="138"/>
      <c r="K77" s="138"/>
      <c r="L77" s="139" t="e">
        <f>H77/B77</f>
        <v>#DIV/0!</v>
      </c>
      <c r="M77" s="139"/>
      <c r="N77" s="139"/>
      <c r="O77" s="139"/>
      <c r="P77" s="140"/>
      <c r="Q77" s="140"/>
      <c r="R77" s="141"/>
      <c r="S77" s="108"/>
      <c r="T77" s="39"/>
    </row>
    <row r="78" spans="1:20" ht="21" hidden="1" thickBot="1">
      <c r="A78" s="134" t="s">
        <v>62</v>
      </c>
      <c r="B78" s="49"/>
      <c r="C78" s="44"/>
      <c r="D78" s="136"/>
      <c r="E78" s="137"/>
      <c r="F78" s="137"/>
      <c r="G78" s="137"/>
      <c r="H78" s="138"/>
      <c r="I78" s="138"/>
      <c r="J78" s="138"/>
      <c r="K78" s="138"/>
      <c r="L78" s="140" t="e">
        <f>H78/B78</f>
        <v>#DIV/0!</v>
      </c>
      <c r="M78" s="140"/>
      <c r="N78" s="140"/>
      <c r="O78" s="140"/>
      <c r="P78" s="140"/>
      <c r="Q78" s="140"/>
      <c r="R78" s="142"/>
      <c r="S78" s="108"/>
      <c r="T78" s="39"/>
    </row>
    <row r="79" spans="1:20" ht="21" hidden="1" thickBot="1">
      <c r="A79" s="134" t="s">
        <v>63</v>
      </c>
      <c r="B79" s="49"/>
      <c r="C79" s="44"/>
      <c r="D79" s="136"/>
      <c r="E79" s="137"/>
      <c r="F79" s="137"/>
      <c r="G79" s="137"/>
      <c r="H79" s="138"/>
      <c r="I79" s="138"/>
      <c r="J79" s="138"/>
      <c r="K79" s="138"/>
      <c r="L79" s="140" t="e">
        <f>H79/B79</f>
        <v>#DIV/0!</v>
      </c>
      <c r="M79" s="140"/>
      <c r="N79" s="140"/>
      <c r="O79" s="140"/>
      <c r="P79" s="140"/>
      <c r="Q79" s="140"/>
      <c r="R79" s="142"/>
      <c r="S79" s="108"/>
      <c r="T79" s="39"/>
    </row>
    <row r="80" spans="1:20" ht="85.5" customHeight="1" thickBot="1">
      <c r="A80" s="143" t="s">
        <v>37</v>
      </c>
      <c r="B80" s="144" t="s">
        <v>129</v>
      </c>
      <c r="C80" s="144" t="s">
        <v>134</v>
      </c>
      <c r="D80" s="145" t="s">
        <v>81</v>
      </c>
      <c r="E80" s="146" t="s">
        <v>120</v>
      </c>
      <c r="F80" s="146" t="s">
        <v>81</v>
      </c>
      <c r="G80" s="146" t="s">
        <v>130</v>
      </c>
      <c r="H80" s="147" t="s">
        <v>135</v>
      </c>
      <c r="I80" s="147" t="s">
        <v>138</v>
      </c>
      <c r="J80" s="147" t="s">
        <v>81</v>
      </c>
      <c r="K80" s="147" t="s">
        <v>136</v>
      </c>
      <c r="L80" s="147" t="s">
        <v>178</v>
      </c>
      <c r="M80" s="147" t="s">
        <v>181</v>
      </c>
      <c r="N80" s="147" t="s">
        <v>180</v>
      </c>
      <c r="O80" s="147" t="s">
        <v>120</v>
      </c>
      <c r="P80" s="146" t="s">
        <v>143</v>
      </c>
      <c r="Q80" s="147"/>
      <c r="R80" s="148" t="s">
        <v>179</v>
      </c>
      <c r="S80" s="109" t="s">
        <v>173</v>
      </c>
      <c r="T80" s="58" t="s">
        <v>174</v>
      </c>
    </row>
    <row r="81" spans="1:20" ht="15.75">
      <c r="A81" s="9" t="s">
        <v>5</v>
      </c>
      <c r="B81" s="81">
        <f>B82+B83+B86</f>
        <v>16896000</v>
      </c>
      <c r="C81" s="81">
        <f>C82+C83+C86</f>
        <v>16567349</v>
      </c>
      <c r="D81" s="80">
        <f>C81/B81</f>
        <v>0.9805485913825758</v>
      </c>
      <c r="E81" s="81">
        <f>E82+E83</f>
        <v>0</v>
      </c>
      <c r="F81" s="80">
        <f>C81/B81</f>
        <v>0.9805485913825758</v>
      </c>
      <c r="G81" s="81">
        <f>G82+G83+G86</f>
        <v>0</v>
      </c>
      <c r="H81" s="81">
        <f>H82+H83+H86+H84</f>
        <v>19373000</v>
      </c>
      <c r="I81" s="81">
        <f>I82+I83+I86+I84</f>
        <v>15869073</v>
      </c>
      <c r="J81" s="80">
        <f>I81/H81</f>
        <v>0.8191334847468126</v>
      </c>
      <c r="K81" s="81">
        <f>K82+K83+K84+K86</f>
        <v>0</v>
      </c>
      <c r="L81" s="81">
        <f aca="true" t="shared" si="16" ref="L81:Q81">L82+L83+L84+L85+L86</f>
        <v>38080000</v>
      </c>
      <c r="M81" s="81">
        <f t="shared" si="16"/>
        <v>5567995</v>
      </c>
      <c r="N81" s="80">
        <f>M81/L81</f>
        <v>0.14621835609243697</v>
      </c>
      <c r="O81" s="81">
        <f>O82+O83+O84+O85+O86</f>
        <v>-42222</v>
      </c>
      <c r="P81" s="81">
        <f t="shared" si="16"/>
        <v>0</v>
      </c>
      <c r="Q81" s="81">
        <f t="shared" si="16"/>
        <v>0</v>
      </c>
      <c r="R81" s="81">
        <f>L81+O81</f>
        <v>38037778</v>
      </c>
      <c r="S81" s="116">
        <f>R81/M81</f>
        <v>6.831503620243912</v>
      </c>
      <c r="T81" s="81">
        <f>R81-M81</f>
        <v>32469783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5291103</v>
      </c>
      <c r="N82" s="82">
        <f aca="true" t="shared" si="17" ref="N82:N145">M82/L82</f>
        <v>0.15562067647058825</v>
      </c>
      <c r="O82" s="6"/>
      <c r="P82" s="5"/>
      <c r="Q82" s="5"/>
      <c r="R82" s="83">
        <f aca="true" t="shared" si="18" ref="R82:R145">L82+O82</f>
        <v>34000000</v>
      </c>
      <c r="S82" s="117">
        <f aca="true" t="shared" si="19" ref="S82:S149">R82/M82</f>
        <v>6.425881333249419</v>
      </c>
      <c r="T82" s="83">
        <f aca="true" t="shared" si="20" ref="T82:T150">R82-M82</f>
        <v>28708897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4000000</v>
      </c>
      <c r="M83" s="5">
        <v>312496</v>
      </c>
      <c r="N83" s="82">
        <f t="shared" si="17"/>
        <v>0.078124</v>
      </c>
      <c r="O83" s="6"/>
      <c r="P83" s="5"/>
      <c r="Q83" s="5"/>
      <c r="R83" s="83">
        <f t="shared" si="18"/>
        <v>4000000</v>
      </c>
      <c r="S83" s="117">
        <f t="shared" si="19"/>
        <v>12.800163842097179</v>
      </c>
      <c r="T83" s="83">
        <f t="shared" si="20"/>
        <v>3687504</v>
      </c>
    </row>
    <row r="84" spans="1:20" ht="15.75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82"/>
      <c r="O84" s="6"/>
      <c r="P84" s="5"/>
      <c r="Q84" s="5"/>
      <c r="R84" s="83">
        <f t="shared" si="18"/>
        <v>0</v>
      </c>
      <c r="S84" s="117"/>
      <c r="T84" s="83">
        <f t="shared" si="20"/>
        <v>0</v>
      </c>
    </row>
    <row r="85" spans="1:20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80000</v>
      </c>
      <c r="M85" s="5">
        <v>6618</v>
      </c>
      <c r="N85" s="82">
        <f t="shared" si="17"/>
        <v>0.082725</v>
      </c>
      <c r="O85" s="6"/>
      <c r="P85" s="5"/>
      <c r="Q85" s="5"/>
      <c r="R85" s="83">
        <f t="shared" si="18"/>
        <v>80000</v>
      </c>
      <c r="S85" s="117">
        <f t="shared" si="19"/>
        <v>12.088244182532486</v>
      </c>
      <c r="T85" s="83">
        <f t="shared" si="20"/>
        <v>73382</v>
      </c>
    </row>
    <row r="86" spans="1:20" ht="15.75">
      <c r="A86" s="92" t="s">
        <v>32</v>
      </c>
      <c r="B86" s="87">
        <v>0</v>
      </c>
      <c r="C86" s="87"/>
      <c r="D86" s="86"/>
      <c r="E86" s="87"/>
      <c r="F86" s="86"/>
      <c r="G86" s="87"/>
      <c r="H86" s="87">
        <v>0</v>
      </c>
      <c r="I86" s="87">
        <v>-9133</v>
      </c>
      <c r="J86" s="86"/>
      <c r="K86" s="87"/>
      <c r="L86" s="87"/>
      <c r="M86" s="87">
        <v>-42222</v>
      </c>
      <c r="N86" s="86"/>
      <c r="O86" s="87">
        <v>-42222</v>
      </c>
      <c r="P86" s="87"/>
      <c r="Q86" s="87"/>
      <c r="R86" s="87">
        <f t="shared" si="18"/>
        <v>-42222</v>
      </c>
      <c r="S86" s="118">
        <f t="shared" si="19"/>
        <v>1</v>
      </c>
      <c r="T86" s="87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2756000</v>
      </c>
      <c r="M87" s="12">
        <f t="shared" si="21"/>
        <v>423969</v>
      </c>
      <c r="N87" s="84">
        <f t="shared" si="17"/>
        <v>0.15383490566037736</v>
      </c>
      <c r="O87" s="12">
        <f>O88+O89+O93+O94</f>
        <v>0</v>
      </c>
      <c r="P87" s="12">
        <f t="shared" si="21"/>
        <v>0</v>
      </c>
      <c r="Q87" s="12">
        <f t="shared" si="21"/>
        <v>0</v>
      </c>
      <c r="R87" s="85">
        <f t="shared" si="18"/>
        <v>2756000</v>
      </c>
      <c r="S87" s="119">
        <f t="shared" si="19"/>
        <v>6.500475270597614</v>
      </c>
      <c r="T87" s="85">
        <f t="shared" si="20"/>
        <v>2332031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423487</v>
      </c>
      <c r="N88" s="82">
        <f t="shared" si="17"/>
        <v>0.15684703703703703</v>
      </c>
      <c r="O88" s="6"/>
      <c r="P88" s="5"/>
      <c r="Q88" s="5"/>
      <c r="R88" s="83">
        <f t="shared" si="18"/>
        <v>2700000</v>
      </c>
      <c r="S88" s="117">
        <f t="shared" si="19"/>
        <v>6.375638449350276</v>
      </c>
      <c r="T88" s="83">
        <f t="shared" si="20"/>
        <v>2276513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45000</v>
      </c>
      <c r="M89" s="5">
        <v>482</v>
      </c>
      <c r="N89" s="82">
        <f t="shared" si="17"/>
        <v>0.01071111111111111</v>
      </c>
      <c r="O89" s="6"/>
      <c r="P89" s="5"/>
      <c r="Q89" s="5"/>
      <c r="R89" s="83">
        <f t="shared" si="18"/>
        <v>45000</v>
      </c>
      <c r="S89" s="117">
        <f t="shared" si="19"/>
        <v>93.3609958506224</v>
      </c>
      <c r="T89" s="83">
        <f t="shared" si="20"/>
        <v>44518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2" t="e">
        <f t="shared" si="17"/>
        <v>#DIV/0!</v>
      </c>
      <c r="O90" s="6"/>
      <c r="P90" s="5"/>
      <c r="Q90" s="5"/>
      <c r="R90" s="83">
        <f t="shared" si="18"/>
        <v>0</v>
      </c>
      <c r="S90" s="117" t="e">
        <f t="shared" si="19"/>
        <v>#DIV/0!</v>
      </c>
      <c r="T90" s="83">
        <f t="shared" si="20"/>
        <v>0</v>
      </c>
    </row>
    <row r="91" spans="1:20" ht="15.75" hidden="1">
      <c r="A91" s="10" t="s">
        <v>123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2" t="e">
        <f t="shared" si="17"/>
        <v>#DIV/0!</v>
      </c>
      <c r="O91" s="6"/>
      <c r="P91" s="5"/>
      <c r="Q91" s="5"/>
      <c r="R91" s="83">
        <f t="shared" si="18"/>
        <v>0</v>
      </c>
      <c r="S91" s="117" t="e">
        <f t="shared" si="19"/>
        <v>#DIV/0!</v>
      </c>
      <c r="T91" s="83">
        <f t="shared" si="20"/>
        <v>0</v>
      </c>
    </row>
    <row r="92" spans="1:20" ht="15.75" hidden="1">
      <c r="A92" s="10" t="s">
        <v>125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2" t="e">
        <f t="shared" si="17"/>
        <v>#DIV/0!</v>
      </c>
      <c r="O92" s="6"/>
      <c r="P92" s="5"/>
      <c r="Q92" s="5"/>
      <c r="R92" s="83">
        <f t="shared" si="18"/>
        <v>0</v>
      </c>
      <c r="S92" s="117" t="e">
        <f t="shared" si="19"/>
        <v>#DIV/0!</v>
      </c>
      <c r="T92" s="83">
        <f t="shared" si="20"/>
        <v>0</v>
      </c>
    </row>
    <row r="93" spans="1:20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2">
        <f t="shared" si="17"/>
        <v>0</v>
      </c>
      <c r="O93" s="6"/>
      <c r="P93" s="5"/>
      <c r="Q93" s="5"/>
      <c r="R93" s="83">
        <f t="shared" si="18"/>
        <v>1000</v>
      </c>
      <c r="S93" s="117"/>
      <c r="T93" s="83">
        <f t="shared" si="20"/>
        <v>1000</v>
      </c>
    </row>
    <row r="94" spans="1:20" ht="15.75">
      <c r="A94" s="10" t="s">
        <v>150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10000</v>
      </c>
      <c r="M94" s="5"/>
      <c r="N94" s="82">
        <f t="shared" si="17"/>
        <v>0</v>
      </c>
      <c r="O94" s="6"/>
      <c r="P94" s="5"/>
      <c r="Q94" s="5"/>
      <c r="R94" s="83">
        <f t="shared" si="18"/>
        <v>10000</v>
      </c>
      <c r="S94" s="117"/>
      <c r="T94" s="83">
        <f t="shared" si="20"/>
        <v>10000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5600000</v>
      </c>
      <c r="M95" s="12">
        <f t="shared" si="24"/>
        <v>784068</v>
      </c>
      <c r="N95" s="84">
        <f t="shared" si="17"/>
        <v>0.14001214285714286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5">
        <f t="shared" si="18"/>
        <v>5600000</v>
      </c>
      <c r="S95" s="119">
        <f t="shared" si="19"/>
        <v>7.142237663059837</v>
      </c>
      <c r="T95" s="85">
        <f t="shared" si="20"/>
        <v>4815932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2"/>
      <c r="O96" s="6"/>
      <c r="P96" s="5"/>
      <c r="Q96" s="5"/>
      <c r="R96" s="83">
        <f t="shared" si="18"/>
        <v>0</v>
      </c>
      <c r="S96" s="117"/>
      <c r="T96" s="83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5600000</v>
      </c>
      <c r="M97" s="5">
        <v>784068</v>
      </c>
      <c r="N97" s="82">
        <f t="shared" si="17"/>
        <v>0.14001214285714286</v>
      </c>
      <c r="O97" s="6"/>
      <c r="P97" s="5"/>
      <c r="Q97" s="5"/>
      <c r="R97" s="83">
        <f t="shared" si="18"/>
        <v>5600000</v>
      </c>
      <c r="S97" s="117">
        <f t="shared" si="19"/>
        <v>7.142237663059837</v>
      </c>
      <c r="T97" s="83">
        <f t="shared" si="20"/>
        <v>4815932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4" t="e">
        <f t="shared" si="17"/>
        <v>#DIV/0!</v>
      </c>
      <c r="O98" s="14"/>
      <c r="P98" s="12"/>
      <c r="Q98" s="12"/>
      <c r="R98" s="85">
        <f t="shared" si="18"/>
        <v>0</v>
      </c>
      <c r="S98" s="119" t="e">
        <f t="shared" si="19"/>
        <v>#DIV/0!</v>
      </c>
      <c r="T98" s="85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4" t="e">
        <f t="shared" si="17"/>
        <v>#REF!</v>
      </c>
      <c r="O99" s="14"/>
      <c r="P99" s="12"/>
      <c r="Q99" s="12"/>
      <c r="R99" s="85" t="e">
        <f t="shared" si="18"/>
        <v>#REF!</v>
      </c>
      <c r="S99" s="119" t="e">
        <f t="shared" si="19"/>
        <v>#REF!</v>
      </c>
      <c r="T99" s="85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4" t="e">
        <f t="shared" si="17"/>
        <v>#REF!</v>
      </c>
      <c r="O100" s="14"/>
      <c r="P100" s="12"/>
      <c r="Q100" s="12"/>
      <c r="R100" s="85" t="e">
        <f t="shared" si="18"/>
        <v>#REF!</v>
      </c>
      <c r="S100" s="119" t="e">
        <f t="shared" si="19"/>
        <v>#REF!</v>
      </c>
      <c r="T100" s="85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4" t="e">
        <f t="shared" si="17"/>
        <v>#REF!</v>
      </c>
      <c r="O101" s="14"/>
      <c r="P101" s="12"/>
      <c r="Q101" s="12"/>
      <c r="R101" s="85" t="e">
        <f t="shared" si="18"/>
        <v>#REF!</v>
      </c>
      <c r="S101" s="119" t="e">
        <f t="shared" si="19"/>
        <v>#REF!</v>
      </c>
      <c r="T101" s="85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11970000</v>
      </c>
      <c r="M102" s="12">
        <f>M103+M104+M108</f>
        <v>1890462</v>
      </c>
      <c r="N102" s="84">
        <f t="shared" si="17"/>
        <v>0.15793333333333334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5">
        <f t="shared" si="18"/>
        <v>11970000</v>
      </c>
      <c r="S102" s="119">
        <f t="shared" si="19"/>
        <v>6.331785563528915</v>
      </c>
      <c r="T102" s="85">
        <f t="shared" si="20"/>
        <v>10079538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1851268</v>
      </c>
      <c r="N103" s="82">
        <f t="shared" si="17"/>
        <v>0.1682970909090909</v>
      </c>
      <c r="O103" s="6"/>
      <c r="P103" s="5"/>
      <c r="Q103" s="5"/>
      <c r="R103" s="83">
        <f t="shared" si="18"/>
        <v>11000000</v>
      </c>
      <c r="S103" s="117">
        <f t="shared" si="19"/>
        <v>5.941873353830996</v>
      </c>
      <c r="T103" s="83">
        <f t="shared" si="20"/>
        <v>9148732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 t="shared" si="27"/>
        <v>970000</v>
      </c>
      <c r="M104" s="16">
        <f t="shared" si="27"/>
        <v>39194</v>
      </c>
      <c r="N104" s="86">
        <f t="shared" si="17"/>
        <v>0.04040618556701031</v>
      </c>
      <c r="O104" s="16">
        <f t="shared" si="27"/>
        <v>0</v>
      </c>
      <c r="P104" s="16">
        <f t="shared" si="27"/>
        <v>0</v>
      </c>
      <c r="Q104" s="16">
        <f t="shared" si="27"/>
        <v>0</v>
      </c>
      <c r="R104" s="87">
        <f t="shared" si="18"/>
        <v>970000</v>
      </c>
      <c r="S104" s="118">
        <f t="shared" si="19"/>
        <v>24.748686023370926</v>
      </c>
      <c r="T104" s="87">
        <f t="shared" si="20"/>
        <v>930806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920000</v>
      </c>
      <c r="M105" s="113">
        <v>36534</v>
      </c>
      <c r="N105" s="82">
        <f t="shared" si="17"/>
        <v>0.03971086956521739</v>
      </c>
      <c r="O105" s="6"/>
      <c r="P105" s="5"/>
      <c r="Q105" s="5"/>
      <c r="R105" s="83">
        <f t="shared" si="18"/>
        <v>920000</v>
      </c>
      <c r="S105" s="117">
        <f t="shared" si="19"/>
        <v>25.18202222587179</v>
      </c>
      <c r="T105" s="83">
        <f t="shared" si="20"/>
        <v>883466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50000</v>
      </c>
      <c r="M106" s="5">
        <v>2660</v>
      </c>
      <c r="N106" s="82">
        <f t="shared" si="17"/>
        <v>0.0532</v>
      </c>
      <c r="O106" s="6"/>
      <c r="P106" s="5"/>
      <c r="Q106" s="5"/>
      <c r="R106" s="83">
        <f t="shared" si="18"/>
        <v>50000</v>
      </c>
      <c r="S106" s="117">
        <f t="shared" si="19"/>
        <v>18.796992481203006</v>
      </c>
      <c r="T106" s="83">
        <f t="shared" si="20"/>
        <v>47340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4" t="e">
        <f t="shared" si="17"/>
        <v>#DIV/0!</v>
      </c>
      <c r="O107" s="6"/>
      <c r="P107" s="5"/>
      <c r="Q107" s="5"/>
      <c r="R107" s="85">
        <f t="shared" si="18"/>
        <v>0</v>
      </c>
      <c r="S107" s="117" t="e">
        <f t="shared" si="19"/>
        <v>#DIV/0!</v>
      </c>
      <c r="T107" s="83">
        <f t="shared" si="20"/>
        <v>0</v>
      </c>
    </row>
    <row r="108" spans="1:20" ht="15.75">
      <c r="A108" s="92" t="s">
        <v>32</v>
      </c>
      <c r="B108" s="87"/>
      <c r="C108" s="87"/>
      <c r="D108" s="86"/>
      <c r="E108" s="87"/>
      <c r="F108" s="86" t="e">
        <f t="shared" si="22"/>
        <v>#DIV/0!</v>
      </c>
      <c r="G108" s="87"/>
      <c r="H108" s="87">
        <f>B108+G108</f>
        <v>0</v>
      </c>
      <c r="I108" s="87">
        <v>-4804</v>
      </c>
      <c r="J108" s="86"/>
      <c r="K108" s="87"/>
      <c r="L108" s="87"/>
      <c r="M108" s="87"/>
      <c r="N108" s="86"/>
      <c r="O108" s="86"/>
      <c r="P108" s="87"/>
      <c r="Q108" s="87"/>
      <c r="R108" s="87">
        <f t="shared" si="18"/>
        <v>0</v>
      </c>
      <c r="S108" s="118"/>
      <c r="T108" s="87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39716000</v>
      </c>
      <c r="M109" s="12">
        <f>M110+M120+M124</f>
        <v>1713807</v>
      </c>
      <c r="N109" s="84">
        <f t="shared" si="17"/>
        <v>0.043151551012186526</v>
      </c>
      <c r="O109" s="12">
        <f>O110+O120+O124</f>
        <v>0</v>
      </c>
      <c r="P109" s="12">
        <f>P110+P114+P119+P124+P125+P123</f>
        <v>0</v>
      </c>
      <c r="Q109" s="12">
        <f>Q110+Q114+Q119+Q124+Q125+Q123</f>
        <v>0</v>
      </c>
      <c r="R109" s="85">
        <f t="shared" si="18"/>
        <v>39716000</v>
      </c>
      <c r="S109" s="119">
        <f t="shared" si="19"/>
        <v>23.174138044715654</v>
      </c>
      <c r="T109" s="85">
        <f t="shared" si="20"/>
        <v>38002193</v>
      </c>
    </row>
    <row r="110" spans="1:20" ht="15.75">
      <c r="A110" s="92" t="s">
        <v>171</v>
      </c>
      <c r="B110" s="87">
        <v>80655930</v>
      </c>
      <c r="C110" s="87">
        <v>80283802</v>
      </c>
      <c r="D110" s="86">
        <f>C110/B110</f>
        <v>0.9953862288860844</v>
      </c>
      <c r="E110" s="87"/>
      <c r="F110" s="86">
        <f t="shared" si="22"/>
        <v>0.9953862288860844</v>
      </c>
      <c r="G110" s="87"/>
      <c r="H110" s="87">
        <v>97830200</v>
      </c>
      <c r="I110" s="87">
        <v>85988560</v>
      </c>
      <c r="J110" s="86">
        <f t="shared" si="28"/>
        <v>0.8789572136211518</v>
      </c>
      <c r="K110" s="87"/>
      <c r="L110" s="87">
        <f>L112+L113+L114+L117+L118+L111</f>
        <v>39716000</v>
      </c>
      <c r="M110" s="87">
        <f>M112+M113+M114+M118+M111</f>
        <v>1713807</v>
      </c>
      <c r="N110" s="86">
        <f t="shared" si="17"/>
        <v>0.043151551012186526</v>
      </c>
      <c r="O110" s="86"/>
      <c r="P110" s="87"/>
      <c r="Q110" s="87"/>
      <c r="R110" s="87">
        <f t="shared" si="18"/>
        <v>39716000</v>
      </c>
      <c r="S110" s="118">
        <f t="shared" si="19"/>
        <v>23.174138044715654</v>
      </c>
      <c r="T110" s="87">
        <f t="shared" si="20"/>
        <v>38002193</v>
      </c>
    </row>
    <row r="111" spans="1:20" ht="15.75">
      <c r="A111" s="10" t="s">
        <v>2</v>
      </c>
      <c r="B111" s="83"/>
      <c r="C111" s="83"/>
      <c r="D111" s="82"/>
      <c r="E111" s="83"/>
      <c r="F111" s="82"/>
      <c r="G111" s="83"/>
      <c r="H111" s="83"/>
      <c r="I111" s="83"/>
      <c r="J111" s="82"/>
      <c r="K111" s="83"/>
      <c r="L111" s="83">
        <v>360000</v>
      </c>
      <c r="M111" s="83">
        <v>22522</v>
      </c>
      <c r="N111" s="82">
        <f t="shared" si="17"/>
        <v>0.06256111111111111</v>
      </c>
      <c r="O111" s="82"/>
      <c r="P111" s="83"/>
      <c r="Q111" s="83"/>
      <c r="R111" s="83">
        <f t="shared" si="18"/>
        <v>360000</v>
      </c>
      <c r="S111" s="117"/>
      <c r="T111" s="83">
        <f>R111-M111</f>
        <v>337478</v>
      </c>
    </row>
    <row r="112" spans="1:20" ht="15.75">
      <c r="A112" s="10" t="s">
        <v>170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25500000</v>
      </c>
      <c r="M112" s="5">
        <v>1352600</v>
      </c>
      <c r="N112" s="82">
        <f t="shared" si="17"/>
        <v>0.05304313725490196</v>
      </c>
      <c r="O112" s="6"/>
      <c r="P112" s="5"/>
      <c r="Q112" s="5"/>
      <c r="R112" s="83">
        <f t="shared" si="18"/>
        <v>25500000</v>
      </c>
      <c r="S112" s="117">
        <f t="shared" si="19"/>
        <v>18.852580215880526</v>
      </c>
      <c r="T112" s="83">
        <f t="shared" si="20"/>
        <v>24147400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11400000</v>
      </c>
      <c r="M113" s="5">
        <v>5539</v>
      </c>
      <c r="N113" s="82">
        <f t="shared" si="17"/>
        <v>0.00048587719298245614</v>
      </c>
      <c r="O113" s="6"/>
      <c r="P113" s="5"/>
      <c r="Q113" s="5"/>
      <c r="R113" s="83">
        <f t="shared" si="18"/>
        <v>11400000</v>
      </c>
      <c r="S113" s="117">
        <f t="shared" si="19"/>
        <v>2058.1332370463983</v>
      </c>
      <c r="T113" s="83">
        <f t="shared" si="20"/>
        <v>11394461</v>
      </c>
    </row>
    <row r="114" spans="1:20" ht="13.5" customHeight="1">
      <c r="A114" s="10" t="s">
        <v>151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1573000</v>
      </c>
      <c r="M114" s="5">
        <v>78146</v>
      </c>
      <c r="N114" s="82">
        <f t="shared" si="17"/>
        <v>0.04967959313413859</v>
      </c>
      <c r="O114" s="6"/>
      <c r="P114" s="5"/>
      <c r="Q114" s="5"/>
      <c r="R114" s="83">
        <f t="shared" si="18"/>
        <v>1573000</v>
      </c>
      <c r="S114" s="117">
        <f t="shared" si="19"/>
        <v>20.128989327668723</v>
      </c>
      <c r="T114" s="83">
        <f t="shared" si="20"/>
        <v>1494854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2" t="e">
        <f t="shared" si="17"/>
        <v>#DIV/0!</v>
      </c>
      <c r="O115" s="6"/>
      <c r="P115" s="5"/>
      <c r="Q115" s="5"/>
      <c r="R115" s="83">
        <f t="shared" si="18"/>
        <v>0</v>
      </c>
      <c r="S115" s="117" t="e">
        <f t="shared" si="19"/>
        <v>#DIV/0!</v>
      </c>
      <c r="T115" s="83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2" t="e">
        <f t="shared" si="17"/>
        <v>#DIV/0!</v>
      </c>
      <c r="O116" s="6"/>
      <c r="P116" s="5"/>
      <c r="Q116" s="5"/>
      <c r="R116" s="83">
        <f t="shared" si="18"/>
        <v>0</v>
      </c>
      <c r="S116" s="117" t="e">
        <f t="shared" si="19"/>
        <v>#DIV/0!</v>
      </c>
      <c r="T116" s="83">
        <f t="shared" si="20"/>
        <v>0</v>
      </c>
    </row>
    <row r="117" spans="1:20" ht="15.75" hidden="1">
      <c r="A117" s="10" t="s">
        <v>118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2" t="e">
        <f t="shared" si="17"/>
        <v>#DIV/0!</v>
      </c>
      <c r="O117" s="6"/>
      <c r="P117" s="5"/>
      <c r="Q117" s="5"/>
      <c r="R117" s="83">
        <f t="shared" si="18"/>
        <v>0</v>
      </c>
      <c r="S117" s="117" t="e">
        <f t="shared" si="19"/>
        <v>#DIV/0!</v>
      </c>
      <c r="T117" s="83">
        <f t="shared" si="20"/>
        <v>0</v>
      </c>
    </row>
    <row r="118" spans="1:20" ht="15" customHeight="1">
      <c r="A118" s="10" t="s">
        <v>177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255000</v>
      </c>
      <c r="N118" s="82">
        <f t="shared" si="17"/>
        <v>0.2887882219705549</v>
      </c>
      <c r="O118" s="6"/>
      <c r="P118" s="5"/>
      <c r="Q118" s="5"/>
      <c r="R118" s="83">
        <f t="shared" si="18"/>
        <v>883000</v>
      </c>
      <c r="S118" s="117">
        <f t="shared" si="19"/>
        <v>3.462745098039216</v>
      </c>
      <c r="T118" s="83">
        <f t="shared" si="20"/>
        <v>628000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4">
        <f t="shared" si="17"/>
        <v>0.9553045212765957</v>
      </c>
      <c r="O119" s="6"/>
      <c r="P119" s="5"/>
      <c r="Q119" s="5"/>
      <c r="R119" s="85">
        <f t="shared" si="18"/>
        <v>3760000</v>
      </c>
      <c r="S119" s="117">
        <f t="shared" si="19"/>
        <v>1.0467866295280133</v>
      </c>
      <c r="T119" s="83">
        <f t="shared" si="20"/>
        <v>168055</v>
      </c>
    </row>
    <row r="120" spans="1:20" ht="15.75">
      <c r="A120" s="17" t="s">
        <v>176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7">
        <f>L121+L122+L123</f>
        <v>0</v>
      </c>
      <c r="M120" s="87">
        <f>M121+M122+M123</f>
        <v>0</v>
      </c>
      <c r="N120" s="86"/>
      <c r="O120" s="86"/>
      <c r="P120" s="87"/>
      <c r="Q120" s="87"/>
      <c r="R120" s="87">
        <f t="shared" si="18"/>
        <v>0</v>
      </c>
      <c r="S120" s="118" t="e">
        <f t="shared" si="19"/>
        <v>#DIV/0!</v>
      </c>
      <c r="T120" s="87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2"/>
      <c r="O121" s="6"/>
      <c r="P121" s="5"/>
      <c r="Q121" s="5"/>
      <c r="R121" s="83">
        <f t="shared" si="18"/>
        <v>0</v>
      </c>
      <c r="S121" s="117" t="e">
        <f t="shared" si="19"/>
        <v>#DIV/0!</v>
      </c>
      <c r="T121" s="83">
        <f t="shared" si="20"/>
        <v>0</v>
      </c>
    </row>
    <row r="122" spans="1:20" ht="15.75">
      <c r="A122" s="10" t="s">
        <v>170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2"/>
      <c r="O122" s="6"/>
      <c r="P122" s="5"/>
      <c r="Q122" s="5"/>
      <c r="R122" s="83">
        <f t="shared" si="18"/>
        <v>0</v>
      </c>
      <c r="S122" s="117" t="e">
        <f t="shared" si="19"/>
        <v>#DIV/0!</v>
      </c>
      <c r="T122" s="83">
        <f t="shared" si="20"/>
        <v>0</v>
      </c>
    </row>
    <row r="123" spans="1:20" ht="15.75">
      <c r="A123" s="36" t="s">
        <v>139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2"/>
      <c r="O123" s="6"/>
      <c r="P123" s="5"/>
      <c r="Q123" s="5"/>
      <c r="R123" s="83">
        <f t="shared" si="18"/>
        <v>0</v>
      </c>
      <c r="S123" s="117" t="e">
        <f t="shared" si="19"/>
        <v>#DIV/0!</v>
      </c>
      <c r="T123" s="83">
        <f t="shared" si="20"/>
        <v>0</v>
      </c>
    </row>
    <row r="124" spans="1:20" ht="15" customHeight="1">
      <c r="A124" s="92" t="s">
        <v>32</v>
      </c>
      <c r="B124" s="87" t="e">
        <v>#REF!</v>
      </c>
      <c r="C124" s="87"/>
      <c r="D124" s="86" t="e">
        <f t="shared" si="29"/>
        <v>#REF!</v>
      </c>
      <c r="E124" s="87"/>
      <c r="F124" s="86" t="e">
        <f t="shared" si="30"/>
        <v>#REF!</v>
      </c>
      <c r="G124" s="87"/>
      <c r="H124" s="87"/>
      <c r="I124" s="87">
        <v>-6341</v>
      </c>
      <c r="J124" s="86"/>
      <c r="K124" s="87"/>
      <c r="L124" s="87"/>
      <c r="M124" s="87"/>
      <c r="N124" s="86"/>
      <c r="O124" s="86"/>
      <c r="P124" s="87"/>
      <c r="Q124" s="87"/>
      <c r="R124" s="87">
        <f t="shared" si="18"/>
        <v>0</v>
      </c>
      <c r="S124" s="118" t="e">
        <f t="shared" si="19"/>
        <v>#DIV/0!</v>
      </c>
      <c r="T124" s="87">
        <f t="shared" si="20"/>
        <v>0</v>
      </c>
    </row>
    <row r="125" spans="1:20" ht="15.75" hidden="1">
      <c r="A125" s="10" t="s">
        <v>151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4" t="e">
        <f t="shared" si="17"/>
        <v>#DIV/0!</v>
      </c>
      <c r="O125" s="6"/>
      <c r="P125" s="5"/>
      <c r="Q125" s="5"/>
      <c r="R125" s="85">
        <f t="shared" si="18"/>
        <v>0</v>
      </c>
      <c r="S125" s="117" t="e">
        <f t="shared" si="19"/>
        <v>#DIV/0!</v>
      </c>
      <c r="T125" s="83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4790000</v>
      </c>
      <c r="M126" s="12">
        <f>M127+M130+M131</f>
        <v>362426</v>
      </c>
      <c r="N126" s="84">
        <f t="shared" si="17"/>
        <v>0.07566304801670146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5">
        <f t="shared" si="18"/>
        <v>4790000</v>
      </c>
      <c r="S126" s="119">
        <f t="shared" si="19"/>
        <v>13.216491090595046</v>
      </c>
      <c r="T126" s="12">
        <f>T127+T130+T131</f>
        <v>4427574</v>
      </c>
    </row>
    <row r="127" spans="1:20" ht="15.75">
      <c r="A127" s="92" t="s">
        <v>21</v>
      </c>
      <c r="B127" s="87"/>
      <c r="C127" s="87"/>
      <c r="D127" s="86"/>
      <c r="E127" s="87"/>
      <c r="F127" s="86"/>
      <c r="G127" s="87"/>
      <c r="H127" s="87"/>
      <c r="I127" s="87"/>
      <c r="J127" s="86"/>
      <c r="K127" s="87"/>
      <c r="L127" s="87">
        <f>L128+L129</f>
        <v>4665000</v>
      </c>
      <c r="M127" s="87">
        <f>M128+M129</f>
        <v>362426</v>
      </c>
      <c r="N127" s="86">
        <f t="shared" si="17"/>
        <v>0.07769046087888531</v>
      </c>
      <c r="O127" s="87">
        <f aca="true" t="shared" si="31" ref="O127:T127">O128+O129</f>
        <v>0</v>
      </c>
      <c r="P127" s="87">
        <f t="shared" si="31"/>
        <v>0</v>
      </c>
      <c r="Q127" s="87">
        <f t="shared" si="31"/>
        <v>0</v>
      </c>
      <c r="R127" s="87">
        <f t="shared" si="18"/>
        <v>4665000</v>
      </c>
      <c r="S127" s="118">
        <f t="shared" si="19"/>
        <v>12.871593097625446</v>
      </c>
      <c r="T127" s="87">
        <f t="shared" si="31"/>
        <v>4302574</v>
      </c>
    </row>
    <row r="128" spans="1:21" ht="15.75">
      <c r="A128" s="10" t="s">
        <v>163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4665000</v>
      </c>
      <c r="M128" s="5">
        <v>362426</v>
      </c>
      <c r="N128" s="82">
        <f t="shared" si="17"/>
        <v>0.07769046087888531</v>
      </c>
      <c r="O128" s="6"/>
      <c r="P128" s="5"/>
      <c r="Q128" s="5"/>
      <c r="R128" s="83">
        <f t="shared" si="18"/>
        <v>4665000</v>
      </c>
      <c r="S128" s="117">
        <f t="shared" si="19"/>
        <v>12.871593097625446</v>
      </c>
      <c r="T128" s="83">
        <f t="shared" si="20"/>
        <v>4302574</v>
      </c>
      <c r="U128" s="66"/>
    </row>
    <row r="129" spans="1:20" ht="15.75">
      <c r="A129" s="10" t="s">
        <v>162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2"/>
      <c r="O129" s="6"/>
      <c r="P129" s="5"/>
      <c r="Q129" s="5"/>
      <c r="R129" s="83">
        <f t="shared" si="18"/>
        <v>0</v>
      </c>
      <c r="S129" s="117" t="e">
        <f t="shared" si="19"/>
        <v>#DIV/0!</v>
      </c>
      <c r="T129" s="83"/>
    </row>
    <row r="130" spans="1:21" ht="15.75">
      <c r="A130" s="92" t="s">
        <v>139</v>
      </c>
      <c r="B130" s="87"/>
      <c r="C130" s="87"/>
      <c r="D130" s="86"/>
      <c r="E130" s="87"/>
      <c r="F130" s="86"/>
      <c r="G130" s="87"/>
      <c r="H130" s="87"/>
      <c r="I130" s="87"/>
      <c r="J130" s="86"/>
      <c r="K130" s="87"/>
      <c r="L130" s="87">
        <v>25000</v>
      </c>
      <c r="M130" s="87"/>
      <c r="N130" s="86">
        <f t="shared" si="17"/>
        <v>0</v>
      </c>
      <c r="O130" s="86"/>
      <c r="P130" s="87"/>
      <c r="Q130" s="87"/>
      <c r="R130" s="87">
        <f t="shared" si="18"/>
        <v>25000</v>
      </c>
      <c r="S130" s="118" t="e">
        <f t="shared" si="19"/>
        <v>#DIV/0!</v>
      </c>
      <c r="T130" s="87">
        <f t="shared" si="20"/>
        <v>25000</v>
      </c>
      <c r="U130" s="66"/>
    </row>
    <row r="131" spans="1:20" ht="15.75">
      <c r="A131" s="92" t="s">
        <v>22</v>
      </c>
      <c r="B131" s="87"/>
      <c r="C131" s="87"/>
      <c r="D131" s="86"/>
      <c r="E131" s="87"/>
      <c r="F131" s="86"/>
      <c r="G131" s="87"/>
      <c r="H131" s="87"/>
      <c r="I131" s="87"/>
      <c r="J131" s="86"/>
      <c r="K131" s="87"/>
      <c r="L131" s="87">
        <f>L132+L136</f>
        <v>100000</v>
      </c>
      <c r="M131" s="87">
        <f aca="true" t="shared" si="32" ref="M131:T131">M132+M136</f>
        <v>0</v>
      </c>
      <c r="N131" s="86">
        <f t="shared" si="17"/>
        <v>0</v>
      </c>
      <c r="O131" s="87">
        <f t="shared" si="32"/>
        <v>0</v>
      </c>
      <c r="P131" s="87">
        <f t="shared" si="32"/>
        <v>0</v>
      </c>
      <c r="Q131" s="87">
        <f t="shared" si="32"/>
        <v>0</v>
      </c>
      <c r="R131" s="87">
        <f t="shared" si="18"/>
        <v>100000</v>
      </c>
      <c r="S131" s="118" t="e">
        <f t="shared" si="19"/>
        <v>#DIV/0!</v>
      </c>
      <c r="T131" s="87">
        <f t="shared" si="32"/>
        <v>100000</v>
      </c>
    </row>
    <row r="132" spans="1:20" ht="15.75">
      <c r="A132" s="10" t="s">
        <v>118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100000</v>
      </c>
      <c r="M132" s="5"/>
      <c r="N132" s="82">
        <f t="shared" si="17"/>
        <v>0</v>
      </c>
      <c r="O132" s="6"/>
      <c r="P132" s="5"/>
      <c r="Q132" s="5"/>
      <c r="R132" s="83">
        <f t="shared" si="18"/>
        <v>100000</v>
      </c>
      <c r="S132" s="117" t="e">
        <f t="shared" si="19"/>
        <v>#DIV/0!</v>
      </c>
      <c r="T132" s="83">
        <f t="shared" si="20"/>
        <v>100000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2" t="e">
        <f t="shared" si="17"/>
        <v>#DIV/0!</v>
      </c>
      <c r="O133" s="14"/>
      <c r="P133" s="12"/>
      <c r="Q133" s="12"/>
      <c r="R133" s="83">
        <f t="shared" si="18"/>
        <v>0</v>
      </c>
      <c r="S133" s="117" t="e">
        <f t="shared" si="19"/>
        <v>#DIV/0!</v>
      </c>
      <c r="T133" s="85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2" t="e">
        <f t="shared" si="17"/>
        <v>#DIV/0!</v>
      </c>
      <c r="O134" s="14"/>
      <c r="P134" s="12"/>
      <c r="Q134" s="12"/>
      <c r="R134" s="83">
        <f t="shared" si="18"/>
        <v>0</v>
      </c>
      <c r="S134" s="117" t="e">
        <f t="shared" si="19"/>
        <v>#DIV/0!</v>
      </c>
      <c r="T134" s="85">
        <f t="shared" si="20"/>
        <v>0</v>
      </c>
    </row>
    <row r="135" spans="1:20" ht="15.75" hidden="1">
      <c r="A135" s="10" t="s">
        <v>119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2" t="e">
        <f t="shared" si="17"/>
        <v>#DIV/0!</v>
      </c>
      <c r="O135" s="14"/>
      <c r="P135" s="12"/>
      <c r="Q135" s="12"/>
      <c r="R135" s="83">
        <f t="shared" si="18"/>
        <v>0</v>
      </c>
      <c r="S135" s="117" t="e">
        <f t="shared" si="19"/>
        <v>#DIV/0!</v>
      </c>
      <c r="T135" s="85">
        <f t="shared" si="20"/>
        <v>0</v>
      </c>
    </row>
    <row r="136" spans="1:20" ht="15.75">
      <c r="A136" s="10" t="s">
        <v>164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3"/>
      <c r="M136" s="83"/>
      <c r="N136" s="82"/>
      <c r="O136" s="82"/>
      <c r="P136" s="83"/>
      <c r="Q136" s="83"/>
      <c r="R136" s="83">
        <f t="shared" si="18"/>
        <v>0</v>
      </c>
      <c r="S136" s="117" t="e">
        <f t="shared" si="19"/>
        <v>#DIV/0!</v>
      </c>
      <c r="T136" s="83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31180000</v>
      </c>
      <c r="M137" s="12">
        <f>M144+M152+M156+M157</f>
        <v>1363190.47</v>
      </c>
      <c r="N137" s="84">
        <f t="shared" si="17"/>
        <v>0.0437200279025016</v>
      </c>
      <c r="O137" s="12">
        <f>O144+O152+O156+O157</f>
        <v>-12345</v>
      </c>
      <c r="P137" s="12">
        <f>P144+P152+P156+P157</f>
        <v>0</v>
      </c>
      <c r="Q137" s="12">
        <f>Q144+Q152+Q156+Q157</f>
        <v>0</v>
      </c>
      <c r="R137" s="85">
        <f t="shared" si="18"/>
        <v>31167655</v>
      </c>
      <c r="S137" s="119">
        <f t="shared" si="19"/>
        <v>22.863756522593647</v>
      </c>
      <c r="T137" s="12">
        <f>T144+T152+T156+T157</f>
        <v>29804464.53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4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5">
        <f t="shared" si="18"/>
        <v>0</v>
      </c>
      <c r="S138" s="117" t="e">
        <f t="shared" si="19"/>
        <v>#DIV/0!</v>
      </c>
      <c r="T138" s="87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4" t="e">
        <f t="shared" si="17"/>
        <v>#DIV/0!</v>
      </c>
      <c r="O139" s="14"/>
      <c r="P139" s="12"/>
      <c r="Q139" s="12"/>
      <c r="R139" s="85">
        <f t="shared" si="18"/>
        <v>0</v>
      </c>
      <c r="S139" s="117" t="e">
        <f t="shared" si="19"/>
        <v>#DIV/0!</v>
      </c>
      <c r="T139" s="85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4" t="e">
        <f t="shared" si="17"/>
        <v>#DIV/0!</v>
      </c>
      <c r="O140" s="6"/>
      <c r="P140" s="5"/>
      <c r="Q140" s="5"/>
      <c r="R140" s="85">
        <f t="shared" si="18"/>
        <v>0</v>
      </c>
      <c r="S140" s="117" t="e">
        <f t="shared" si="19"/>
        <v>#DIV/0!</v>
      </c>
      <c r="T140" s="83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4" t="e">
        <f t="shared" si="17"/>
        <v>#DIV/0!</v>
      </c>
      <c r="O141" s="6"/>
      <c r="P141" s="5"/>
      <c r="Q141" s="5"/>
      <c r="R141" s="85">
        <f t="shared" si="18"/>
        <v>0</v>
      </c>
      <c r="S141" s="117" t="e">
        <f t="shared" si="19"/>
        <v>#DIV/0!</v>
      </c>
      <c r="T141" s="83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4" t="e">
        <f t="shared" si="17"/>
        <v>#DIV/0!</v>
      </c>
      <c r="O142" s="6"/>
      <c r="P142" s="5"/>
      <c r="Q142" s="5"/>
      <c r="R142" s="85">
        <f t="shared" si="18"/>
        <v>0</v>
      </c>
      <c r="S142" s="117" t="e">
        <f t="shared" si="19"/>
        <v>#DIV/0!</v>
      </c>
      <c r="T142" s="83">
        <f t="shared" si="20"/>
        <v>0</v>
      </c>
    </row>
    <row r="143" spans="1:20" ht="15.75" hidden="1">
      <c r="A143" s="10" t="s">
        <v>139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4" t="e">
        <f t="shared" si="17"/>
        <v>#DIV/0!</v>
      </c>
      <c r="O143" s="6"/>
      <c r="P143" s="5"/>
      <c r="Q143" s="5"/>
      <c r="R143" s="85">
        <f t="shared" si="18"/>
        <v>0</v>
      </c>
      <c r="S143" s="117" t="e">
        <f t="shared" si="19"/>
        <v>#DIV/0!</v>
      </c>
      <c r="T143" s="83">
        <f t="shared" si="20"/>
        <v>0</v>
      </c>
    </row>
    <row r="144" spans="1:20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8600000</v>
      </c>
      <c r="M144" s="16">
        <f>M149+M151</f>
        <v>271535.47</v>
      </c>
      <c r="N144" s="86">
        <f t="shared" si="17"/>
        <v>0.031573891860465116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7">
        <f t="shared" si="18"/>
        <v>8600000</v>
      </c>
      <c r="S144" s="118">
        <f t="shared" si="19"/>
        <v>31.671737029420136</v>
      </c>
      <c r="T144" s="16">
        <f t="shared" si="37"/>
        <v>8328464.53</v>
      </c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4" t="e">
        <f t="shared" si="17"/>
        <v>#DIV/0!</v>
      </c>
      <c r="O145" s="14"/>
      <c r="P145" s="12"/>
      <c r="Q145" s="12"/>
      <c r="R145" s="85">
        <f t="shared" si="18"/>
        <v>0</v>
      </c>
      <c r="S145" s="117">
        <f t="shared" si="19"/>
        <v>0</v>
      </c>
      <c r="T145" s="87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4" t="e">
        <f aca="true" t="shared" si="38" ref="N146:N209">M146/L146</f>
        <v>#DIV/0!</v>
      </c>
      <c r="O146" s="6"/>
      <c r="P146" s="5"/>
      <c r="Q146" s="5"/>
      <c r="R146" s="85">
        <f aca="true" t="shared" si="39" ref="R146:R209">L146+O146</f>
        <v>0</v>
      </c>
      <c r="S146" s="117" t="e">
        <f t="shared" si="19"/>
        <v>#DIV/0!</v>
      </c>
      <c r="T146" s="83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4" t="e">
        <f t="shared" si="38"/>
        <v>#DIV/0!</v>
      </c>
      <c r="O147" s="6"/>
      <c r="P147" s="5"/>
      <c r="Q147" s="5"/>
      <c r="R147" s="85">
        <f t="shared" si="39"/>
        <v>0</v>
      </c>
      <c r="S147" s="117" t="e">
        <f t="shared" si="19"/>
        <v>#DIV/0!</v>
      </c>
      <c r="T147" s="83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4" t="e">
        <f t="shared" si="38"/>
        <v>#DIV/0!</v>
      </c>
      <c r="O148" s="6"/>
      <c r="P148" s="5"/>
      <c r="Q148" s="5"/>
      <c r="R148" s="85">
        <f t="shared" si="39"/>
        <v>0</v>
      </c>
      <c r="S148" s="117" t="e">
        <f t="shared" si="19"/>
        <v>#DIV/0!</v>
      </c>
      <c r="T148" s="83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8500000</v>
      </c>
      <c r="M149" s="113">
        <v>271535.47</v>
      </c>
      <c r="N149" s="82">
        <f t="shared" si="38"/>
        <v>0.031945349411764704</v>
      </c>
      <c r="O149" s="6"/>
      <c r="P149" s="5"/>
      <c r="Q149" s="5"/>
      <c r="R149" s="83">
        <f t="shared" si="39"/>
        <v>8500000</v>
      </c>
      <c r="S149" s="117">
        <f t="shared" si="19"/>
        <v>31.303461017450136</v>
      </c>
      <c r="T149" s="83">
        <f t="shared" si="20"/>
        <v>8228464.53</v>
      </c>
    </row>
    <row r="150" spans="1:20" ht="15.75" hidden="1">
      <c r="A150" s="92" t="s">
        <v>39</v>
      </c>
      <c r="B150" s="87">
        <v>1700000</v>
      </c>
      <c r="C150" s="87">
        <v>1700000</v>
      </c>
      <c r="D150" s="86"/>
      <c r="E150" s="87"/>
      <c r="F150" s="86">
        <f t="shared" si="40"/>
        <v>1</v>
      </c>
      <c r="G150" s="87"/>
      <c r="H150" s="87">
        <v>1700000</v>
      </c>
      <c r="I150" s="87"/>
      <c r="J150" s="86">
        <f t="shared" si="36"/>
        <v>0</v>
      </c>
      <c r="K150" s="87"/>
      <c r="L150" s="87"/>
      <c r="M150" s="87"/>
      <c r="N150" s="82" t="e">
        <f t="shared" si="38"/>
        <v>#DIV/0!</v>
      </c>
      <c r="O150" s="86"/>
      <c r="P150" s="87"/>
      <c r="Q150" s="87"/>
      <c r="R150" s="83">
        <f t="shared" si="39"/>
        <v>0</v>
      </c>
      <c r="S150" s="117" t="e">
        <f aca="true" t="shared" si="41" ref="S150:S213">R150/M150</f>
        <v>#DIV/0!</v>
      </c>
      <c r="T150" s="87">
        <f t="shared" si="20"/>
        <v>0</v>
      </c>
    </row>
    <row r="151" spans="1:20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/>
      <c r="N151" s="82">
        <f t="shared" si="38"/>
        <v>0</v>
      </c>
      <c r="O151" s="6"/>
      <c r="P151" s="5"/>
      <c r="Q151" s="5"/>
      <c r="R151" s="83">
        <f t="shared" si="39"/>
        <v>100000</v>
      </c>
      <c r="S151" s="117" t="e">
        <f t="shared" si="41"/>
        <v>#DIV/0!</v>
      </c>
      <c r="T151" s="83">
        <f aca="true" t="shared" si="42" ref="T151:T216">R151-M151</f>
        <v>100000</v>
      </c>
    </row>
    <row r="152" spans="1:20" ht="15.75">
      <c r="A152" s="92" t="s">
        <v>165</v>
      </c>
      <c r="B152" s="87"/>
      <c r="C152" s="87"/>
      <c r="D152" s="86"/>
      <c r="E152" s="87"/>
      <c r="F152" s="86"/>
      <c r="G152" s="87"/>
      <c r="H152" s="87"/>
      <c r="I152" s="87"/>
      <c r="J152" s="86"/>
      <c r="K152" s="87"/>
      <c r="L152" s="87">
        <f>L153+L154+L155</f>
        <v>22400000</v>
      </c>
      <c r="M152" s="87">
        <f>M153+M154+M155</f>
        <v>1050000</v>
      </c>
      <c r="N152" s="86">
        <f t="shared" si="38"/>
        <v>0.046875</v>
      </c>
      <c r="O152" s="87">
        <f aca="true" t="shared" si="43" ref="O152:T152">O153+O154+O155</f>
        <v>0</v>
      </c>
      <c r="P152" s="87">
        <f t="shared" si="43"/>
        <v>0</v>
      </c>
      <c r="Q152" s="87">
        <f t="shared" si="43"/>
        <v>0</v>
      </c>
      <c r="R152" s="87">
        <f t="shared" si="39"/>
        <v>22400000</v>
      </c>
      <c r="S152" s="118">
        <f t="shared" si="41"/>
        <v>21.333333333333332</v>
      </c>
      <c r="T152" s="87">
        <f t="shared" si="43"/>
        <v>21350000</v>
      </c>
    </row>
    <row r="153" spans="1:20" ht="15.75">
      <c r="A153" s="102" t="s">
        <v>131</v>
      </c>
      <c r="B153" s="83">
        <v>6001865</v>
      </c>
      <c r="C153" s="83">
        <v>5751865</v>
      </c>
      <c r="D153" s="82">
        <f>C153/B153</f>
        <v>0.9583462806977497</v>
      </c>
      <c r="E153" s="83"/>
      <c r="F153" s="82">
        <f t="shared" si="40"/>
        <v>0.9583462806977497</v>
      </c>
      <c r="G153" s="83"/>
      <c r="H153" s="83">
        <v>8444000</v>
      </c>
      <c r="I153" s="83">
        <v>7631000</v>
      </c>
      <c r="J153" s="82">
        <f t="shared" si="36"/>
        <v>0.9037186167693037</v>
      </c>
      <c r="K153" s="83"/>
      <c r="L153" s="83">
        <v>9600000</v>
      </c>
      <c r="M153" s="112"/>
      <c r="N153" s="82">
        <f t="shared" si="38"/>
        <v>0</v>
      </c>
      <c r="O153" s="82"/>
      <c r="P153" s="83"/>
      <c r="Q153" s="83"/>
      <c r="R153" s="83">
        <f t="shared" si="39"/>
        <v>9600000</v>
      </c>
      <c r="S153" s="117" t="e">
        <f t="shared" si="41"/>
        <v>#DIV/0!</v>
      </c>
      <c r="T153" s="83">
        <f t="shared" si="42"/>
        <v>9600000</v>
      </c>
    </row>
    <row r="154" spans="1:20" ht="15.75">
      <c r="A154" s="102" t="s">
        <v>166</v>
      </c>
      <c r="B154" s="83"/>
      <c r="C154" s="83"/>
      <c r="D154" s="82"/>
      <c r="E154" s="83"/>
      <c r="F154" s="82"/>
      <c r="G154" s="83"/>
      <c r="H154" s="83"/>
      <c r="I154" s="83"/>
      <c r="J154" s="82"/>
      <c r="K154" s="83"/>
      <c r="L154" s="83">
        <v>6800000</v>
      </c>
      <c r="M154" s="83">
        <v>550000</v>
      </c>
      <c r="N154" s="82">
        <f t="shared" si="38"/>
        <v>0.08088235294117647</v>
      </c>
      <c r="O154" s="82"/>
      <c r="P154" s="83"/>
      <c r="Q154" s="83"/>
      <c r="R154" s="83">
        <f t="shared" si="39"/>
        <v>6800000</v>
      </c>
      <c r="S154" s="117">
        <f t="shared" si="41"/>
        <v>12.363636363636363</v>
      </c>
      <c r="T154" s="83">
        <f t="shared" si="42"/>
        <v>6250000</v>
      </c>
    </row>
    <row r="155" spans="1:25" ht="15.75">
      <c r="A155" s="102" t="s">
        <v>132</v>
      </c>
      <c r="B155" s="83">
        <v>1875000</v>
      </c>
      <c r="C155" s="83">
        <v>1857068</v>
      </c>
      <c r="D155" s="82">
        <f>C155/B155</f>
        <v>0.9904362666666666</v>
      </c>
      <c r="E155" s="83"/>
      <c r="F155" s="82">
        <f t="shared" si="40"/>
        <v>0.9904362666666666</v>
      </c>
      <c r="G155" s="83">
        <v>0</v>
      </c>
      <c r="H155" s="83">
        <v>2706000</v>
      </c>
      <c r="I155" s="83">
        <v>2706000</v>
      </c>
      <c r="J155" s="82">
        <f t="shared" si="36"/>
        <v>1</v>
      </c>
      <c r="K155" s="83"/>
      <c r="L155" s="83">
        <v>6000000</v>
      </c>
      <c r="M155" s="83">
        <v>500000</v>
      </c>
      <c r="N155" s="82">
        <f t="shared" si="38"/>
        <v>0.08333333333333333</v>
      </c>
      <c r="O155" s="82"/>
      <c r="P155" s="83"/>
      <c r="Q155" s="83"/>
      <c r="R155" s="83">
        <f t="shared" si="39"/>
        <v>6000000</v>
      </c>
      <c r="S155" s="117">
        <f t="shared" si="41"/>
        <v>12</v>
      </c>
      <c r="T155" s="83">
        <f t="shared" si="42"/>
        <v>5500000</v>
      </c>
      <c r="Y155" s="65" t="s">
        <v>153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54000</v>
      </c>
      <c r="N156" s="86">
        <f t="shared" si="38"/>
        <v>0.3</v>
      </c>
      <c r="O156" s="21"/>
      <c r="P156" s="16"/>
      <c r="Q156" s="16"/>
      <c r="R156" s="87">
        <f t="shared" si="39"/>
        <v>180000</v>
      </c>
      <c r="S156" s="118">
        <f t="shared" si="41"/>
        <v>3.3333333333333335</v>
      </c>
      <c r="T156" s="87">
        <f t="shared" si="42"/>
        <v>126000</v>
      </c>
    </row>
    <row r="157" spans="1:20" ht="15.75">
      <c r="A157" s="92" t="s">
        <v>32</v>
      </c>
      <c r="B157" s="87"/>
      <c r="C157" s="87"/>
      <c r="D157" s="86"/>
      <c r="E157" s="87"/>
      <c r="F157" s="86" t="e">
        <f t="shared" si="40"/>
        <v>#DIV/0!</v>
      </c>
      <c r="G157" s="87"/>
      <c r="H157" s="87">
        <f>B157+G157</f>
        <v>0</v>
      </c>
      <c r="I157" s="87"/>
      <c r="J157" s="86" t="e">
        <f t="shared" si="36"/>
        <v>#DIV/0!</v>
      </c>
      <c r="K157" s="87"/>
      <c r="L157" s="87"/>
      <c r="M157" s="87">
        <v>-12345</v>
      </c>
      <c r="N157" s="86"/>
      <c r="O157" s="87">
        <v>-12345</v>
      </c>
      <c r="P157" s="87"/>
      <c r="Q157" s="87"/>
      <c r="R157" s="87">
        <f t="shared" si="39"/>
        <v>-12345</v>
      </c>
      <c r="S157" s="118">
        <f t="shared" si="41"/>
        <v>1</v>
      </c>
      <c r="T157" s="87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52225000</v>
      </c>
      <c r="M158" s="12">
        <f>M159+M164+M170+M174+M185</f>
        <v>4087251</v>
      </c>
      <c r="N158" s="84">
        <f t="shared" si="38"/>
        <v>0.07826234561991384</v>
      </c>
      <c r="O158" s="12">
        <f>O159+O163+O164+O168+O170+O174+O185</f>
        <v>-26543</v>
      </c>
      <c r="P158" s="12">
        <f>P159+P163+P164+P168+P170+P174+P185</f>
        <v>0</v>
      </c>
      <c r="Q158" s="12">
        <f>Q159+Q163+Q164+Q168+Q170+Q174+Q185</f>
        <v>0</v>
      </c>
      <c r="R158" s="85">
        <f t="shared" si="39"/>
        <v>52198457</v>
      </c>
      <c r="S158" s="119">
        <f t="shared" si="41"/>
        <v>12.771042688594363</v>
      </c>
      <c r="T158" s="85">
        <f t="shared" si="42"/>
        <v>48111206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22500000</v>
      </c>
      <c r="M159" s="16">
        <f>M160+M161</f>
        <v>2152907</v>
      </c>
      <c r="N159" s="86">
        <f t="shared" si="38"/>
        <v>0.09568475555555556</v>
      </c>
      <c r="O159" s="16">
        <f>O160+O161+O162</f>
        <v>0</v>
      </c>
      <c r="P159" s="16">
        <f>P160+P161+P162</f>
        <v>0</v>
      </c>
      <c r="Q159" s="16"/>
      <c r="R159" s="87">
        <f t="shared" si="39"/>
        <v>22500000</v>
      </c>
      <c r="S159" s="118">
        <f t="shared" si="41"/>
        <v>10.45098557438849</v>
      </c>
      <c r="T159" s="87">
        <f t="shared" si="42"/>
        <v>20347093</v>
      </c>
    </row>
    <row r="160" spans="1:20" ht="15.75">
      <c r="A160" s="10" t="s">
        <v>167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1044087</v>
      </c>
      <c r="N160" s="82">
        <f t="shared" si="38"/>
        <v>0.1491552857142857</v>
      </c>
      <c r="O160" s="6"/>
      <c r="P160" s="5"/>
      <c r="Q160" s="5"/>
      <c r="R160" s="83">
        <f t="shared" si="39"/>
        <v>7000000</v>
      </c>
      <c r="S160" s="117">
        <f t="shared" si="41"/>
        <v>6.704422141066789</v>
      </c>
      <c r="T160" s="83">
        <f t="shared" si="42"/>
        <v>5955913</v>
      </c>
    </row>
    <row r="161" spans="1:20" ht="15.75">
      <c r="A161" s="10" t="s">
        <v>117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15500000</v>
      </c>
      <c r="M161" s="5">
        <v>1108820</v>
      </c>
      <c r="N161" s="82">
        <f t="shared" si="38"/>
        <v>0.07153677419354838</v>
      </c>
      <c r="O161" s="6"/>
      <c r="P161" s="5"/>
      <c r="Q161" s="5"/>
      <c r="R161" s="83">
        <f t="shared" si="39"/>
        <v>15500000</v>
      </c>
      <c r="S161" s="117">
        <f t="shared" si="41"/>
        <v>13.978824335780379</v>
      </c>
      <c r="T161" s="83">
        <f t="shared" si="42"/>
        <v>14391180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4" t="e">
        <f t="shared" si="38"/>
        <v>#DIV/0!</v>
      </c>
      <c r="O162" s="6"/>
      <c r="P162" s="5"/>
      <c r="Q162" s="5"/>
      <c r="R162" s="85">
        <f t="shared" si="39"/>
        <v>0</v>
      </c>
      <c r="S162" s="117">
        <f t="shared" si="41"/>
        <v>0</v>
      </c>
      <c r="T162" s="83">
        <f t="shared" si="42"/>
        <v>-3833124</v>
      </c>
    </row>
    <row r="163" spans="1:20" ht="15.75" hidden="1">
      <c r="A163" s="61" t="s">
        <v>139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4" t="e">
        <f t="shared" si="38"/>
        <v>#DIV/0!</v>
      </c>
      <c r="O163" s="21"/>
      <c r="P163" s="16"/>
      <c r="Q163" s="16"/>
      <c r="R163" s="85">
        <f t="shared" si="39"/>
        <v>0</v>
      </c>
      <c r="S163" s="117" t="e">
        <f t="shared" si="41"/>
        <v>#DIV/0!</v>
      </c>
      <c r="T163" s="85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80200</v>
      </c>
      <c r="N164" s="86">
        <f t="shared" si="38"/>
        <v>0.06416</v>
      </c>
      <c r="O164" s="16">
        <f>O165+O166</f>
        <v>0</v>
      </c>
      <c r="P164" s="16">
        <f>P165+P166</f>
        <v>0</v>
      </c>
      <c r="Q164" s="16"/>
      <c r="R164" s="87">
        <f t="shared" si="39"/>
        <v>1250000</v>
      </c>
      <c r="S164" s="118">
        <f t="shared" si="41"/>
        <v>15.586034912718205</v>
      </c>
      <c r="T164" s="87">
        <f t="shared" si="42"/>
        <v>1169800</v>
      </c>
      <c r="U164" s="104"/>
    </row>
    <row r="165" spans="1:20" ht="15.75">
      <c r="A165" s="10" t="s">
        <v>168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80200</v>
      </c>
      <c r="N165" s="82">
        <f t="shared" si="38"/>
        <v>0.06416</v>
      </c>
      <c r="O165" s="6"/>
      <c r="P165" s="5"/>
      <c r="Q165" s="5"/>
      <c r="R165" s="83">
        <f t="shared" si="39"/>
        <v>1250000</v>
      </c>
      <c r="S165" s="117">
        <f t="shared" si="41"/>
        <v>15.586034912718205</v>
      </c>
      <c r="T165" s="83">
        <f>R165-M165</f>
        <v>1169800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4">
        <f t="shared" si="38"/>
        <v>0.94427</v>
      </c>
      <c r="O166" s="6"/>
      <c r="P166" s="5"/>
      <c r="Q166" s="5"/>
      <c r="R166" s="85">
        <f t="shared" si="39"/>
        <v>800000</v>
      </c>
      <c r="S166" s="117">
        <f t="shared" si="41"/>
        <v>1.0590191364757962</v>
      </c>
      <c r="T166" s="83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4" t="e">
        <f t="shared" si="38"/>
        <v>#DIV/0!</v>
      </c>
      <c r="O167" s="14"/>
      <c r="P167" s="12"/>
      <c r="Q167" s="12"/>
      <c r="R167" s="85">
        <f t="shared" si="39"/>
        <v>0</v>
      </c>
      <c r="S167" s="117" t="e">
        <f t="shared" si="41"/>
        <v>#DIV/0!</v>
      </c>
      <c r="T167" s="85">
        <f t="shared" si="42"/>
        <v>0</v>
      </c>
    </row>
    <row r="168" spans="1:20" ht="15.75" hidden="1">
      <c r="A168" s="20" t="s">
        <v>142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4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5">
        <f t="shared" si="39"/>
        <v>0</v>
      </c>
      <c r="S168" s="117" t="e">
        <f t="shared" si="41"/>
        <v>#DIV/0!</v>
      </c>
      <c r="T168" s="87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4" t="e">
        <f t="shared" si="38"/>
        <v>#DIV/0!</v>
      </c>
      <c r="O169" s="6"/>
      <c r="P169" s="5"/>
      <c r="Q169" s="5"/>
      <c r="R169" s="85">
        <f t="shared" si="39"/>
        <v>0</v>
      </c>
      <c r="S169" s="117" t="e">
        <f t="shared" si="41"/>
        <v>#DIV/0!</v>
      </c>
      <c r="T169" s="83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2300000</v>
      </c>
      <c r="M170" s="16">
        <f t="shared" si="48"/>
        <v>34629</v>
      </c>
      <c r="N170" s="86">
        <f t="shared" si="38"/>
        <v>0.015056086956521738</v>
      </c>
      <c r="O170" s="16">
        <f t="shared" si="48"/>
        <v>0</v>
      </c>
      <c r="P170" s="16">
        <f t="shared" si="48"/>
        <v>0</v>
      </c>
      <c r="Q170" s="16">
        <f t="shared" si="48"/>
        <v>0</v>
      </c>
      <c r="R170" s="87">
        <f t="shared" si="39"/>
        <v>2300000</v>
      </c>
      <c r="S170" s="118">
        <f t="shared" si="41"/>
        <v>66.4183199052817</v>
      </c>
      <c r="T170" s="87">
        <f t="shared" si="42"/>
        <v>2265371</v>
      </c>
    </row>
    <row r="171" spans="1:20" ht="15.75">
      <c r="A171" s="10" t="s">
        <v>169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103"/>
      <c r="N171" s="82">
        <f t="shared" si="38"/>
        <v>0</v>
      </c>
      <c r="O171" s="6"/>
      <c r="P171" s="5"/>
      <c r="Q171" s="5"/>
      <c r="R171" s="83">
        <f t="shared" si="39"/>
        <v>1800000</v>
      </c>
      <c r="S171" s="117" t="e">
        <f t="shared" si="41"/>
        <v>#DIV/0!</v>
      </c>
      <c r="T171" s="83">
        <f t="shared" si="42"/>
        <v>1800000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2" t="e">
        <f t="shared" si="38"/>
        <v>#DIV/0!</v>
      </c>
      <c r="O172" s="14"/>
      <c r="P172" s="12"/>
      <c r="Q172" s="12"/>
      <c r="R172" s="83">
        <f t="shared" si="39"/>
        <v>0</v>
      </c>
      <c r="S172" s="117" t="e">
        <f t="shared" si="41"/>
        <v>#DIV/0!</v>
      </c>
      <c r="T172" s="83">
        <f t="shared" si="42"/>
        <v>0</v>
      </c>
    </row>
    <row r="173" spans="1:20" ht="15.75">
      <c r="A173" s="10" t="s">
        <v>139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500000</v>
      </c>
      <c r="M173" s="5">
        <v>34629</v>
      </c>
      <c r="N173" s="82">
        <f t="shared" si="38"/>
        <v>0.069258</v>
      </c>
      <c r="O173" s="6"/>
      <c r="P173" s="5"/>
      <c r="Q173" s="12"/>
      <c r="R173" s="83">
        <f t="shared" si="39"/>
        <v>500000</v>
      </c>
      <c r="S173" s="117">
        <f t="shared" si="41"/>
        <v>14.43876519680037</v>
      </c>
      <c r="T173" s="83">
        <f t="shared" si="42"/>
        <v>465371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1846058</v>
      </c>
      <c r="N174" s="86">
        <f t="shared" si="38"/>
        <v>0.07052752626552053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7">
        <f t="shared" si="39"/>
        <v>26175000</v>
      </c>
      <c r="S174" s="118">
        <f t="shared" si="41"/>
        <v>14.178861119206438</v>
      </c>
      <c r="T174" s="87">
        <f t="shared" si="42"/>
        <v>24328942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2"/>
      <c r="O175" s="6"/>
      <c r="P175" s="5"/>
      <c r="Q175" s="5"/>
      <c r="R175" s="83">
        <f t="shared" si="39"/>
        <v>0</v>
      </c>
      <c r="S175" s="117"/>
      <c r="T175" s="83">
        <f t="shared" si="42"/>
        <v>0</v>
      </c>
    </row>
    <row r="176" spans="1:20" ht="15.75">
      <c r="A176" s="23" t="s">
        <v>122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2"/>
      <c r="O176" s="6"/>
      <c r="P176" s="5"/>
      <c r="Q176" s="5"/>
      <c r="R176" s="83">
        <f t="shared" si="39"/>
        <v>0</v>
      </c>
      <c r="S176" s="117"/>
      <c r="T176" s="83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2" t="e">
        <f t="shared" si="38"/>
        <v>#DIV/0!</v>
      </c>
      <c r="O177" s="6"/>
      <c r="P177" s="5"/>
      <c r="Q177" s="5"/>
      <c r="R177" s="83">
        <f t="shared" si="39"/>
        <v>0</v>
      </c>
      <c r="S177" s="117" t="e">
        <f t="shared" si="41"/>
        <v>#DIV/0!</v>
      </c>
      <c r="T177" s="83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/>
      <c r="N178" s="82">
        <f t="shared" si="38"/>
        <v>0</v>
      </c>
      <c r="O178" s="6"/>
      <c r="P178" s="5"/>
      <c r="Q178" s="5"/>
      <c r="R178" s="83">
        <f t="shared" si="39"/>
        <v>125000</v>
      </c>
      <c r="S178" s="117" t="e">
        <f t="shared" si="41"/>
        <v>#DIV/0!</v>
      </c>
      <c r="T178" s="83">
        <f t="shared" si="42"/>
        <v>125000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2" t="e">
        <f t="shared" si="38"/>
        <v>#DIV/0!</v>
      </c>
      <c r="O179" s="6"/>
      <c r="P179" s="5"/>
      <c r="Q179" s="5"/>
      <c r="R179" s="83">
        <f t="shared" si="39"/>
        <v>0</v>
      </c>
      <c r="S179" s="117" t="e">
        <f t="shared" si="41"/>
        <v>#DIV/0!</v>
      </c>
      <c r="T179" s="83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2" t="e">
        <f t="shared" si="38"/>
        <v>#DIV/0!</v>
      </c>
      <c r="O180" s="6"/>
      <c r="P180" s="5"/>
      <c r="Q180" s="5"/>
      <c r="R180" s="83">
        <f t="shared" si="39"/>
        <v>0</v>
      </c>
      <c r="S180" s="117" t="e">
        <f t="shared" si="41"/>
        <v>#DIV/0!</v>
      </c>
      <c r="T180" s="83">
        <f t="shared" si="42"/>
        <v>0</v>
      </c>
    </row>
    <row r="181" spans="1:20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1846058</v>
      </c>
      <c r="N181" s="82">
        <f t="shared" si="38"/>
        <v>0.07100223076923078</v>
      </c>
      <c r="O181" s="6"/>
      <c r="P181" s="5"/>
      <c r="Q181" s="5"/>
      <c r="R181" s="83">
        <f t="shared" si="39"/>
        <v>26000000</v>
      </c>
      <c r="S181" s="117">
        <f t="shared" si="41"/>
        <v>14.084064531016901</v>
      </c>
      <c r="T181" s="83">
        <f t="shared" si="42"/>
        <v>24153942</v>
      </c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/>
      <c r="N182" s="82">
        <f t="shared" si="38"/>
        <v>0</v>
      </c>
      <c r="O182" s="6"/>
      <c r="P182" s="5"/>
      <c r="Q182" s="5"/>
      <c r="R182" s="83">
        <f t="shared" si="39"/>
        <v>50000</v>
      </c>
      <c r="S182" s="117" t="e">
        <f t="shared" si="41"/>
        <v>#DIV/0!</v>
      </c>
      <c r="T182" s="83">
        <f t="shared" si="42"/>
        <v>50000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4" t="e">
        <f t="shared" si="38"/>
        <v>#DIV/0!</v>
      </c>
      <c r="O183" s="14"/>
      <c r="P183" s="12"/>
      <c r="Q183" s="12"/>
      <c r="R183" s="85">
        <f t="shared" si="39"/>
        <v>0</v>
      </c>
      <c r="S183" s="117" t="e">
        <f t="shared" si="41"/>
        <v>#DIV/0!</v>
      </c>
      <c r="T183" s="85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4" t="e">
        <f t="shared" si="38"/>
        <v>#DIV/0!</v>
      </c>
      <c r="O184" s="14"/>
      <c r="P184" s="16"/>
      <c r="Q184" s="16"/>
      <c r="R184" s="85">
        <f t="shared" si="39"/>
        <v>0</v>
      </c>
      <c r="S184" s="117" t="e">
        <f t="shared" si="41"/>
        <v>#DIV/0!</v>
      </c>
      <c r="T184" s="85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/>
      <c r="M185" s="16">
        <v>-26543</v>
      </c>
      <c r="N185" s="86"/>
      <c r="O185" s="16">
        <v>-26543</v>
      </c>
      <c r="P185" s="16"/>
      <c r="Q185" s="16"/>
      <c r="R185" s="87">
        <f t="shared" si="39"/>
        <v>-26543</v>
      </c>
      <c r="S185" s="118">
        <f t="shared" si="41"/>
        <v>1</v>
      </c>
      <c r="T185" s="87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26140120</v>
      </c>
      <c r="M186" s="12">
        <f>M188+M201+M203</f>
        <v>946852</v>
      </c>
      <c r="N186" s="84">
        <f t="shared" si="38"/>
        <v>0.036222174955585516</v>
      </c>
      <c r="O186" s="12">
        <f>O188+O201+O203</f>
        <v>494597</v>
      </c>
      <c r="P186" s="12">
        <f>P188+P199+P200+P201+P203</f>
        <v>0</v>
      </c>
      <c r="Q186" s="12">
        <f>Q188+Q199+Q200+Q201+Q203</f>
        <v>0</v>
      </c>
      <c r="R186" s="85">
        <f t="shared" si="39"/>
        <v>26634717</v>
      </c>
      <c r="S186" s="119">
        <f t="shared" si="41"/>
        <v>28.12975734328068</v>
      </c>
      <c r="T186" s="85">
        <f t="shared" si="42"/>
        <v>25687865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4" t="e">
        <f t="shared" si="38"/>
        <v>#REF!</v>
      </c>
      <c r="O187" s="14"/>
      <c r="P187" s="12"/>
      <c r="Q187" s="12"/>
      <c r="R187" s="85" t="e">
        <f t="shared" si="39"/>
        <v>#REF!</v>
      </c>
      <c r="S187" s="117" t="e">
        <f t="shared" si="41"/>
        <v>#REF!</v>
      </c>
      <c r="T187" s="85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23305120</v>
      </c>
      <c r="M188" s="16">
        <f t="shared" si="51"/>
        <v>957900</v>
      </c>
      <c r="N188" s="86">
        <f t="shared" si="38"/>
        <v>0.041102556004860735</v>
      </c>
      <c r="O188" s="16">
        <f>O189+O190</f>
        <v>505645</v>
      </c>
      <c r="P188" s="16">
        <f t="shared" si="51"/>
        <v>0</v>
      </c>
      <c r="Q188" s="16">
        <f t="shared" si="51"/>
        <v>0</v>
      </c>
      <c r="R188" s="87">
        <f t="shared" si="39"/>
        <v>23810765</v>
      </c>
      <c r="S188" s="118">
        <f t="shared" si="41"/>
        <v>24.85725545464036</v>
      </c>
      <c r="T188" s="87">
        <f t="shared" si="42"/>
        <v>22852865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12305120</v>
      </c>
      <c r="M189" s="113">
        <v>319974</v>
      </c>
      <c r="N189" s="82">
        <f t="shared" si="38"/>
        <v>0.026003322194338617</v>
      </c>
      <c r="O189" s="5">
        <f>505645</f>
        <v>505645</v>
      </c>
      <c r="P189" s="5"/>
      <c r="Q189" s="5"/>
      <c r="R189" s="83">
        <f t="shared" si="39"/>
        <v>12810765</v>
      </c>
      <c r="S189" s="117">
        <f t="shared" si="41"/>
        <v>40.03689362260684</v>
      </c>
      <c r="T189" s="83">
        <f t="shared" si="42"/>
        <v>12490791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11000000</v>
      </c>
      <c r="M190" s="5">
        <v>637926</v>
      </c>
      <c r="N190" s="82">
        <f t="shared" si="38"/>
        <v>0.05799327272727273</v>
      </c>
      <c r="O190" s="6"/>
      <c r="P190" s="5"/>
      <c r="Q190" s="5"/>
      <c r="R190" s="83">
        <f t="shared" si="39"/>
        <v>11000000</v>
      </c>
      <c r="S190" s="117">
        <f t="shared" si="41"/>
        <v>17.243379326128736</v>
      </c>
      <c r="T190" s="83">
        <f t="shared" si="42"/>
        <v>10362074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/>
      <c r="M191" s="12"/>
      <c r="N191" s="84" t="e">
        <f t="shared" si="38"/>
        <v>#DIV/0!</v>
      </c>
      <c r="O191" s="14"/>
      <c r="P191" s="12"/>
      <c r="Q191" s="12"/>
      <c r="R191" s="85">
        <f t="shared" si="39"/>
        <v>0</v>
      </c>
      <c r="S191" s="117" t="e">
        <f t="shared" si="41"/>
        <v>#DIV/0!</v>
      </c>
      <c r="T191" s="85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/>
      <c r="M192" s="12"/>
      <c r="N192" s="84" t="e">
        <f t="shared" si="38"/>
        <v>#DIV/0!</v>
      </c>
      <c r="O192" s="14"/>
      <c r="P192" s="12"/>
      <c r="Q192" s="12"/>
      <c r="R192" s="85">
        <f t="shared" si="39"/>
        <v>0</v>
      </c>
      <c r="S192" s="117" t="e">
        <f t="shared" si="41"/>
        <v>#DIV/0!</v>
      </c>
      <c r="T192" s="85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/>
      <c r="M193" s="12"/>
      <c r="N193" s="84" t="e">
        <f t="shared" si="38"/>
        <v>#DIV/0!</v>
      </c>
      <c r="O193" s="14"/>
      <c r="P193" s="12"/>
      <c r="Q193" s="12"/>
      <c r="R193" s="85">
        <f t="shared" si="39"/>
        <v>0</v>
      </c>
      <c r="S193" s="117" t="e">
        <f t="shared" si="41"/>
        <v>#DIV/0!</v>
      </c>
      <c r="T193" s="85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/>
      <c r="M194" s="12"/>
      <c r="N194" s="84" t="e">
        <f t="shared" si="38"/>
        <v>#DIV/0!</v>
      </c>
      <c r="O194" s="14"/>
      <c r="P194" s="12"/>
      <c r="Q194" s="12"/>
      <c r="R194" s="85">
        <f t="shared" si="39"/>
        <v>0</v>
      </c>
      <c r="S194" s="117" t="e">
        <f t="shared" si="41"/>
        <v>#DIV/0!</v>
      </c>
      <c r="T194" s="85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/>
      <c r="M195" s="12"/>
      <c r="N195" s="84" t="e">
        <f t="shared" si="38"/>
        <v>#DIV/0!</v>
      </c>
      <c r="O195" s="14"/>
      <c r="P195" s="12"/>
      <c r="Q195" s="12"/>
      <c r="R195" s="85">
        <f t="shared" si="39"/>
        <v>0</v>
      </c>
      <c r="S195" s="117" t="e">
        <f t="shared" si="41"/>
        <v>#DIV/0!</v>
      </c>
      <c r="T195" s="85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/>
      <c r="M196" s="12"/>
      <c r="N196" s="84" t="e">
        <f t="shared" si="38"/>
        <v>#DIV/0!</v>
      </c>
      <c r="O196" s="14"/>
      <c r="P196" s="12"/>
      <c r="Q196" s="12"/>
      <c r="R196" s="85">
        <f t="shared" si="39"/>
        <v>0</v>
      </c>
      <c r="S196" s="117" t="e">
        <f t="shared" si="41"/>
        <v>#DIV/0!</v>
      </c>
      <c r="T196" s="85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/>
      <c r="M197" s="12"/>
      <c r="N197" s="84" t="e">
        <f t="shared" si="38"/>
        <v>#DIV/0!</v>
      </c>
      <c r="O197" s="14"/>
      <c r="P197" s="12"/>
      <c r="Q197" s="12"/>
      <c r="R197" s="85">
        <f t="shared" si="39"/>
        <v>0</v>
      </c>
      <c r="S197" s="117" t="e">
        <f t="shared" si="41"/>
        <v>#DIV/0!</v>
      </c>
      <c r="T197" s="85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84" t="e">
        <f t="shared" si="38"/>
        <v>#DIV/0!</v>
      </c>
      <c r="O198" s="14"/>
      <c r="P198" s="12"/>
      <c r="Q198" s="12"/>
      <c r="R198" s="85">
        <f t="shared" si="39"/>
        <v>0</v>
      </c>
      <c r="S198" s="117" t="e">
        <f t="shared" si="41"/>
        <v>#DIV/0!</v>
      </c>
      <c r="T198" s="85">
        <f t="shared" si="42"/>
        <v>0</v>
      </c>
    </row>
    <row r="199" spans="1:20" ht="15.75" hidden="1">
      <c r="A199" s="17" t="s">
        <v>141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84" t="e">
        <f t="shared" si="38"/>
        <v>#DIV/0!</v>
      </c>
      <c r="O199" s="21"/>
      <c r="P199" s="16"/>
      <c r="Q199" s="16"/>
      <c r="R199" s="85">
        <f t="shared" si="39"/>
        <v>0</v>
      </c>
      <c r="S199" s="117" t="e">
        <f t="shared" si="41"/>
        <v>#DIV/0!</v>
      </c>
      <c r="T199" s="85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84" t="e">
        <f t="shared" si="38"/>
        <v>#DIV/0!</v>
      </c>
      <c r="O200" s="21"/>
      <c r="P200" s="16"/>
      <c r="Q200" s="16"/>
      <c r="R200" s="85">
        <f t="shared" si="39"/>
        <v>0</v>
      </c>
      <c r="S200" s="117" t="e">
        <f t="shared" si="41"/>
        <v>#DIV/0!</v>
      </c>
      <c r="T200" s="87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/>
      <c r="N201" s="86">
        <f t="shared" si="38"/>
        <v>0</v>
      </c>
      <c r="O201" s="21"/>
      <c r="P201" s="16"/>
      <c r="Q201" s="16"/>
      <c r="R201" s="87">
        <f t="shared" si="39"/>
        <v>2835000</v>
      </c>
      <c r="S201" s="118" t="e">
        <f t="shared" si="41"/>
        <v>#DIV/0!</v>
      </c>
      <c r="T201" s="87">
        <f t="shared" si="42"/>
        <v>2835000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/>
      <c r="M202" s="12"/>
      <c r="N202" s="86" t="e">
        <f t="shared" si="38"/>
        <v>#DIV/0!</v>
      </c>
      <c r="O202" s="14"/>
      <c r="P202" s="12"/>
      <c r="Q202" s="12"/>
      <c r="R202" s="87">
        <f t="shared" si="39"/>
        <v>0</v>
      </c>
      <c r="S202" s="118" t="e">
        <f t="shared" si="41"/>
        <v>#DIV/0!</v>
      </c>
      <c r="T202" s="85">
        <f t="shared" si="42"/>
        <v>0</v>
      </c>
    </row>
    <row r="203" spans="1:20" ht="15.75">
      <c r="A203" s="92" t="s">
        <v>32</v>
      </c>
      <c r="B203" s="87"/>
      <c r="C203" s="87"/>
      <c r="D203" s="86"/>
      <c r="E203" s="87"/>
      <c r="F203" s="86" t="e">
        <f t="shared" si="52"/>
        <v>#DIV/0!</v>
      </c>
      <c r="G203" s="87"/>
      <c r="H203" s="87">
        <f>B203+G203</f>
        <v>0</v>
      </c>
      <c r="I203" s="87"/>
      <c r="J203" s="86" t="e">
        <f t="shared" si="53"/>
        <v>#DIV/0!</v>
      </c>
      <c r="K203" s="87"/>
      <c r="L203" s="87"/>
      <c r="M203" s="87">
        <v>-11048</v>
      </c>
      <c r="N203" s="86"/>
      <c r="O203" s="87">
        <v>-11048</v>
      </c>
      <c r="P203" s="87"/>
      <c r="Q203" s="87"/>
      <c r="R203" s="87">
        <f t="shared" si="39"/>
        <v>-11048</v>
      </c>
      <c r="S203" s="118">
        <f t="shared" si="41"/>
        <v>1</v>
      </c>
      <c r="T203" s="87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1286457</v>
      </c>
      <c r="N204" s="84">
        <f t="shared" si="38"/>
        <v>0.19791646153846154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5">
        <f t="shared" si="39"/>
        <v>6500000</v>
      </c>
      <c r="S204" s="119">
        <f t="shared" si="41"/>
        <v>5.052636815688359</v>
      </c>
      <c r="T204" s="85">
        <f t="shared" si="42"/>
        <v>5213543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1286457</v>
      </c>
      <c r="N205" s="82">
        <f t="shared" si="38"/>
        <v>0.19791646153846154</v>
      </c>
      <c r="O205" s="6"/>
      <c r="P205" s="5"/>
      <c r="Q205" s="5"/>
      <c r="R205" s="83">
        <f t="shared" si="39"/>
        <v>6500000</v>
      </c>
      <c r="S205" s="117">
        <f t="shared" si="41"/>
        <v>5.052636815688359</v>
      </c>
      <c r="T205" s="83">
        <f t="shared" si="42"/>
        <v>5213543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4" t="e">
        <f t="shared" si="38"/>
        <v>#REF!</v>
      </c>
      <c r="O206" s="14"/>
      <c r="P206" s="12"/>
      <c r="Q206" s="12"/>
      <c r="R206" s="85" t="e">
        <f t="shared" si="39"/>
        <v>#REF!</v>
      </c>
      <c r="S206" s="117" t="e">
        <f t="shared" si="41"/>
        <v>#REF!</v>
      </c>
      <c r="T206" s="83" t="e">
        <f t="shared" si="42"/>
        <v>#REF!</v>
      </c>
    </row>
    <row r="207" spans="1:20" ht="15.75">
      <c r="A207" s="92" t="s">
        <v>32</v>
      </c>
      <c r="B207" s="87" t="e">
        <f>#REF!+A207</f>
        <v>#REF!</v>
      </c>
      <c r="C207" s="87"/>
      <c r="D207" s="86" t="e">
        <f t="shared" si="54"/>
        <v>#REF!</v>
      </c>
      <c r="E207" s="87"/>
      <c r="F207" s="86" t="e">
        <f t="shared" si="52"/>
        <v>#REF!</v>
      </c>
      <c r="G207" s="87"/>
      <c r="H207" s="87" t="e">
        <f>B207+E207</f>
        <v>#REF!</v>
      </c>
      <c r="I207" s="87"/>
      <c r="J207" s="86" t="e">
        <f t="shared" si="53"/>
        <v>#REF!</v>
      </c>
      <c r="K207" s="87"/>
      <c r="L207" s="87"/>
      <c r="M207" s="87"/>
      <c r="N207" s="86"/>
      <c r="O207" s="86"/>
      <c r="P207" s="87"/>
      <c r="Q207" s="87"/>
      <c r="R207" s="87">
        <f t="shared" si="39"/>
        <v>0</v>
      </c>
      <c r="S207" s="118"/>
      <c r="T207" s="87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124669</v>
      </c>
      <c r="N208" s="84">
        <f t="shared" si="38"/>
        <v>0.10389083333333334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5">
        <f t="shared" si="39"/>
        <v>1200000</v>
      </c>
      <c r="S208" s="119">
        <f t="shared" si="41"/>
        <v>9.625488292999863</v>
      </c>
      <c r="T208" s="85">
        <f t="shared" si="42"/>
        <v>1075331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124669</v>
      </c>
      <c r="N209" s="82">
        <f t="shared" si="38"/>
        <v>0.10389083333333334</v>
      </c>
      <c r="O209" s="6"/>
      <c r="P209" s="5"/>
      <c r="Q209" s="5"/>
      <c r="R209" s="83">
        <f t="shared" si="39"/>
        <v>1200000</v>
      </c>
      <c r="S209" s="117">
        <f t="shared" si="41"/>
        <v>9.625488292999863</v>
      </c>
      <c r="T209" s="83">
        <f t="shared" si="42"/>
        <v>1075331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4" t="e">
        <f aca="true" t="shared" si="57" ref="N210:N225">M210/L210</f>
        <v>#DIV/0!</v>
      </c>
      <c r="O210" s="14"/>
      <c r="P210" s="12"/>
      <c r="Q210" s="12"/>
      <c r="R210" s="85">
        <f aca="true" t="shared" si="58" ref="R210:R224">L210+O210</f>
        <v>0</v>
      </c>
      <c r="S210" s="117" t="e">
        <f t="shared" si="41"/>
        <v>#DIV/0!</v>
      </c>
      <c r="T210" s="85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57857000</v>
      </c>
      <c r="M211" s="12">
        <f t="shared" si="59"/>
        <v>1031996</v>
      </c>
      <c r="N211" s="84">
        <f t="shared" si="57"/>
        <v>0.017837011943239365</v>
      </c>
      <c r="O211" s="12">
        <f>O212+O213+O215+O224</f>
        <v>0</v>
      </c>
      <c r="P211" s="12">
        <f t="shared" si="59"/>
        <v>0</v>
      </c>
      <c r="Q211" s="12">
        <f t="shared" si="59"/>
        <v>0</v>
      </c>
      <c r="R211" s="85">
        <f t="shared" si="58"/>
        <v>57857000</v>
      </c>
      <c r="S211" s="119">
        <f t="shared" si="41"/>
        <v>56.063201795355795</v>
      </c>
      <c r="T211" s="85">
        <f t="shared" si="42"/>
        <v>56825004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/>
      <c r="N212" s="82">
        <f t="shared" si="57"/>
        <v>0</v>
      </c>
      <c r="O212" s="6"/>
      <c r="P212" s="5"/>
      <c r="Q212" s="5"/>
      <c r="R212" s="83">
        <f t="shared" si="58"/>
        <v>22000000</v>
      </c>
      <c r="S212" s="117" t="e">
        <f t="shared" si="41"/>
        <v>#DIV/0!</v>
      </c>
      <c r="T212" s="83">
        <f t="shared" si="42"/>
        <v>22000000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950845</v>
      </c>
      <c r="N213" s="82">
        <f t="shared" si="57"/>
        <v>0.24652450090744102</v>
      </c>
      <c r="O213" s="6"/>
      <c r="P213" s="5"/>
      <c r="Q213" s="5"/>
      <c r="R213" s="83">
        <f t="shared" si="58"/>
        <v>3857000</v>
      </c>
      <c r="S213" s="117">
        <f t="shared" si="41"/>
        <v>4.05639194611109</v>
      </c>
      <c r="T213" s="83">
        <f t="shared" si="42"/>
        <v>2906155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2" t="e">
        <f t="shared" si="57"/>
        <v>#DIV/0!</v>
      </c>
      <c r="O214" s="6"/>
      <c r="P214" s="5"/>
      <c r="Q214" s="5"/>
      <c r="R214" s="83">
        <f t="shared" si="58"/>
        <v>0</v>
      </c>
      <c r="S214" s="117" t="e">
        <f>R214/M214</f>
        <v>#DIV/0!</v>
      </c>
      <c r="T214" s="83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32000000</v>
      </c>
      <c r="M215" s="5">
        <v>81151</v>
      </c>
      <c r="N215" s="82">
        <f t="shared" si="57"/>
        <v>0.00253596875</v>
      </c>
      <c r="O215" s="6"/>
      <c r="P215" s="5"/>
      <c r="Q215" s="5"/>
      <c r="R215" s="83">
        <f t="shared" si="58"/>
        <v>32000000</v>
      </c>
      <c r="S215" s="117">
        <f>R215/M215</f>
        <v>394.32662567312786</v>
      </c>
      <c r="T215" s="83">
        <f t="shared" si="42"/>
        <v>31918849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4" t="e">
        <f t="shared" si="57"/>
        <v>#DIV/0!</v>
      </c>
      <c r="O216" s="14" t="e">
        <f>M216/L216</f>
        <v>#DIV/0!</v>
      </c>
      <c r="P216" s="5"/>
      <c r="Q216" s="5"/>
      <c r="R216" s="85" t="e">
        <f t="shared" si="58"/>
        <v>#DIV/0!</v>
      </c>
      <c r="S216" s="119" t="e">
        <f>R216/M216</f>
        <v>#DIV/0!</v>
      </c>
      <c r="T216" s="85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4" t="e">
        <f t="shared" si="57"/>
        <v>#DIV/0!</v>
      </c>
      <c r="O217" s="14" t="e">
        <f aca="true" t="shared" si="63" ref="O217:O223">M217/L217</f>
        <v>#DIV/0!</v>
      </c>
      <c r="P217" s="5"/>
      <c r="Q217" s="5"/>
      <c r="R217" s="85" t="e">
        <f t="shared" si="58"/>
        <v>#DIV/0!</v>
      </c>
      <c r="S217" s="119" t="e">
        <f>R217/M217</f>
        <v>#DIV/0!</v>
      </c>
      <c r="T217" s="85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4" t="e">
        <f t="shared" si="57"/>
        <v>#DIV/0!</v>
      </c>
      <c r="O218" s="14" t="e">
        <f t="shared" si="63"/>
        <v>#DIV/0!</v>
      </c>
      <c r="P218" s="5"/>
      <c r="Q218" s="5"/>
      <c r="R218" s="85" t="e">
        <f t="shared" si="58"/>
        <v>#DIV/0!</v>
      </c>
      <c r="S218" s="119" t="e">
        <f aca="true" t="shared" si="65" ref="S218:S225">R218/M218</f>
        <v>#DIV/0!</v>
      </c>
      <c r="T218" s="85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4" t="e">
        <f t="shared" si="57"/>
        <v>#DIV/0!</v>
      </c>
      <c r="O219" s="14" t="e">
        <f t="shared" si="63"/>
        <v>#DIV/0!</v>
      </c>
      <c r="P219" s="5"/>
      <c r="Q219" s="5"/>
      <c r="R219" s="85" t="e">
        <f t="shared" si="58"/>
        <v>#DIV/0!</v>
      </c>
      <c r="S219" s="119" t="e">
        <f t="shared" si="65"/>
        <v>#DIV/0!</v>
      </c>
      <c r="T219" s="85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4" t="e">
        <f t="shared" si="57"/>
        <v>#DIV/0!</v>
      </c>
      <c r="O220" s="14" t="e">
        <f t="shared" si="63"/>
        <v>#DIV/0!</v>
      </c>
      <c r="P220" s="5"/>
      <c r="Q220" s="5"/>
      <c r="R220" s="85" t="e">
        <f t="shared" si="58"/>
        <v>#DIV/0!</v>
      </c>
      <c r="S220" s="119" t="e">
        <f t="shared" si="65"/>
        <v>#DIV/0!</v>
      </c>
      <c r="T220" s="85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4" t="e">
        <f t="shared" si="57"/>
        <v>#DIV/0!</v>
      </c>
      <c r="O221" s="14" t="e">
        <f t="shared" si="63"/>
        <v>#DIV/0!</v>
      </c>
      <c r="P221" s="5"/>
      <c r="Q221" s="5"/>
      <c r="R221" s="85" t="e">
        <f t="shared" si="58"/>
        <v>#DIV/0!</v>
      </c>
      <c r="S221" s="119" t="e">
        <f t="shared" si="65"/>
        <v>#DIV/0!</v>
      </c>
      <c r="T221" s="85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4" t="e">
        <f t="shared" si="57"/>
        <v>#DIV/0!</v>
      </c>
      <c r="O222" s="14" t="e">
        <f t="shared" si="63"/>
        <v>#DIV/0!</v>
      </c>
      <c r="P222" s="5"/>
      <c r="Q222" s="5"/>
      <c r="R222" s="85" t="e">
        <f t="shared" si="58"/>
        <v>#DIV/0!</v>
      </c>
      <c r="S222" s="119" t="e">
        <f t="shared" si="65"/>
        <v>#DIV/0!</v>
      </c>
      <c r="T222" s="85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4" t="e">
        <f t="shared" si="57"/>
        <v>#DIV/0!</v>
      </c>
      <c r="O223" s="14" t="e">
        <f t="shared" si="63"/>
        <v>#DIV/0!</v>
      </c>
      <c r="P223" s="5"/>
      <c r="Q223" s="5"/>
      <c r="R223" s="85" t="e">
        <f t="shared" si="58"/>
        <v>#DIV/0!</v>
      </c>
      <c r="S223" s="119" t="e">
        <f t="shared" si="65"/>
        <v>#DIV/0!</v>
      </c>
      <c r="T223" s="85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/>
      <c r="M224" s="62"/>
      <c r="N224" s="88"/>
      <c r="O224" s="72"/>
      <c r="P224" s="16"/>
      <c r="Q224" s="16"/>
      <c r="R224" s="90">
        <f t="shared" si="58"/>
        <v>0</v>
      </c>
      <c r="S224" s="120"/>
      <c r="T224" s="90">
        <f t="shared" si="64"/>
        <v>0</v>
      </c>
    </row>
    <row r="225" spans="1:20" ht="21" thickBot="1">
      <c r="A225" s="69" t="s">
        <v>1</v>
      </c>
      <c r="B225" s="74">
        <f>B81+B87+B95+B102+B109+B126+B137+B158+B186+B204+B208+B211+B222+B224</f>
        <v>224238631</v>
      </c>
      <c r="C225" s="75">
        <f>C81+C87+C95+C99+C102+C109+C126+C137+C158+C186+C204+C208+C211</f>
        <v>208553657</v>
      </c>
      <c r="D225" s="76">
        <f>C225/B225</f>
        <v>0.9300523111024522</v>
      </c>
      <c r="E225" s="75">
        <f>E81+E87+E95+E99+E102+E109+E126+E137+E158+E186+E204+E208+E211+E222+E224</f>
        <v>0</v>
      </c>
      <c r="F225" s="76">
        <f t="shared" si="52"/>
        <v>0.9300523111024522</v>
      </c>
      <c r="G225" s="75">
        <f>G81+G87+G95+G102+G109+G126+G137+G158+G186+G204+G208+G211</f>
        <v>0</v>
      </c>
      <c r="H225" s="75">
        <f>H81+H87+H95+H102+H109+H126+H137+H158+H186+H204+H208+H211</f>
        <v>275745376</v>
      </c>
      <c r="I225" s="75">
        <f>I81+I87+I95+I102+I109+I126+I137+I158+I186+I204+I208+I211</f>
        <v>229057145</v>
      </c>
      <c r="J225" s="76">
        <f t="shared" si="61"/>
        <v>0.8306835397305085</v>
      </c>
      <c r="K225" s="77">
        <f aca="true" t="shared" si="66" ref="K225:R225">K81+K87+K95+K102+K109+K126+K137+K158+K186+K204+K208+K211</f>
        <v>150000</v>
      </c>
      <c r="L225" s="71">
        <f>L81+L87+L95+L102+L109+L126+L137+L158+L186+L204+L208+L211</f>
        <v>278014120</v>
      </c>
      <c r="M225" s="71">
        <f t="shared" si="66"/>
        <v>19583142.47</v>
      </c>
      <c r="N225" s="89">
        <f t="shared" si="57"/>
        <v>0.07043938081274433</v>
      </c>
      <c r="O225" s="71">
        <f t="shared" si="66"/>
        <v>413487</v>
      </c>
      <c r="P225" s="121">
        <f t="shared" si="66"/>
        <v>0</v>
      </c>
      <c r="Q225" s="121">
        <f t="shared" si="66"/>
        <v>0</v>
      </c>
      <c r="R225" s="71">
        <f t="shared" si="66"/>
        <v>278427607</v>
      </c>
      <c r="S225" s="89">
        <f t="shared" si="65"/>
        <v>14.21771850082445</v>
      </c>
      <c r="T225" s="91">
        <f t="shared" si="64"/>
        <v>258844464.53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146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147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2023-02-15T08:56:50Z</cp:lastPrinted>
  <dcterms:created xsi:type="dcterms:W3CDTF">2007-06-25T06:06:27Z</dcterms:created>
  <dcterms:modified xsi:type="dcterms:W3CDTF">2023-02-16T10:12:10Z</dcterms:modified>
  <cp:category/>
  <cp:version/>
  <cp:contentType/>
  <cp:contentStatus/>
</cp:coreProperties>
</file>