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noiembrie" sheetId="1" r:id="rId1"/>
  </sheets>
  <definedNames>
    <definedName name="_xlnm.Print_Area" localSheetId="0">'rectificare noiembrie'!$A$2:$T$213</definedName>
  </definedNames>
  <calcPr fullCalcOnLoad="1"/>
</workbook>
</file>

<file path=xl/sharedStrings.xml><?xml version="1.0" encoding="utf-8"?>
<sst xmlns="http://schemas.openxmlformats.org/spreadsheetml/2006/main" count="203" uniqueCount="146">
  <si>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</si>
  <si>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</si>
  <si>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</si>
  <si>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</si>
  <si>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</si>
  <si>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</si>
  <si>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</si>
  <si>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</si>
  <si>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</si>
  <si>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</si>
  <si>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</si>
  <si>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</si>
  <si>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</si>
  <si>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</si>
  <si>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</si>
  <si>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</si>
  <si>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</si>
  <si>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</si>
  <si>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</si>
  <si>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</si>
  <si>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</si>
  <si>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</si>
  <si>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</si>
  <si>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</si>
  <si>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</si>
  <si>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</si>
  <si>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</si>
  <si>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</si>
  <si>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</si>
  <si>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</si>
  <si>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</si>
  <si>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</si>
  <si>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</si>
  <si>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</si>
  <si>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</si>
  <si>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</si>
  <si>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</si>
  <si>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</si>
  <si>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</si>
  <si>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</si>
  <si>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</si>
  <si>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</si>
  <si>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</si>
  <si>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</si>
  <si>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</si>
  <si>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</si>
  <si>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</si>
  <si>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</si>
  <si>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</si>
  <si>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</si>
  <si>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</si>
  <si>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</si>
  <si>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</si>
  <si>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</si>
  <si>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</si>
  <si>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</si>
  <si>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</si>
  <si>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</si>
  <si>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</si>
  <si>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</si>
  <si>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</si>
  <si>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</si>
  <si>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</si>
  <si>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</si>
  <si>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</si>
  <si>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</si>
  <si>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</si>
  <si>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</si>
  <si>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</si>
  <si>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</si>
  <si>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</si>
  <si>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</si>
  <si>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</si>
  <si>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</si>
  <si>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</si>
  <si>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</si>
  <si>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</si>
  <si>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</si>
  <si>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</si>
  <si>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</si>
  <si>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</si>
  <si>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</si>
  <si>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</si>
  <si>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</si>
  <si>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</si>
  <si>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</si>
  <si>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</si>
  <si>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</si>
  <si>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</si>
  <si>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</si>
  <si>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</si>
  <si>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</si>
  <si>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</si>
  <si>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</si>
  <si>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</si>
  <si>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</si>
  <si>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</si>
  <si>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</si>
  <si>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</si>
  <si>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Program national de dezvoltare locala 4265</t>
  </si>
  <si>
    <t>Transferuri pentru cheltuieli de capital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</si>
  <si>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</si>
  <si>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</si>
  <si>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</si>
  <si>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</si>
  <si>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</si>
  <si>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</si>
  <si>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</si>
  <si>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</si>
  <si>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 xml:space="preserve">                      PRIMAR                                       DIRECTOR EXECUTIV                              SEF SERVICIU BUGET</t>
  </si>
  <si>
    <t>Transferuri pt. proiecte FEN postaderare 58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</si>
  <si>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</si>
  <si>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</si>
  <si>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</si>
  <si>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</si>
  <si>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</si>
  <si>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</si>
  <si>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</si>
  <si>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</si>
  <si>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</si>
  <si>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</si>
  <si>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</si>
  <si>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</si>
  <si>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</si>
  <si>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</si>
  <si>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</si>
  <si>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>% 2023
 fata de realizat 2022</t>
  </si>
  <si>
    <t>diferente 2023 fata 
de realizat 2022</t>
  </si>
  <si>
    <t>Subventii Fond Mediu 4344</t>
  </si>
  <si>
    <t>PNRR</t>
  </si>
  <si>
    <t xml:space="preserve">BUGET INITIAL  2023
 </t>
  </si>
  <si>
    <t>BUGET RECTIFICAT 2023</t>
  </si>
  <si>
    <t xml:space="preserve">% 
</t>
  </si>
  <si>
    <t xml:space="preserve">% </t>
  </si>
  <si>
    <t xml:space="preserve">                                                                                                                                                          SATU MARE PE ANUL 2023 - SECŢIUNEA DE DEZVOLTARE</t>
  </si>
  <si>
    <t>Sume primite din FSUE Covid 19 3705</t>
  </si>
  <si>
    <t>ANEXA NR. 1.1</t>
  </si>
  <si>
    <t>Sume incasate prin PNRR 420289 01</t>
  </si>
  <si>
    <t>Sume incasate prin PNRR 420289 03</t>
  </si>
  <si>
    <t>Transferuri interne - Programe de dezvoltare</t>
  </si>
  <si>
    <t>Sume incasate prin PNRR 42028801</t>
  </si>
  <si>
    <t>Sume incasate prin PNRR 42028803</t>
  </si>
  <si>
    <t>Sume program Angel Saligny</t>
  </si>
  <si>
    <t>Alte transferuri</t>
  </si>
  <si>
    <t>Varsaminte din sectiunea de functionare 3704</t>
  </si>
  <si>
    <t>REALIZARI LA 13.11.2023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</si>
</sst>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6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2"/>
      <color indexed="5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2"/>
      <color indexed="36"/>
      <name val="Arial"/>
      <family val="2"/>
    </font>
    <font>
      <b/>
      <sz val="10"/>
      <color indexed="53"/>
      <name val="Arial"/>
      <family val="2"/>
    </font>
    <font>
      <b/>
      <sz val="1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b/>
      <sz val="12"/>
      <color rgb="FF92D05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10"/>
      <color theme="9" tint="-0.24997000396251678"/>
      <name val="Arial"/>
      <family val="2"/>
    </font>
    <font>
      <b/>
      <sz val="12"/>
      <color theme="9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3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2" fillId="37" borderId="10" xfId="0" applyNumberFormat="1" applyFont="1" applyFill="1" applyBorder="1" applyAlignment="1">
      <alignment/>
    </xf>
    <xf numFmtId="3" fontId="55" fillId="0" borderId="12" xfId="0" applyNumberFormat="1" applyFont="1" applyBorder="1" applyAlignment="1">
      <alignment/>
    </xf>
    <xf numFmtId="0" fontId="56" fillId="0" borderId="10" xfId="57" applyFont="1" applyBorder="1">
      <alignment/>
      <protection/>
    </xf>
    <xf numFmtId="0" fontId="56" fillId="0" borderId="10" xfId="57" applyFont="1" applyBorder="1" applyAlignment="1">
      <alignment wrapText="1"/>
      <protection/>
    </xf>
    <xf numFmtId="0" fontId="57" fillId="0" borderId="10" xfId="57" applyFont="1" applyBorder="1">
      <alignment/>
      <protection/>
    </xf>
    <xf numFmtId="3" fontId="58" fillId="38" borderId="18" xfId="0" applyNumberFormat="1" applyFont="1" applyFill="1" applyBorder="1" applyAlignment="1">
      <alignment/>
    </xf>
    <xf numFmtId="3" fontId="55" fillId="38" borderId="18" xfId="0" applyNumberFormat="1" applyFont="1" applyFill="1" applyBorder="1" applyAlignment="1">
      <alignment/>
    </xf>
    <xf numFmtId="3" fontId="58" fillId="0" borderId="0" xfId="0" applyNumberFormat="1" applyFont="1" applyAlignment="1">
      <alignment/>
    </xf>
    <xf numFmtId="0" fontId="59" fillId="0" borderId="10" xfId="57" applyFont="1" applyBorder="1" applyAlignment="1">
      <alignment wrapText="1"/>
      <protection/>
    </xf>
    <xf numFmtId="3" fontId="58" fillId="0" borderId="12" xfId="0" applyNumberFormat="1" applyFont="1" applyBorder="1" applyAlignment="1">
      <alignment/>
    </xf>
    <xf numFmtId="0" fontId="60" fillId="0" borderId="10" xfId="57" applyFont="1" applyBorder="1" applyAlignment="1">
      <alignment wrapText="1"/>
      <protection/>
    </xf>
    <xf numFmtId="3" fontId="61" fillId="0" borderId="12" xfId="0" applyNumberFormat="1" applyFont="1" applyBorder="1" applyAlignment="1">
      <alignment/>
    </xf>
    <xf numFmtId="0" fontId="62" fillId="0" borderId="10" xfId="57" applyFont="1" applyBorder="1" applyAlignment="1">
      <alignment wrapText="1"/>
      <protection/>
    </xf>
    <xf numFmtId="3" fontId="63" fillId="0" borderId="12" xfId="0" applyNumberFormat="1" applyFont="1" applyBorder="1" applyAlignment="1">
      <alignment/>
    </xf>
    <xf numFmtId="3" fontId="61" fillId="0" borderId="0" xfId="0" applyNumberFormat="1" applyFont="1" applyAlignment="1">
      <alignment/>
    </xf>
    <xf numFmtId="3" fontId="61" fillId="38" borderId="10" xfId="0" applyNumberFormat="1" applyFont="1" applyFill="1" applyBorder="1" applyAlignment="1">
      <alignment/>
    </xf>
    <xf numFmtId="3" fontId="61" fillId="38" borderId="18" xfId="0" applyNumberFormat="1" applyFont="1" applyFill="1" applyBorder="1" applyAlignment="1">
      <alignment/>
    </xf>
    <xf numFmtId="3" fontId="2" fillId="38" borderId="10" xfId="57" applyNumberFormat="1" applyFont="1" applyFill="1" applyBorder="1" applyAlignment="1">
      <alignment horizontal="right"/>
      <protection/>
    </xf>
    <xf numFmtId="4" fontId="2" fillId="38" borderId="10" xfId="57" applyNumberFormat="1" applyFont="1" applyFill="1" applyBorder="1" applyAlignment="1">
      <alignment horizontal="right"/>
      <protection/>
    </xf>
    <xf numFmtId="3" fontId="55" fillId="40" borderId="0" xfId="0" applyNumberFormat="1" applyFont="1" applyFill="1" applyAlignment="1">
      <alignment/>
    </xf>
    <xf numFmtId="4" fontId="55" fillId="0" borderId="11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33"/>
  <sheetViews>
    <sheetView tabSelected="1" zoomScalePageLayoutView="0" workbookViewId="0" topLeftCell="B114">
      <selection activeCell="L63" sqref="L63"/>
    </sheetView>
  </sheetViews>
  <sheetFormatPr defaultColWidth="9.140625" defaultRowHeight="12.75"/>
  <cols>
    <col min="1" max="1" width="2.28125" style="134" hidden="1" customWidth="1"/>
    <col min="2" max="2" width="65.7109375" style="134" customWidth="1"/>
    <col min="3" max="4" width="18.7109375" style="134" hidden="1" customWidth="1"/>
    <col min="5" max="5" width="2.00390625" style="134" hidden="1" customWidth="1"/>
    <col min="6" max="6" width="1.7109375" style="134" hidden="1" customWidth="1"/>
    <col min="7" max="7" width="22.00390625" style="141" customWidth="1"/>
    <col min="8" max="8" width="18.28125" style="141" customWidth="1"/>
    <col min="9" max="9" width="0.2890625" style="141" hidden="1" customWidth="1"/>
    <col min="10" max="10" width="19.7109375" style="141" hidden="1" customWidth="1"/>
    <col min="11" max="11" width="12.7109375" style="148" bestFit="1" customWidth="1"/>
    <col min="12" max="12" width="17.57421875" style="141" customWidth="1"/>
    <col min="13" max="13" width="0.2890625" style="141" hidden="1" customWidth="1"/>
    <col min="14" max="14" width="0.2890625" style="4" hidden="1" customWidth="1"/>
    <col min="15" max="15" width="1.7109375" style="4" hidden="1" customWidth="1"/>
    <col min="16" max="16" width="19.7109375" style="134" bestFit="1" customWidth="1"/>
    <col min="17" max="17" width="0.13671875" style="134" customWidth="1"/>
    <col min="18" max="18" width="19.7109375" style="134" hidden="1" customWidth="1"/>
    <col min="19" max="19" width="14.140625" style="134" bestFit="1" customWidth="1"/>
    <col min="20" max="20" width="12.7109375" style="134" bestFit="1" customWidth="1"/>
    <col min="21" max="21" width="14.57421875" style="134" customWidth="1"/>
    <col min="22" max="16384" width="9.140625" style="134" customWidth="1"/>
  </cols>
  <sheetData>
    <row r="3" spans="2:15" ht="15.75" customHeight="1">
      <c r="B3" s="146"/>
      <c r="C3" s="146"/>
      <c r="D3" s="146"/>
      <c r="E3" s="146"/>
      <c r="F3" s="146"/>
      <c r="G3" s="19" t="s">
        <v>82</v>
      </c>
      <c r="H3" s="19"/>
      <c r="I3" s="19"/>
      <c r="J3" s="19"/>
      <c r="K3" s="133"/>
      <c r="L3" s="132"/>
      <c r="M3" s="132"/>
      <c r="N3" s="21"/>
      <c r="O3" s="21"/>
    </row>
    <row r="4" spans="2:15" ht="12" customHeight="1">
      <c r="B4" s="19" t="s">
        <v>134</v>
      </c>
      <c r="C4" s="22"/>
      <c r="D4" s="22"/>
      <c r="E4" s="22"/>
      <c r="F4" s="22"/>
      <c r="G4" s="132"/>
      <c r="H4" s="19"/>
      <c r="I4" s="19"/>
      <c r="J4" s="19"/>
      <c r="K4" s="133"/>
      <c r="L4" s="132"/>
      <c r="M4" s="132"/>
      <c r="N4" s="21"/>
      <c r="O4" s="21"/>
    </row>
    <row r="5" spans="2:15" ht="12" customHeight="1">
      <c r="B5" s="19"/>
      <c r="C5" s="22"/>
      <c r="D5" s="22"/>
      <c r="E5" s="22"/>
      <c r="F5" s="22"/>
      <c r="G5" s="132"/>
      <c r="H5" s="19"/>
      <c r="I5" s="19"/>
      <c r="J5" s="19"/>
      <c r="K5" s="133"/>
      <c r="L5" s="132"/>
      <c r="M5" s="132"/>
      <c r="N5" s="21"/>
      <c r="O5" s="21"/>
    </row>
    <row r="6" spans="2:18" ht="12.75" customHeight="1" thickBot="1">
      <c r="B6" s="19"/>
      <c r="C6" s="22"/>
      <c r="D6" s="22"/>
      <c r="E6" s="22"/>
      <c r="F6" s="22"/>
      <c r="G6" s="132"/>
      <c r="H6" s="19"/>
      <c r="I6" s="19"/>
      <c r="J6" s="19"/>
      <c r="K6" s="133"/>
      <c r="L6" s="132"/>
      <c r="M6" s="132"/>
      <c r="N6" s="21"/>
      <c r="O6" s="21"/>
      <c r="P6" s="23" t="s">
        <v>136</v>
      </c>
      <c r="R6" s="23" t="s">
        <v>89</v>
      </c>
    </row>
    <row r="7" spans="2:18" ht="52.5" customHeight="1" thickBot="1">
      <c r="B7" s="24" t="s">
        <v>0</v>
      </c>
      <c r="C7" s="25" t="s">
        <v>38</v>
      </c>
      <c r="D7" s="26" t="s">
        <v>42</v>
      </c>
      <c r="E7" s="26" t="s">
        <v>40</v>
      </c>
      <c r="F7" s="27" t="s">
        <v>33</v>
      </c>
      <c r="G7" s="28" t="s">
        <v>130</v>
      </c>
      <c r="H7" s="109" t="s">
        <v>145</v>
      </c>
      <c r="I7" s="111" t="s">
        <v>66</v>
      </c>
      <c r="J7" s="110" t="s">
        <v>64</v>
      </c>
      <c r="K7" s="112" t="s">
        <v>132</v>
      </c>
      <c r="L7" s="28" t="s">
        <v>85</v>
      </c>
      <c r="M7" s="111" t="s">
        <v>108</v>
      </c>
      <c r="N7" s="110" t="s">
        <v>85</v>
      </c>
      <c r="O7" s="113" t="s">
        <v>96</v>
      </c>
      <c r="P7" s="28" t="s">
        <v>131</v>
      </c>
      <c r="Q7" s="28" t="s">
        <v>126</v>
      </c>
      <c r="R7" s="114" t="s">
        <v>127</v>
      </c>
    </row>
    <row r="8" spans="2:16" ht="15.75" hidden="1">
      <c r="B8" s="135"/>
      <c r="C8" s="29">
        <v>50000</v>
      </c>
      <c r="D8" s="29">
        <v>3667</v>
      </c>
      <c r="E8" s="29">
        <f>D8/C8*100</f>
        <v>7.3340000000000005</v>
      </c>
      <c r="F8" s="29">
        <v>-30000</v>
      </c>
      <c r="G8" s="5">
        <v>0</v>
      </c>
      <c r="H8" s="5">
        <v>0</v>
      </c>
      <c r="I8" s="5"/>
      <c r="J8" s="5">
        <f aca="true" t="shared" si="0" ref="J8:J33">G8+I8</f>
        <v>0</v>
      </c>
      <c r="K8" s="30"/>
      <c r="L8" s="5"/>
      <c r="M8" s="5"/>
      <c r="N8" s="5">
        <v>0</v>
      </c>
      <c r="O8" s="5"/>
      <c r="P8" s="136"/>
    </row>
    <row r="9" spans="2:16" ht="15.75" hidden="1">
      <c r="B9" s="135"/>
      <c r="C9" s="29"/>
      <c r="D9" s="29"/>
      <c r="E9" s="29"/>
      <c r="F9" s="29"/>
      <c r="G9" s="5">
        <v>0</v>
      </c>
      <c r="H9" s="5">
        <v>0</v>
      </c>
      <c r="I9" s="5"/>
      <c r="J9" s="5">
        <f t="shared" si="0"/>
        <v>0</v>
      </c>
      <c r="K9" s="30"/>
      <c r="L9" s="5"/>
      <c r="M9" s="5"/>
      <c r="N9" s="5">
        <v>0</v>
      </c>
      <c r="O9" s="5"/>
      <c r="P9" s="137"/>
    </row>
    <row r="10" spans="2:16" ht="15.75" hidden="1">
      <c r="B10" s="138"/>
      <c r="C10" s="31">
        <v>267000</v>
      </c>
      <c r="D10" s="31">
        <v>101958</v>
      </c>
      <c r="E10" s="31">
        <f>D10/C10*100</f>
        <v>38.18651685393258</v>
      </c>
      <c r="F10" s="31">
        <v>62000</v>
      </c>
      <c r="G10" s="5">
        <v>0</v>
      </c>
      <c r="H10" s="5">
        <v>0</v>
      </c>
      <c r="I10" s="6"/>
      <c r="J10" s="5">
        <f t="shared" si="0"/>
        <v>0</v>
      </c>
      <c r="K10" s="30"/>
      <c r="L10" s="5"/>
      <c r="M10" s="5"/>
      <c r="N10" s="5">
        <v>0</v>
      </c>
      <c r="O10" s="5"/>
      <c r="P10" s="137"/>
    </row>
    <row r="11" spans="2:16" ht="15.75" hidden="1">
      <c r="B11" s="125"/>
      <c r="C11" s="31"/>
      <c r="D11" s="31"/>
      <c r="E11" s="31"/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7"/>
    </row>
    <row r="12" spans="2:16" ht="15.75" hidden="1">
      <c r="B12" s="138"/>
      <c r="C12" s="31">
        <v>59200000</v>
      </c>
      <c r="D12" s="31">
        <v>47244563</v>
      </c>
      <c r="E12" s="31">
        <f>D12/C12*100</f>
        <v>79.80500506756756</v>
      </c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7"/>
    </row>
    <row r="13" spans="2:16" ht="15.75" hidden="1">
      <c r="B13" s="138"/>
      <c r="C13" s="31">
        <v>2000000</v>
      </c>
      <c r="D13" s="31">
        <v>1335001</v>
      </c>
      <c r="E13" s="31">
        <f>D13/C13*100</f>
        <v>66.75005</v>
      </c>
      <c r="F13" s="31">
        <v>-400000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7"/>
    </row>
    <row r="14" spans="2:16" ht="15.75" hidden="1">
      <c r="B14" s="138"/>
      <c r="C14" s="31">
        <v>3050000</v>
      </c>
      <c r="D14" s="31">
        <v>2169612</v>
      </c>
      <c r="E14" s="31">
        <f>D14/C14*100</f>
        <v>71.13481967213114</v>
      </c>
      <c r="F14" s="31">
        <v>-250000</v>
      </c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7"/>
    </row>
    <row r="15" spans="2:16" ht="15.75" hidden="1">
      <c r="B15" s="138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7"/>
    </row>
    <row r="16" spans="2:16" ht="15.75" hidden="1">
      <c r="B16" s="138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7"/>
    </row>
    <row r="17" spans="2:16" ht="15.75" hidden="1">
      <c r="B17" s="138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7"/>
    </row>
    <row r="18" spans="2:16" ht="15.75" hidden="1">
      <c r="B18" s="138"/>
      <c r="C18" s="31"/>
      <c r="D18" s="31"/>
      <c r="E18" s="31"/>
      <c r="F18" s="31"/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7"/>
    </row>
    <row r="19" spans="2:16" ht="15.75" hidden="1">
      <c r="B19" s="138"/>
      <c r="C19" s="31">
        <v>1000000</v>
      </c>
      <c r="D19" s="31">
        <v>762795</v>
      </c>
      <c r="E19" s="31">
        <f>D19/C19*100</f>
        <v>76.2795</v>
      </c>
      <c r="F19" s="31">
        <v>50000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7"/>
    </row>
    <row r="20" spans="2:16" ht="15.75" hidden="1">
      <c r="B20" s="125"/>
      <c r="C20" s="31">
        <v>22000</v>
      </c>
      <c r="D20" s="31">
        <v>15805</v>
      </c>
      <c r="E20" s="31">
        <f>D20/C20*100</f>
        <v>71.8409090909091</v>
      </c>
      <c r="F20" s="31">
        <v>-2000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7"/>
    </row>
    <row r="21" spans="2:16" ht="15.75" hidden="1">
      <c r="B21" s="125"/>
      <c r="C21" s="31">
        <v>260000</v>
      </c>
      <c r="D21" s="31">
        <v>165823</v>
      </c>
      <c r="E21" s="31">
        <f>D21/C21*100</f>
        <v>63.778076923076924</v>
      </c>
      <c r="F21" s="31">
        <v>-60000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7"/>
    </row>
    <row r="22" spans="2:16" ht="15.75" hidden="1">
      <c r="B22" s="125"/>
      <c r="C22" s="31">
        <v>4850000</v>
      </c>
      <c r="D22" s="31">
        <v>3843239</v>
      </c>
      <c r="E22" s="31">
        <f>D22/C22*100</f>
        <v>79.2420412371134</v>
      </c>
      <c r="F22" s="31">
        <f>-450000-7100-43300</f>
        <v>-500400</v>
      </c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7"/>
    </row>
    <row r="23" spans="2:16" ht="1.5" customHeight="1" hidden="1">
      <c r="B23" s="125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7"/>
    </row>
    <row r="24" spans="2:16" ht="15.75" hidden="1">
      <c r="B24" s="125"/>
      <c r="C24" s="31">
        <v>0</v>
      </c>
      <c r="D24" s="31">
        <v>0</v>
      </c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7"/>
    </row>
    <row r="25" spans="2:16" ht="15.75" hidden="1">
      <c r="B25" s="125"/>
      <c r="C25" s="31">
        <v>5936000</v>
      </c>
      <c r="D25" s="31">
        <v>3242619</v>
      </c>
      <c r="E25" s="31">
        <f>D25/C25*100</f>
        <v>54.62633086253369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7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7"/>
    </row>
    <row r="27" spans="2:16" ht="15.75" hidden="1">
      <c r="B27" s="125"/>
      <c r="C27" s="31"/>
      <c r="D27" s="31"/>
      <c r="E27" s="31"/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37"/>
    </row>
    <row r="28" spans="2:16" ht="15.75" hidden="1">
      <c r="B28" s="125"/>
      <c r="C28" s="31">
        <v>20000</v>
      </c>
      <c r="D28" s="31">
        <v>11942</v>
      </c>
      <c r="E28" s="31">
        <f aca="true" t="shared" si="1" ref="E28:E33">D28/C28*100</f>
        <v>59.709999999999994</v>
      </c>
      <c r="F28" s="31"/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37"/>
    </row>
    <row r="29" spans="2:16" ht="15.75" hidden="1">
      <c r="B29" s="137"/>
      <c r="C29" s="31">
        <v>500</v>
      </c>
      <c r="D29" s="31">
        <v>560</v>
      </c>
      <c r="E29" s="31">
        <f t="shared" si="1"/>
        <v>112.00000000000001</v>
      </c>
      <c r="F29" s="31">
        <v>150</v>
      </c>
      <c r="G29" s="5">
        <v>0</v>
      </c>
      <c r="H29" s="5">
        <v>0</v>
      </c>
      <c r="I29" s="15"/>
      <c r="J29" s="5">
        <f t="shared" si="0"/>
        <v>0</v>
      </c>
      <c r="K29" s="30"/>
      <c r="L29" s="5"/>
      <c r="M29" s="5"/>
      <c r="N29" s="5">
        <v>0</v>
      </c>
      <c r="O29" s="5"/>
      <c r="P29" s="137"/>
    </row>
    <row r="30" spans="2:16" ht="15.75" hidden="1">
      <c r="B30" s="137"/>
      <c r="C30" s="31">
        <v>70000</v>
      </c>
      <c r="D30" s="31">
        <v>193321</v>
      </c>
      <c r="E30" s="31">
        <f t="shared" si="1"/>
        <v>276.17285714285714</v>
      </c>
      <c r="F30" s="31">
        <v>180000</v>
      </c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7"/>
    </row>
    <row r="31" spans="2:16" ht="15.75" hidden="1">
      <c r="B31" s="137"/>
      <c r="C31" s="31">
        <v>80000</v>
      </c>
      <c r="D31" s="31">
        <v>0</v>
      </c>
      <c r="E31" s="31">
        <f t="shared" si="1"/>
        <v>0</v>
      </c>
      <c r="F31" s="31">
        <v>1547000</v>
      </c>
      <c r="G31" s="5">
        <v>0</v>
      </c>
      <c r="H31" s="5">
        <v>0</v>
      </c>
      <c r="I31" s="7"/>
      <c r="J31" s="7">
        <f t="shared" si="0"/>
        <v>0</v>
      </c>
      <c r="K31" s="32"/>
      <c r="L31" s="5"/>
      <c r="M31" s="5"/>
      <c r="N31" s="5">
        <v>0</v>
      </c>
      <c r="O31" s="5"/>
      <c r="P31" s="137"/>
    </row>
    <row r="32" spans="2:16" ht="15.75" hidden="1">
      <c r="B32" s="137"/>
      <c r="C32" s="31">
        <v>100000</v>
      </c>
      <c r="D32" s="31">
        <v>52521</v>
      </c>
      <c r="E32" s="31">
        <f t="shared" si="1"/>
        <v>52.520999999999994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37"/>
    </row>
    <row r="33" spans="2:16" ht="15.75" hidden="1">
      <c r="B33" s="125"/>
      <c r="C33" s="31">
        <v>300000</v>
      </c>
      <c r="D33" s="31">
        <v>164710</v>
      </c>
      <c r="E33" s="31">
        <f t="shared" si="1"/>
        <v>54.903333333333336</v>
      </c>
      <c r="F33" s="31"/>
      <c r="G33" s="5">
        <v>0</v>
      </c>
      <c r="H33" s="5">
        <v>0</v>
      </c>
      <c r="I33" s="6"/>
      <c r="J33" s="6">
        <f t="shared" si="0"/>
        <v>0</v>
      </c>
      <c r="K33" s="32"/>
      <c r="L33" s="5"/>
      <c r="M33" s="5"/>
      <c r="N33" s="5">
        <v>0</v>
      </c>
      <c r="O33" s="5"/>
      <c r="P33" s="137"/>
    </row>
    <row r="34" spans="2:16" ht="15.75" hidden="1">
      <c r="B34" s="125"/>
      <c r="C34" s="31">
        <v>2000</v>
      </c>
      <c r="D34" s="31">
        <v>0</v>
      </c>
      <c r="E34" s="31"/>
      <c r="F34" s="31">
        <v>-1900</v>
      </c>
      <c r="G34" s="5">
        <v>0</v>
      </c>
      <c r="H34" s="5">
        <v>0</v>
      </c>
      <c r="I34" s="15"/>
      <c r="J34" s="5"/>
      <c r="K34" s="32"/>
      <c r="L34" s="5"/>
      <c r="M34" s="5"/>
      <c r="N34" s="5">
        <v>0</v>
      </c>
      <c r="O34" s="5"/>
      <c r="P34" s="137"/>
    </row>
    <row r="35" spans="2:16" ht="15.75" hidden="1">
      <c r="B35" s="125"/>
      <c r="C35" s="31">
        <v>900000</v>
      </c>
      <c r="D35" s="31">
        <v>533905</v>
      </c>
      <c r="E35" s="31">
        <f aca="true" t="shared" si="2" ref="E35:E43">D35/C35*100</f>
        <v>59.32277777777778</v>
      </c>
      <c r="F35" s="31">
        <v>-200000</v>
      </c>
      <c r="G35" s="5">
        <v>0</v>
      </c>
      <c r="H35" s="5">
        <v>0</v>
      </c>
      <c r="I35" s="15"/>
      <c r="J35" s="5">
        <f aca="true" t="shared" si="3" ref="J35:J73">G35+I35</f>
        <v>0</v>
      </c>
      <c r="K35" s="30"/>
      <c r="L35" s="5"/>
      <c r="M35" s="5"/>
      <c r="N35" s="5">
        <v>0</v>
      </c>
      <c r="O35" s="5"/>
      <c r="P35" s="137"/>
    </row>
    <row r="36" spans="2:16" ht="15.75" hidden="1">
      <c r="B36" s="125"/>
      <c r="C36" s="31">
        <v>150000</v>
      </c>
      <c r="D36" s="31">
        <v>82190</v>
      </c>
      <c r="E36" s="31">
        <f t="shared" si="2"/>
        <v>54.79333333333334</v>
      </c>
      <c r="F36" s="31">
        <v>-50000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7"/>
    </row>
    <row r="37" spans="2:16" ht="15.75" hidden="1">
      <c r="B37" s="125"/>
      <c r="C37" s="31">
        <v>3000000</v>
      </c>
      <c r="D37" s="31">
        <v>2014596</v>
      </c>
      <c r="E37" s="31">
        <f t="shared" si="2"/>
        <v>67.1532</v>
      </c>
      <c r="F37" s="31">
        <f>-500000-60000</f>
        <v>-560000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7"/>
    </row>
    <row r="38" spans="2:16" ht="15.75" hidden="1">
      <c r="B38" s="125"/>
      <c r="C38" s="31">
        <v>45000</v>
      </c>
      <c r="D38" s="31">
        <v>24289</v>
      </c>
      <c r="E38" s="31">
        <f t="shared" si="2"/>
        <v>53.97555555555555</v>
      </c>
      <c r="F38" s="31"/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37"/>
    </row>
    <row r="39" spans="2:16" ht="15.75" hidden="1">
      <c r="B39" s="125"/>
      <c r="C39" s="31">
        <v>3000</v>
      </c>
      <c r="D39" s="31">
        <v>1490</v>
      </c>
      <c r="E39" s="31">
        <f t="shared" si="2"/>
        <v>49.666666666666664</v>
      </c>
      <c r="F39" s="31">
        <v>-1000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37"/>
    </row>
    <row r="40" spans="2:16" ht="15.75" hidden="1">
      <c r="B40" s="125"/>
      <c r="C40" s="31">
        <v>25000</v>
      </c>
      <c r="D40" s="31">
        <v>1069</v>
      </c>
      <c r="E40" s="31">
        <f t="shared" si="2"/>
        <v>4.276</v>
      </c>
      <c r="F40" s="31">
        <v>-23000</v>
      </c>
      <c r="G40" s="5">
        <v>0</v>
      </c>
      <c r="H40" s="5">
        <v>0</v>
      </c>
      <c r="I40" s="15"/>
      <c r="J40" s="5">
        <f t="shared" si="3"/>
        <v>0</v>
      </c>
      <c r="K40" s="30"/>
      <c r="L40" s="5"/>
      <c r="M40" s="5"/>
      <c r="N40" s="5">
        <v>0</v>
      </c>
      <c r="O40" s="5"/>
      <c r="P40" s="137"/>
    </row>
    <row r="41" spans="2:18" ht="15.75">
      <c r="B41" s="123" t="s">
        <v>80</v>
      </c>
      <c r="C41" s="31">
        <v>1800000</v>
      </c>
      <c r="D41" s="31">
        <v>1474954</v>
      </c>
      <c r="E41" s="31">
        <f t="shared" si="2"/>
        <v>81.9418888888889</v>
      </c>
      <c r="F41" s="31"/>
      <c r="G41" s="5">
        <v>6753758</v>
      </c>
      <c r="H41" s="119">
        <v>6753756</v>
      </c>
      <c r="I41" s="15"/>
      <c r="J41" s="5">
        <f t="shared" si="3"/>
        <v>6753758</v>
      </c>
      <c r="K41" s="30">
        <f>H41/G41</f>
        <v>0.9999997038685722</v>
      </c>
      <c r="L41" s="5"/>
      <c r="M41" s="5">
        <v>36627760</v>
      </c>
      <c r="N41" s="15"/>
      <c r="O41" s="15"/>
      <c r="P41" s="15">
        <f>G41+L41</f>
        <v>6753758</v>
      </c>
      <c r="Q41" s="32">
        <f>P41/H41</f>
        <v>1.0000002961315155</v>
      </c>
      <c r="R41" s="6">
        <f>P41-H41</f>
        <v>2</v>
      </c>
    </row>
    <row r="42" spans="2:19" ht="16.5" customHeight="1">
      <c r="B42" s="125" t="s">
        <v>144</v>
      </c>
      <c r="C42" s="31">
        <v>15000</v>
      </c>
      <c r="D42" s="31">
        <v>8462</v>
      </c>
      <c r="E42" s="31">
        <f t="shared" si="2"/>
        <v>56.41333333333334</v>
      </c>
      <c r="F42" s="31"/>
      <c r="G42" s="5">
        <v>76298698</v>
      </c>
      <c r="H42" s="103">
        <v>73349617</v>
      </c>
      <c r="I42" s="15"/>
      <c r="J42" s="5">
        <f t="shared" si="3"/>
        <v>76298698</v>
      </c>
      <c r="K42" s="30">
        <f aca="true" t="shared" si="4" ref="K42:K73">H42/G42</f>
        <v>0.9613482133076504</v>
      </c>
      <c r="L42" s="5">
        <v>1000000</v>
      </c>
      <c r="M42" s="5">
        <f>1600000+2306733+530216</f>
        <v>4436949</v>
      </c>
      <c r="N42" s="15"/>
      <c r="O42" s="15"/>
      <c r="P42" s="15">
        <f aca="true" t="shared" si="5" ref="P42:P73">G42+L42</f>
        <v>77298698</v>
      </c>
      <c r="Q42" s="32">
        <f aca="true" t="shared" si="6" ref="Q42:Q71">P42/H42</f>
        <v>1.0538391495622943</v>
      </c>
      <c r="R42" s="6">
        <f aca="true" t="shared" si="7" ref="R42:R75">P42-H42</f>
        <v>3949081</v>
      </c>
      <c r="S42" s="141"/>
    </row>
    <row r="43" spans="2:18" ht="33" customHeight="1" hidden="1">
      <c r="B43" s="33" t="s">
        <v>94</v>
      </c>
      <c r="C43" s="31">
        <v>2000</v>
      </c>
      <c r="D43" s="31">
        <v>1820</v>
      </c>
      <c r="E43" s="31">
        <f t="shared" si="2"/>
        <v>91</v>
      </c>
      <c r="F43" s="31"/>
      <c r="G43" s="5">
        <v>0</v>
      </c>
      <c r="H43" s="103"/>
      <c r="I43" s="15"/>
      <c r="J43" s="5">
        <f t="shared" si="3"/>
        <v>0</v>
      </c>
      <c r="K43" s="30" t="e">
        <f t="shared" si="4"/>
        <v>#DIV/0!</v>
      </c>
      <c r="L43" s="5"/>
      <c r="M43" s="5"/>
      <c r="N43" s="5"/>
      <c r="O43" s="5"/>
      <c r="P43" s="15">
        <f t="shared" si="5"/>
        <v>0</v>
      </c>
      <c r="Q43" s="32" t="e">
        <f t="shared" si="6"/>
        <v>#DIV/0!</v>
      </c>
      <c r="R43" s="6">
        <f t="shared" si="7"/>
        <v>0</v>
      </c>
    </row>
    <row r="44" spans="2:18" ht="0.75" customHeight="1" hidden="1">
      <c r="B44" s="33" t="s">
        <v>90</v>
      </c>
      <c r="C44" s="31"/>
      <c r="D44" s="31"/>
      <c r="E44" s="31"/>
      <c r="F44" s="31"/>
      <c r="G44" s="5">
        <v>0</v>
      </c>
      <c r="H44" s="6"/>
      <c r="I44" s="15"/>
      <c r="J44" s="5">
        <f t="shared" si="3"/>
        <v>0</v>
      </c>
      <c r="K44" s="30" t="e">
        <f t="shared" si="4"/>
        <v>#DIV/0!</v>
      </c>
      <c r="L44" s="5"/>
      <c r="M44" s="5">
        <v>0</v>
      </c>
      <c r="N44" s="5"/>
      <c r="O44" s="5"/>
      <c r="P44" s="15">
        <f t="shared" si="5"/>
        <v>0</v>
      </c>
      <c r="Q44" s="32" t="e">
        <f t="shared" si="6"/>
        <v>#DIV/0!</v>
      </c>
      <c r="R44" s="6">
        <f t="shared" si="7"/>
        <v>0</v>
      </c>
    </row>
    <row r="45" spans="2:18" ht="26.25" hidden="1">
      <c r="B45" s="33" t="s">
        <v>95</v>
      </c>
      <c r="C45" s="31"/>
      <c r="D45" s="31"/>
      <c r="E45" s="31"/>
      <c r="F45" s="31"/>
      <c r="G45" s="5">
        <v>0</v>
      </c>
      <c r="H45" s="6"/>
      <c r="I45" s="6"/>
      <c r="J45" s="6">
        <f t="shared" si="3"/>
        <v>0</v>
      </c>
      <c r="K45" s="30" t="e">
        <f t="shared" si="4"/>
        <v>#DIV/0!</v>
      </c>
      <c r="L45" s="5"/>
      <c r="M45" s="5" t="s">
        <v>101</v>
      </c>
      <c r="N45" s="5"/>
      <c r="O45" s="5"/>
      <c r="P45" s="15">
        <f t="shared" si="5"/>
        <v>0</v>
      </c>
      <c r="Q45" s="32" t="e">
        <f t="shared" si="6"/>
        <v>#DIV/0!</v>
      </c>
      <c r="R45" s="6">
        <f t="shared" si="7"/>
        <v>0</v>
      </c>
    </row>
    <row r="46" spans="2:18" ht="25.5" customHeight="1" hidden="1">
      <c r="B46" s="33" t="s">
        <v>92</v>
      </c>
      <c r="C46" s="31"/>
      <c r="D46" s="31"/>
      <c r="E46" s="31"/>
      <c r="F46" s="31"/>
      <c r="G46" s="5">
        <v>0</v>
      </c>
      <c r="H46" s="6"/>
      <c r="I46" s="6"/>
      <c r="J46" s="6">
        <f t="shared" si="3"/>
        <v>0</v>
      </c>
      <c r="K46" s="30" t="e">
        <f t="shared" si="4"/>
        <v>#DIV/0!</v>
      </c>
      <c r="L46" s="5"/>
      <c r="M46" s="5">
        <v>0</v>
      </c>
      <c r="N46" s="5"/>
      <c r="O46" s="5"/>
      <c r="P46" s="15">
        <f t="shared" si="5"/>
        <v>0</v>
      </c>
      <c r="Q46" s="32" t="e">
        <f t="shared" si="6"/>
        <v>#DIV/0!</v>
      </c>
      <c r="R46" s="6">
        <f t="shared" si="7"/>
        <v>0</v>
      </c>
    </row>
    <row r="47" spans="2:18" ht="1.5" customHeight="1" hidden="1">
      <c r="B47" s="33" t="s">
        <v>98</v>
      </c>
      <c r="C47" s="31"/>
      <c r="D47" s="31"/>
      <c r="E47" s="31"/>
      <c r="F47" s="31"/>
      <c r="G47" s="5">
        <v>0</v>
      </c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15">
        <f t="shared" si="5"/>
        <v>0</v>
      </c>
      <c r="Q47" s="32" t="e">
        <f t="shared" si="6"/>
        <v>#DIV/0!</v>
      </c>
      <c r="R47" s="6">
        <f t="shared" si="7"/>
        <v>0</v>
      </c>
    </row>
    <row r="48" spans="2:18" ht="12.75" customHeight="1" hidden="1">
      <c r="B48" s="33"/>
      <c r="C48" s="31"/>
      <c r="D48" s="31"/>
      <c r="E48" s="31"/>
      <c r="F48" s="31"/>
      <c r="G48" s="5"/>
      <c r="H48" s="6"/>
      <c r="I48" s="6"/>
      <c r="J48" s="6"/>
      <c r="K48" s="30" t="e">
        <f t="shared" si="4"/>
        <v>#DIV/0!</v>
      </c>
      <c r="L48" s="5"/>
      <c r="M48" s="5"/>
      <c r="N48" s="5"/>
      <c r="O48" s="5"/>
      <c r="P48" s="15"/>
      <c r="Q48" s="32" t="e">
        <f t="shared" si="6"/>
        <v>#DIV/0!</v>
      </c>
      <c r="R48" s="6">
        <f t="shared" si="7"/>
        <v>0</v>
      </c>
    </row>
    <row r="49" spans="2:18" ht="15.75">
      <c r="B49" s="125" t="s">
        <v>91</v>
      </c>
      <c r="C49" s="31">
        <v>100000</v>
      </c>
      <c r="D49" s="31">
        <v>45015</v>
      </c>
      <c r="E49" s="31">
        <f>D49/C49*100</f>
        <v>45.015</v>
      </c>
      <c r="F49" s="31">
        <v>-30000</v>
      </c>
      <c r="G49" s="5">
        <v>14824</v>
      </c>
      <c r="H49" s="6">
        <v>14824</v>
      </c>
      <c r="I49" s="6"/>
      <c r="J49" s="6">
        <f t="shared" si="3"/>
        <v>14824</v>
      </c>
      <c r="K49" s="30">
        <f t="shared" si="4"/>
        <v>1</v>
      </c>
      <c r="L49" s="5">
        <f>H49-G49</f>
        <v>0</v>
      </c>
      <c r="M49" s="5">
        <v>1398</v>
      </c>
      <c r="N49" s="5"/>
      <c r="O49" s="5"/>
      <c r="P49" s="15">
        <f t="shared" si="5"/>
        <v>14824</v>
      </c>
      <c r="Q49" s="32">
        <f t="shared" si="6"/>
        <v>1</v>
      </c>
      <c r="R49" s="6">
        <f t="shared" si="7"/>
        <v>0</v>
      </c>
    </row>
    <row r="50" spans="2:18" ht="30.75" customHeight="1">
      <c r="B50" s="123" t="s">
        <v>93</v>
      </c>
      <c r="C50" s="31">
        <v>6997080</v>
      </c>
      <c r="D50" s="31">
        <v>4400101</v>
      </c>
      <c r="E50" s="31">
        <f>D50/C50*100</f>
        <v>62.884817666798156</v>
      </c>
      <c r="F50" s="31">
        <v>2051240</v>
      </c>
      <c r="G50" s="5">
        <v>1617768</v>
      </c>
      <c r="H50" s="6">
        <v>1665966</v>
      </c>
      <c r="I50" s="6"/>
      <c r="J50" s="6">
        <f t="shared" si="3"/>
        <v>1617768</v>
      </c>
      <c r="K50" s="30">
        <f t="shared" si="4"/>
        <v>1.0297928998471968</v>
      </c>
      <c r="L50" s="5">
        <f>H50-G50</f>
        <v>48198</v>
      </c>
      <c r="M50" s="5">
        <v>211924</v>
      </c>
      <c r="N50" s="5"/>
      <c r="O50" s="5"/>
      <c r="P50" s="15">
        <f t="shared" si="5"/>
        <v>1665966</v>
      </c>
      <c r="Q50" s="32">
        <f t="shared" si="6"/>
        <v>1</v>
      </c>
      <c r="R50" s="6">
        <f t="shared" si="7"/>
        <v>0</v>
      </c>
    </row>
    <row r="51" spans="2:22" ht="27.75" customHeight="1">
      <c r="B51" s="123" t="s">
        <v>116</v>
      </c>
      <c r="C51" s="31">
        <v>50000</v>
      </c>
      <c r="D51" s="31">
        <v>18279</v>
      </c>
      <c r="E51" s="31">
        <f>D51/C51*100</f>
        <v>36.558</v>
      </c>
      <c r="F51" s="31">
        <v>-20000</v>
      </c>
      <c r="G51" s="5">
        <v>40764</v>
      </c>
      <c r="H51" s="5">
        <v>40764</v>
      </c>
      <c r="I51" s="6"/>
      <c r="J51" s="6">
        <f t="shared" si="3"/>
        <v>40764</v>
      </c>
      <c r="K51" s="30">
        <f t="shared" si="4"/>
        <v>1</v>
      </c>
      <c r="L51" s="5">
        <f>H51-G51</f>
        <v>0</v>
      </c>
      <c r="M51" s="5">
        <v>0</v>
      </c>
      <c r="N51" s="5"/>
      <c r="O51" s="5"/>
      <c r="P51" s="15">
        <f t="shared" si="5"/>
        <v>40764</v>
      </c>
      <c r="Q51" s="32">
        <f t="shared" si="6"/>
        <v>1</v>
      </c>
      <c r="R51" s="6">
        <f t="shared" si="7"/>
        <v>0</v>
      </c>
      <c r="V51" s="147"/>
    </row>
    <row r="52" spans="2:18" ht="15.75">
      <c r="B52" s="151" t="s">
        <v>113</v>
      </c>
      <c r="C52" s="31">
        <v>200000</v>
      </c>
      <c r="D52" s="31">
        <v>147223</v>
      </c>
      <c r="E52" s="31">
        <f>D52/C52*100</f>
        <v>73.61149999999999</v>
      </c>
      <c r="F52" s="31"/>
      <c r="G52" s="5">
        <v>0</v>
      </c>
      <c r="H52" s="6">
        <v>247818</v>
      </c>
      <c r="I52" s="6"/>
      <c r="J52" s="6">
        <f t="shared" si="3"/>
        <v>0</v>
      </c>
      <c r="K52" s="30"/>
      <c r="L52" s="5">
        <v>250000</v>
      </c>
      <c r="M52" s="5"/>
      <c r="N52" s="5"/>
      <c r="O52" s="5"/>
      <c r="P52" s="158">
        <f t="shared" si="5"/>
        <v>250000</v>
      </c>
      <c r="Q52" s="32">
        <f t="shared" si="6"/>
        <v>1.0088048487196248</v>
      </c>
      <c r="R52" s="6">
        <f t="shared" si="7"/>
        <v>2182</v>
      </c>
    </row>
    <row r="53" spans="2:18" ht="15.75">
      <c r="B53" s="151" t="s">
        <v>114</v>
      </c>
      <c r="C53" s="31">
        <v>200000</v>
      </c>
      <c r="D53" s="31">
        <v>4018</v>
      </c>
      <c r="E53" s="31">
        <f>D53/C53*100</f>
        <v>2.009</v>
      </c>
      <c r="F53" s="31"/>
      <c r="G53" s="5">
        <v>71712</v>
      </c>
      <c r="H53" s="6">
        <v>71712</v>
      </c>
      <c r="I53" s="6"/>
      <c r="J53" s="6">
        <f t="shared" si="3"/>
        <v>71712</v>
      </c>
      <c r="K53" s="30">
        <f t="shared" si="4"/>
        <v>1</v>
      </c>
      <c r="L53" s="5"/>
      <c r="M53" s="5"/>
      <c r="N53" s="5"/>
      <c r="O53" s="5"/>
      <c r="P53" s="158">
        <f t="shared" si="5"/>
        <v>71712</v>
      </c>
      <c r="Q53" s="32">
        <f t="shared" si="6"/>
        <v>1</v>
      </c>
      <c r="R53" s="6">
        <f t="shared" si="7"/>
        <v>0</v>
      </c>
    </row>
    <row r="54" spans="2:18" ht="15.75">
      <c r="B54" s="151" t="s">
        <v>111</v>
      </c>
      <c r="C54" s="31"/>
      <c r="D54" s="31"/>
      <c r="E54" s="31"/>
      <c r="F54" s="31"/>
      <c r="G54" s="5">
        <v>0</v>
      </c>
      <c r="H54" s="6">
        <v>0</v>
      </c>
      <c r="I54" s="6"/>
      <c r="J54" s="6">
        <f t="shared" si="3"/>
        <v>0</v>
      </c>
      <c r="K54" s="30"/>
      <c r="L54" s="5"/>
      <c r="M54" s="5">
        <v>0</v>
      </c>
      <c r="N54" s="5"/>
      <c r="O54" s="5"/>
      <c r="P54" s="158">
        <f t="shared" si="5"/>
        <v>0</v>
      </c>
      <c r="Q54" s="32" t="e">
        <f t="shared" si="6"/>
        <v>#DIV/0!</v>
      </c>
      <c r="R54" s="6">
        <f t="shared" si="7"/>
        <v>0</v>
      </c>
    </row>
    <row r="55" spans="2:18" ht="15.75">
      <c r="B55" s="33" t="s">
        <v>135</v>
      </c>
      <c r="C55" s="31">
        <v>500000</v>
      </c>
      <c r="D55" s="31">
        <v>331389</v>
      </c>
      <c r="E55" s="31">
        <f>D55/C55*100</f>
        <v>66.2778</v>
      </c>
      <c r="F55" s="31"/>
      <c r="G55" s="5">
        <v>148701</v>
      </c>
      <c r="H55" s="6">
        <v>148701</v>
      </c>
      <c r="I55" s="6"/>
      <c r="J55" s="6">
        <f t="shared" si="3"/>
        <v>148701</v>
      </c>
      <c r="K55" s="30">
        <f t="shared" si="4"/>
        <v>1</v>
      </c>
      <c r="L55" s="5"/>
      <c r="M55" s="5"/>
      <c r="N55" s="5"/>
      <c r="O55" s="5"/>
      <c r="P55" s="15">
        <f t="shared" si="5"/>
        <v>148701</v>
      </c>
      <c r="Q55" s="32">
        <f t="shared" si="6"/>
        <v>1</v>
      </c>
      <c r="R55" s="6">
        <f t="shared" si="7"/>
        <v>0</v>
      </c>
    </row>
    <row r="56" spans="2:18" ht="15.75">
      <c r="B56" s="33" t="s">
        <v>120</v>
      </c>
      <c r="C56" s="31"/>
      <c r="D56" s="31"/>
      <c r="E56" s="31"/>
      <c r="F56" s="31"/>
      <c r="G56" s="5">
        <v>0</v>
      </c>
      <c r="H56" s="6">
        <v>0</v>
      </c>
      <c r="I56" s="6"/>
      <c r="J56" s="6">
        <f t="shared" si="3"/>
        <v>0</v>
      </c>
      <c r="K56" s="30"/>
      <c r="L56" s="5"/>
      <c r="M56" s="5"/>
      <c r="N56" s="5"/>
      <c r="O56" s="5"/>
      <c r="P56" s="15">
        <f t="shared" si="5"/>
        <v>0</v>
      </c>
      <c r="Q56" s="32" t="e">
        <f t="shared" si="6"/>
        <v>#DIV/0!</v>
      </c>
      <c r="R56" s="6">
        <f t="shared" si="7"/>
        <v>0</v>
      </c>
    </row>
    <row r="57" spans="2:18" ht="13.5" customHeight="1">
      <c r="B57" s="159" t="s">
        <v>99</v>
      </c>
      <c r="C57" s="31"/>
      <c r="D57" s="31"/>
      <c r="E57" s="31"/>
      <c r="F57" s="31"/>
      <c r="G57" s="5">
        <v>77102200</v>
      </c>
      <c r="H57" s="119">
        <v>37055050</v>
      </c>
      <c r="I57" s="6"/>
      <c r="J57" s="6">
        <f t="shared" si="3"/>
        <v>77102200</v>
      </c>
      <c r="K57" s="30">
        <f t="shared" si="4"/>
        <v>0.4805965329134577</v>
      </c>
      <c r="L57" s="5"/>
      <c r="M57" s="5">
        <v>14549529</v>
      </c>
      <c r="N57" s="5"/>
      <c r="O57" s="5"/>
      <c r="P57" s="160">
        <f t="shared" si="5"/>
        <v>77102200</v>
      </c>
      <c r="Q57" s="32"/>
      <c r="R57" s="6">
        <f t="shared" si="7"/>
        <v>40047150</v>
      </c>
    </row>
    <row r="58" spans="2:20" ht="15.75">
      <c r="B58" s="157" t="s">
        <v>140</v>
      </c>
      <c r="C58" s="31"/>
      <c r="D58" s="31"/>
      <c r="E58" s="31"/>
      <c r="F58" s="31"/>
      <c r="G58" s="6">
        <v>83000</v>
      </c>
      <c r="H58" s="6">
        <v>83000</v>
      </c>
      <c r="I58" s="6"/>
      <c r="J58" s="6">
        <f t="shared" si="3"/>
        <v>83000</v>
      </c>
      <c r="K58" s="30">
        <f t="shared" si="4"/>
        <v>1</v>
      </c>
      <c r="L58" s="6"/>
      <c r="M58" s="6"/>
      <c r="N58" s="5"/>
      <c r="O58" s="5"/>
      <c r="P58" s="150">
        <f t="shared" si="5"/>
        <v>83000</v>
      </c>
      <c r="Q58" s="32"/>
      <c r="R58" s="6">
        <f>P60-H58</f>
        <v>317000</v>
      </c>
      <c r="T58" s="168"/>
    </row>
    <row r="59" spans="2:20" ht="15.75">
      <c r="B59" s="157" t="s">
        <v>141</v>
      </c>
      <c r="C59" s="31"/>
      <c r="D59" s="31"/>
      <c r="E59" s="31"/>
      <c r="F59" s="31"/>
      <c r="G59" s="6">
        <v>15770</v>
      </c>
      <c r="H59" s="6">
        <v>15770</v>
      </c>
      <c r="I59" s="6"/>
      <c r="J59" s="6">
        <f t="shared" si="3"/>
        <v>15770</v>
      </c>
      <c r="K59" s="30">
        <f t="shared" si="4"/>
        <v>1</v>
      </c>
      <c r="L59" s="5"/>
      <c r="M59" s="6"/>
      <c r="N59" s="5"/>
      <c r="O59" s="5"/>
      <c r="P59" s="150">
        <f t="shared" si="5"/>
        <v>15770</v>
      </c>
      <c r="Q59" s="32"/>
      <c r="R59" s="6"/>
      <c r="T59" s="95"/>
    </row>
    <row r="60" spans="2:20" ht="15.75">
      <c r="B60" s="157" t="s">
        <v>137</v>
      </c>
      <c r="C60" s="31"/>
      <c r="D60" s="31"/>
      <c r="E60" s="31"/>
      <c r="F60" s="31"/>
      <c r="G60" s="6">
        <v>400000</v>
      </c>
      <c r="H60" s="6">
        <v>354320</v>
      </c>
      <c r="I60" s="6"/>
      <c r="J60" s="6"/>
      <c r="K60" s="30">
        <f t="shared" si="4"/>
        <v>0.8858</v>
      </c>
      <c r="L60" s="5"/>
      <c r="M60" s="6"/>
      <c r="N60" s="5"/>
      <c r="O60" s="5"/>
      <c r="P60" s="150">
        <f t="shared" si="5"/>
        <v>400000</v>
      </c>
      <c r="Q60" s="32"/>
      <c r="R60" s="6"/>
      <c r="T60" s="95"/>
    </row>
    <row r="61" spans="2:20" ht="15.75">
      <c r="B61" s="157" t="s">
        <v>138</v>
      </c>
      <c r="C61" s="31"/>
      <c r="D61" s="31"/>
      <c r="E61" s="31"/>
      <c r="F61" s="31"/>
      <c r="G61" s="6">
        <v>70000</v>
      </c>
      <c r="H61" s="6">
        <v>66181</v>
      </c>
      <c r="I61" s="6"/>
      <c r="J61" s="6"/>
      <c r="K61" s="30">
        <f t="shared" si="4"/>
        <v>0.9454428571428571</v>
      </c>
      <c r="L61" s="5"/>
      <c r="M61" s="6"/>
      <c r="N61" s="5"/>
      <c r="O61" s="5"/>
      <c r="P61" s="150">
        <f t="shared" si="5"/>
        <v>70000</v>
      </c>
      <c r="Q61" s="32"/>
      <c r="R61" s="6"/>
      <c r="T61" s="95"/>
    </row>
    <row r="62" spans="2:21" ht="15.75">
      <c r="B62" s="152" t="s">
        <v>117</v>
      </c>
      <c r="C62" s="31"/>
      <c r="D62" s="31"/>
      <c r="E62" s="31"/>
      <c r="F62" s="31"/>
      <c r="G62" s="119">
        <v>14664484</v>
      </c>
      <c r="H62" s="119">
        <v>2539944</v>
      </c>
      <c r="I62" s="6"/>
      <c r="J62" s="6">
        <f t="shared" si="3"/>
        <v>14664484</v>
      </c>
      <c r="K62" s="169">
        <f t="shared" si="4"/>
        <v>0.17320377587100916</v>
      </c>
      <c r="L62" s="5">
        <f>-1048198+3000</f>
        <v>-1045198</v>
      </c>
      <c r="M62" s="6">
        <v>0</v>
      </c>
      <c r="N62" s="5"/>
      <c r="O62" s="5"/>
      <c r="P62" s="158">
        <f t="shared" si="5"/>
        <v>13619286</v>
      </c>
      <c r="Q62" s="32">
        <f t="shared" si="6"/>
        <v>5.362041840292542</v>
      </c>
      <c r="R62" s="6">
        <f t="shared" si="7"/>
        <v>11079342</v>
      </c>
      <c r="T62" s="4"/>
      <c r="U62" s="141"/>
    </row>
    <row r="63" spans="2:20" ht="15" customHeight="1">
      <c r="B63" s="123" t="s">
        <v>88</v>
      </c>
      <c r="C63" s="31"/>
      <c r="D63" s="31"/>
      <c r="E63" s="31"/>
      <c r="F63" s="31"/>
      <c r="G63" s="6">
        <v>162000</v>
      </c>
      <c r="H63" s="6">
        <v>161797</v>
      </c>
      <c r="I63" s="6"/>
      <c r="J63" s="6">
        <f t="shared" si="3"/>
        <v>162000</v>
      </c>
      <c r="K63" s="30">
        <f t="shared" si="4"/>
        <v>0.9987469135802469</v>
      </c>
      <c r="L63" s="5"/>
      <c r="M63" s="6">
        <v>0</v>
      </c>
      <c r="N63" s="5"/>
      <c r="O63" s="5"/>
      <c r="P63" s="15">
        <f t="shared" si="5"/>
        <v>162000</v>
      </c>
      <c r="Q63" s="32"/>
      <c r="R63" s="6">
        <f t="shared" si="7"/>
        <v>203</v>
      </c>
      <c r="T63" s="4"/>
    </row>
    <row r="64" spans="2:20" ht="15.75">
      <c r="B64" s="161" t="s">
        <v>128</v>
      </c>
      <c r="C64" s="31"/>
      <c r="D64" s="31"/>
      <c r="E64" s="31"/>
      <c r="F64" s="31"/>
      <c r="G64" s="6">
        <v>1412900</v>
      </c>
      <c r="H64" s="103">
        <v>0</v>
      </c>
      <c r="I64" s="103"/>
      <c r="J64" s="103">
        <f t="shared" si="3"/>
        <v>1412900</v>
      </c>
      <c r="K64" s="169">
        <f t="shared" si="4"/>
        <v>0</v>
      </c>
      <c r="L64" s="5"/>
      <c r="M64" s="30"/>
      <c r="N64" s="5"/>
      <c r="O64" s="5"/>
      <c r="P64" s="162">
        <f t="shared" si="5"/>
        <v>1412900</v>
      </c>
      <c r="Q64" s="32"/>
      <c r="R64" s="6">
        <f t="shared" si="7"/>
        <v>1412900</v>
      </c>
      <c r="T64" s="95"/>
    </row>
    <row r="65" spans="2:20" ht="15.75">
      <c r="B65" s="161" t="s">
        <v>142</v>
      </c>
      <c r="C65" s="31"/>
      <c r="D65" s="31"/>
      <c r="E65" s="31"/>
      <c r="F65" s="31"/>
      <c r="G65" s="6">
        <v>7355080</v>
      </c>
      <c r="H65" s="103">
        <v>0</v>
      </c>
      <c r="I65" s="103"/>
      <c r="J65" s="103"/>
      <c r="K65" s="169">
        <f t="shared" si="4"/>
        <v>0</v>
      </c>
      <c r="L65" s="5"/>
      <c r="M65" s="30"/>
      <c r="N65" s="5"/>
      <c r="O65" s="5"/>
      <c r="P65" s="162">
        <f t="shared" si="5"/>
        <v>7355080</v>
      </c>
      <c r="Q65" s="32"/>
      <c r="R65" s="6"/>
      <c r="T65" s="95"/>
    </row>
    <row r="66" spans="2:20" ht="15.75">
      <c r="B66" s="151" t="s">
        <v>122</v>
      </c>
      <c r="C66" s="31">
        <v>689000</v>
      </c>
      <c r="D66" s="31">
        <v>381000</v>
      </c>
      <c r="E66" s="31">
        <f>D66/C66*100</f>
        <v>55.29753265602322</v>
      </c>
      <c r="F66" s="31"/>
      <c r="G66" s="6">
        <v>0</v>
      </c>
      <c r="H66" s="6">
        <v>0</v>
      </c>
      <c r="I66" s="6"/>
      <c r="J66" s="6">
        <f t="shared" si="3"/>
        <v>0</v>
      </c>
      <c r="K66" s="30"/>
      <c r="L66" s="5"/>
      <c r="M66" s="30"/>
      <c r="N66" s="5"/>
      <c r="O66" s="5"/>
      <c r="P66" s="158">
        <f t="shared" si="5"/>
        <v>0</v>
      </c>
      <c r="Q66" s="32"/>
      <c r="R66" s="6">
        <f t="shared" si="7"/>
        <v>0</v>
      </c>
      <c r="T66" s="95"/>
    </row>
    <row r="67" spans="2:21" ht="15.75">
      <c r="B67" s="152" t="s">
        <v>123</v>
      </c>
      <c r="C67" s="31">
        <v>1060000</v>
      </c>
      <c r="D67" s="31">
        <v>0</v>
      </c>
      <c r="E67" s="31">
        <f>D67/C67*100</f>
        <v>0</v>
      </c>
      <c r="F67" s="31"/>
      <c r="G67" s="6">
        <v>630000</v>
      </c>
      <c r="H67" s="6">
        <v>626143</v>
      </c>
      <c r="I67" s="6"/>
      <c r="J67" s="6">
        <f t="shared" si="3"/>
        <v>630000</v>
      </c>
      <c r="K67" s="30">
        <f t="shared" si="4"/>
        <v>0.9938777777777777</v>
      </c>
      <c r="L67" s="5"/>
      <c r="M67" s="34"/>
      <c r="N67" s="15"/>
      <c r="O67" s="15"/>
      <c r="P67" s="158">
        <f t="shared" si="5"/>
        <v>630000</v>
      </c>
      <c r="Q67" s="32"/>
      <c r="R67" s="6">
        <f t="shared" si="7"/>
        <v>3857</v>
      </c>
      <c r="T67" s="156"/>
      <c r="U67" s="141"/>
    </row>
    <row r="68" spans="2:18" ht="15.75">
      <c r="B68" s="151" t="s">
        <v>124</v>
      </c>
      <c r="C68" s="31">
        <v>163000</v>
      </c>
      <c r="D68" s="31">
        <v>163000</v>
      </c>
      <c r="E68" s="31">
        <f>D68/C68*100</f>
        <v>100</v>
      </c>
      <c r="F68" s="31"/>
      <c r="G68" s="6">
        <v>0</v>
      </c>
      <c r="H68" s="6">
        <v>0</v>
      </c>
      <c r="I68" s="6"/>
      <c r="J68" s="6">
        <f t="shared" si="3"/>
        <v>0</v>
      </c>
      <c r="K68" s="30"/>
      <c r="L68" s="5"/>
      <c r="M68" s="6"/>
      <c r="N68" s="15"/>
      <c r="O68" s="15"/>
      <c r="P68" s="158">
        <f t="shared" si="5"/>
        <v>0</v>
      </c>
      <c r="Q68" s="32"/>
      <c r="R68" s="6">
        <f t="shared" si="7"/>
        <v>0</v>
      </c>
    </row>
    <row r="69" spans="2:18" ht="0.75" customHeight="1">
      <c r="B69" s="152" t="s">
        <v>121</v>
      </c>
      <c r="C69" s="31"/>
      <c r="D69" s="31"/>
      <c r="E69" s="31"/>
      <c r="F69" s="31"/>
      <c r="G69" s="6">
        <v>0</v>
      </c>
      <c r="H69" s="7"/>
      <c r="I69" s="6"/>
      <c r="J69" s="6">
        <f t="shared" si="3"/>
        <v>0</v>
      </c>
      <c r="K69" s="30" t="e">
        <f t="shared" si="4"/>
        <v>#DIV/0!</v>
      </c>
      <c r="L69" s="5"/>
      <c r="M69" s="6"/>
      <c r="N69" s="15"/>
      <c r="O69" s="15"/>
      <c r="P69" s="158">
        <f t="shared" si="5"/>
        <v>0</v>
      </c>
      <c r="Q69" s="32" t="e">
        <f t="shared" si="6"/>
        <v>#DIV/0!</v>
      </c>
      <c r="R69" s="6">
        <f t="shared" si="7"/>
        <v>0</v>
      </c>
    </row>
    <row r="70" spans="2:18" ht="15.75">
      <c r="B70" s="151" t="s">
        <v>118</v>
      </c>
      <c r="C70" s="31"/>
      <c r="D70" s="31"/>
      <c r="E70" s="31"/>
      <c r="F70" s="31"/>
      <c r="G70" s="6">
        <v>600000</v>
      </c>
      <c r="H70" s="7">
        <v>598178</v>
      </c>
      <c r="I70" s="6"/>
      <c r="J70" s="6">
        <f t="shared" si="3"/>
        <v>600000</v>
      </c>
      <c r="K70" s="30">
        <f t="shared" si="4"/>
        <v>0.9969633333333333</v>
      </c>
      <c r="L70" s="5"/>
      <c r="M70" s="6"/>
      <c r="N70" s="15"/>
      <c r="O70" s="15"/>
      <c r="P70" s="158">
        <f t="shared" si="5"/>
        <v>600000</v>
      </c>
      <c r="Q70" s="32">
        <f t="shared" si="6"/>
        <v>1.0030459160985525</v>
      </c>
      <c r="R70" s="6">
        <f t="shared" si="7"/>
        <v>1822</v>
      </c>
    </row>
    <row r="71" spans="2:18" ht="15.75">
      <c r="B71" s="151" t="s">
        <v>112</v>
      </c>
      <c r="C71" s="31"/>
      <c r="D71" s="31"/>
      <c r="E71" s="31"/>
      <c r="F71" s="31"/>
      <c r="G71" s="6">
        <v>53817736</v>
      </c>
      <c r="H71" s="6">
        <v>7860516</v>
      </c>
      <c r="I71" s="6"/>
      <c r="J71" s="6">
        <f t="shared" si="3"/>
        <v>53817736</v>
      </c>
      <c r="K71" s="169">
        <f t="shared" si="4"/>
        <v>0.1460580950488144</v>
      </c>
      <c r="L71" s="5">
        <v>-250000</v>
      </c>
      <c r="M71" s="6"/>
      <c r="N71" s="15"/>
      <c r="O71" s="15"/>
      <c r="P71" s="158">
        <f t="shared" si="5"/>
        <v>53567736</v>
      </c>
      <c r="Q71" s="32">
        <f t="shared" si="6"/>
        <v>6.8147862048751</v>
      </c>
      <c r="R71" s="6">
        <f t="shared" si="7"/>
        <v>45707220</v>
      </c>
    </row>
    <row r="72" spans="2:18" ht="15.75" hidden="1">
      <c r="B72" s="153" t="s">
        <v>119</v>
      </c>
      <c r="C72" s="31">
        <v>757000</v>
      </c>
      <c r="D72" s="31">
        <v>0</v>
      </c>
      <c r="E72" s="31">
        <f>D72/C72*100</f>
        <v>0</v>
      </c>
      <c r="F72" s="31"/>
      <c r="G72" s="6">
        <v>0</v>
      </c>
      <c r="H72" s="6"/>
      <c r="I72" s="6"/>
      <c r="J72" s="6">
        <f t="shared" si="3"/>
        <v>0</v>
      </c>
      <c r="K72" s="30"/>
      <c r="L72" s="5"/>
      <c r="M72" s="6"/>
      <c r="N72" s="15"/>
      <c r="O72" s="15"/>
      <c r="P72" s="158">
        <f t="shared" si="5"/>
        <v>0</v>
      </c>
      <c r="Q72" s="32"/>
      <c r="R72" s="6">
        <f t="shared" si="7"/>
        <v>0</v>
      </c>
    </row>
    <row r="73" spans="2:20" ht="27" thickBot="1">
      <c r="B73" s="152" t="s">
        <v>115</v>
      </c>
      <c r="C73" s="31"/>
      <c r="D73" s="31"/>
      <c r="E73" s="31"/>
      <c r="F73" s="31"/>
      <c r="G73" s="6">
        <v>16200000</v>
      </c>
      <c r="H73" s="6">
        <v>8092319</v>
      </c>
      <c r="I73" s="6"/>
      <c r="J73" s="6">
        <f t="shared" si="3"/>
        <v>16200000</v>
      </c>
      <c r="K73" s="169">
        <f t="shared" si="4"/>
        <v>0.49952586419753087</v>
      </c>
      <c r="L73" s="5"/>
      <c r="M73" s="6">
        <v>0</v>
      </c>
      <c r="N73" s="15"/>
      <c r="O73" s="15"/>
      <c r="P73" s="158">
        <f t="shared" si="5"/>
        <v>16200000</v>
      </c>
      <c r="Q73" s="32">
        <f>P73/H73</f>
        <v>2.0018983433549766</v>
      </c>
      <c r="R73" s="36">
        <f t="shared" si="7"/>
        <v>8107681</v>
      </c>
      <c r="T73" s="141"/>
    </row>
    <row r="74" spans="2:20" ht="21" thickBot="1">
      <c r="B74" s="24" t="s">
        <v>1</v>
      </c>
      <c r="C74" s="37">
        <f>SUM(C8:C73)</f>
        <v>93863580</v>
      </c>
      <c r="D74" s="38">
        <f>SUM(D8:D73)</f>
        <v>68940936</v>
      </c>
      <c r="E74" s="38">
        <f>D74/C74*100</f>
        <v>73.44801466127757</v>
      </c>
      <c r="F74" s="39">
        <f>SUM(F8:F73)</f>
        <v>1762090</v>
      </c>
      <c r="G74" s="40">
        <f>SUM(G8:G73)</f>
        <v>257459395</v>
      </c>
      <c r="H74" s="40">
        <f>SUM(H41:H73)</f>
        <v>139746376</v>
      </c>
      <c r="I74" s="40">
        <f>SUM(I41:I67)</f>
        <v>0</v>
      </c>
      <c r="J74" s="40">
        <f>SUM(J41:J67)</f>
        <v>179016579</v>
      </c>
      <c r="K74" s="143">
        <f>H74/G74</f>
        <v>0.5427899649962279</v>
      </c>
      <c r="L74" s="126">
        <f>SUM(L41:L73)</f>
        <v>3000</v>
      </c>
      <c r="M74" s="126">
        <f>SUM(M41:M73)</f>
        <v>55827560</v>
      </c>
      <c r="N74" s="126">
        <f>SUM(N41:N73)</f>
        <v>0</v>
      </c>
      <c r="O74" s="126">
        <f>SUM(O41:O73)</f>
        <v>0</v>
      </c>
      <c r="P74" s="126">
        <f>SUM(P41:P73)</f>
        <v>257462395</v>
      </c>
      <c r="Q74" s="127">
        <f>P74/H74</f>
        <v>1.8423547169480803</v>
      </c>
      <c r="R74" s="126">
        <f t="shared" si="7"/>
        <v>117716019</v>
      </c>
      <c r="T74" s="141"/>
    </row>
    <row r="75" spans="2:20" ht="21" customHeight="1" thickBot="1">
      <c r="B75" s="24" t="s">
        <v>79</v>
      </c>
      <c r="C75" s="41"/>
      <c r="D75" s="42"/>
      <c r="E75" s="42"/>
      <c r="F75" s="43"/>
      <c r="G75" s="44">
        <f>G41+G42+G49+G50+G51+G63+G72</f>
        <v>84887812</v>
      </c>
      <c r="H75" s="44">
        <f>H41+H42+H49+H50+H51+H63+H72</f>
        <v>81986724</v>
      </c>
      <c r="I75" s="128">
        <f>I41+I42+I49+I50+I51</f>
        <v>0</v>
      </c>
      <c r="J75" s="128">
        <f>J41+J42+J49+J50+J51</f>
        <v>84725812</v>
      </c>
      <c r="K75" s="143">
        <f>H75/G75</f>
        <v>0.9658244460347264</v>
      </c>
      <c r="L75" s="129">
        <f>L41+L42+L49+L50+L51+L63+L72</f>
        <v>1048198</v>
      </c>
      <c r="M75" s="129">
        <f>M41+M42+M49+M50+M51+M63+M72</f>
        <v>41278031</v>
      </c>
      <c r="N75" s="129">
        <f>N41+N42+N49+N50+N51+N63+N72</f>
        <v>0</v>
      </c>
      <c r="O75" s="129">
        <f>O41+O42+O49+O50+O51+O63+O72</f>
        <v>0</v>
      </c>
      <c r="P75" s="129">
        <f>P41+P42+P49+P50+P51+P63+P72</f>
        <v>85936010</v>
      </c>
      <c r="Q75" s="127">
        <f>P75/H75</f>
        <v>1.0481698232021077</v>
      </c>
      <c r="R75" s="126">
        <f t="shared" si="7"/>
        <v>3949286</v>
      </c>
      <c r="T75" s="141"/>
    </row>
    <row r="76" spans="2:18" ht="51" customHeight="1" thickBot="1">
      <c r="B76" s="45" t="s">
        <v>43</v>
      </c>
      <c r="C76" s="46" t="s">
        <v>38</v>
      </c>
      <c r="D76" s="47" t="s">
        <v>41</v>
      </c>
      <c r="E76" s="47" t="s">
        <v>40</v>
      </c>
      <c r="F76" s="48" t="s">
        <v>33</v>
      </c>
      <c r="G76" s="28" t="s">
        <v>130</v>
      </c>
      <c r="H76" s="109" t="s">
        <v>145</v>
      </c>
      <c r="I76" s="111" t="s">
        <v>66</v>
      </c>
      <c r="J76" s="110" t="s">
        <v>64</v>
      </c>
      <c r="K76" s="112" t="s">
        <v>133</v>
      </c>
      <c r="L76" s="28" t="s">
        <v>85</v>
      </c>
      <c r="M76" s="111" t="s">
        <v>108</v>
      </c>
      <c r="N76" s="110" t="s">
        <v>85</v>
      </c>
      <c r="O76" s="113" t="s">
        <v>96</v>
      </c>
      <c r="P76" s="28" t="s">
        <v>131</v>
      </c>
      <c r="Q76" s="28" t="s">
        <v>126</v>
      </c>
      <c r="R76" s="114" t="s">
        <v>127</v>
      </c>
    </row>
    <row r="77" spans="2:18" ht="15.75">
      <c r="B77" s="49" t="s">
        <v>6</v>
      </c>
      <c r="C77" s="13">
        <f>C78+C79+C80+C81</f>
        <v>15608500</v>
      </c>
      <c r="D77" s="13">
        <f>D78+D79+D80+D81</f>
        <v>11853102</v>
      </c>
      <c r="E77" s="50">
        <f>D77/C77*100</f>
        <v>75.94004548803537</v>
      </c>
      <c r="F77" s="13">
        <f>F78+F79+F80</f>
        <v>-375000</v>
      </c>
      <c r="G77" s="56">
        <f>G80+G81+G82</f>
        <v>1481000</v>
      </c>
      <c r="H77" s="56">
        <f>H80+H81+H82</f>
        <v>1364298</v>
      </c>
      <c r="I77" s="13">
        <f>I78+I79+I80</f>
        <v>0</v>
      </c>
      <c r="J77" s="13">
        <f aca="true" t="shared" si="8" ref="J77:J94">G77+I77</f>
        <v>1481000</v>
      </c>
      <c r="K77" s="52">
        <f>H80/G80</f>
        <v>0.8561501240694789</v>
      </c>
      <c r="L77" s="115">
        <f>L80+L81+L82</f>
        <v>0</v>
      </c>
      <c r="M77" s="51">
        <f>M80</f>
        <v>0</v>
      </c>
      <c r="N77" s="51">
        <f>N80</f>
        <v>0</v>
      </c>
      <c r="O77" s="51">
        <f>O80</f>
        <v>0</v>
      </c>
      <c r="P77" s="115">
        <f>G77+L77</f>
        <v>1481000</v>
      </c>
      <c r="Q77" s="130">
        <f>P77/H77</f>
        <v>1.0855399626767759</v>
      </c>
      <c r="R77" s="115">
        <f>P77-H77</f>
        <v>116702</v>
      </c>
    </row>
    <row r="78" spans="2:18" ht="0.75" customHeight="1">
      <c r="B78" s="53" t="s">
        <v>3</v>
      </c>
      <c r="C78" s="17">
        <v>9900000</v>
      </c>
      <c r="D78" s="17">
        <v>7744908</v>
      </c>
      <c r="E78" s="54">
        <f>D78/C78*100</f>
        <v>78.23139393939394</v>
      </c>
      <c r="F78" s="31"/>
      <c r="G78" s="15"/>
      <c r="H78" s="12"/>
      <c r="I78" s="6"/>
      <c r="J78" s="17">
        <f t="shared" si="8"/>
        <v>0</v>
      </c>
      <c r="K78" s="52" t="e">
        <f>H81/G81</f>
        <v>#DIV/0!</v>
      </c>
      <c r="L78" s="51"/>
      <c r="M78" s="52" t="e">
        <f>H78/G78</f>
        <v>#DIV/0!</v>
      </c>
      <c r="N78" s="51">
        <f>G78+L78</f>
        <v>0</v>
      </c>
      <c r="O78" s="51"/>
      <c r="P78" s="115">
        <f aca="true" t="shared" si="9" ref="P78:P143">G78+L78</f>
        <v>0</v>
      </c>
      <c r="Q78" s="52" t="e">
        <f aca="true" t="shared" si="10" ref="Q78:Q143">P78/H78</f>
        <v>#DIV/0!</v>
      </c>
      <c r="R78" s="124">
        <f aca="true" t="shared" si="11" ref="R78:R143">P78-H78</f>
        <v>0</v>
      </c>
    </row>
    <row r="79" spans="2:18" ht="15.75" hidden="1">
      <c r="B79" s="53" t="s">
        <v>4</v>
      </c>
      <c r="C79" s="17">
        <v>5244000</v>
      </c>
      <c r="D79" s="17">
        <v>3962875</v>
      </c>
      <c r="E79" s="54">
        <f>D79/C79*100</f>
        <v>75.56969870327994</v>
      </c>
      <c r="F79" s="31">
        <v>-300000</v>
      </c>
      <c r="G79" s="15"/>
      <c r="H79" s="12"/>
      <c r="I79" s="6"/>
      <c r="J79" s="17">
        <f t="shared" si="8"/>
        <v>0</v>
      </c>
      <c r="K79" s="52" t="e">
        <f>H83/G83</f>
        <v>#DIV/0!</v>
      </c>
      <c r="L79" s="51"/>
      <c r="M79" s="52" t="e">
        <f>H79/G79</f>
        <v>#DIV/0!</v>
      </c>
      <c r="N79" s="51">
        <f>G79+L79</f>
        <v>0</v>
      </c>
      <c r="O79" s="51"/>
      <c r="P79" s="115">
        <f t="shared" si="9"/>
        <v>0</v>
      </c>
      <c r="Q79" s="52" t="e">
        <f t="shared" si="10"/>
        <v>#DIV/0!</v>
      </c>
      <c r="R79" s="124">
        <f t="shared" si="11"/>
        <v>0</v>
      </c>
    </row>
    <row r="80" spans="2:19" ht="15.75">
      <c r="B80" s="53" t="s">
        <v>5</v>
      </c>
      <c r="C80" s="17">
        <v>464500</v>
      </c>
      <c r="D80" s="17">
        <v>156611</v>
      </c>
      <c r="E80" s="54">
        <f>D80/C80*100</f>
        <v>33.716038751345536</v>
      </c>
      <c r="F80" s="31">
        <v>-75000</v>
      </c>
      <c r="G80" s="6">
        <v>806000</v>
      </c>
      <c r="H80" s="12">
        <v>690057</v>
      </c>
      <c r="I80" s="6"/>
      <c r="J80" s="17"/>
      <c r="K80" s="118">
        <f>H80/G80</f>
        <v>0.8561501240694789</v>
      </c>
      <c r="L80" s="6"/>
      <c r="M80" s="6"/>
      <c r="N80" s="6"/>
      <c r="O80" s="6"/>
      <c r="P80" s="164">
        <f t="shared" si="9"/>
        <v>806000</v>
      </c>
      <c r="Q80" s="118">
        <f>P81/H80</f>
        <v>0</v>
      </c>
      <c r="R80" s="119">
        <f>P81-H80</f>
        <v>-690057</v>
      </c>
      <c r="S80" s="141"/>
    </row>
    <row r="81" spans="2:19" ht="15.75">
      <c r="B81" s="53" t="s">
        <v>103</v>
      </c>
      <c r="C81" s="17"/>
      <c r="D81" s="17">
        <v>-11292</v>
      </c>
      <c r="E81" s="54"/>
      <c r="F81" s="31"/>
      <c r="G81" s="6"/>
      <c r="H81" s="12"/>
      <c r="I81" s="6"/>
      <c r="J81" s="17">
        <f t="shared" si="8"/>
        <v>0</v>
      </c>
      <c r="K81" s="118"/>
      <c r="L81" s="119"/>
      <c r="M81" s="118" t="e">
        <f>H81/G81</f>
        <v>#DIV/0!</v>
      </c>
      <c r="N81" s="119">
        <f>G81+L81</f>
        <v>0</v>
      </c>
      <c r="O81" s="119"/>
      <c r="P81" s="119">
        <f t="shared" si="9"/>
        <v>0</v>
      </c>
      <c r="Q81" s="118" t="e">
        <f>P83/H81</f>
        <v>#DIV/0!</v>
      </c>
      <c r="R81" s="119">
        <f>P83-H81</f>
        <v>0</v>
      </c>
      <c r="S81" s="141"/>
    </row>
    <row r="82" spans="2:19" ht="15.75">
      <c r="B82" s="53" t="s">
        <v>139</v>
      </c>
      <c r="C82" s="17"/>
      <c r="D82" s="17"/>
      <c r="E82" s="54"/>
      <c r="F82" s="31"/>
      <c r="G82" s="6">
        <v>675000</v>
      </c>
      <c r="H82" s="12">
        <v>674241</v>
      </c>
      <c r="I82" s="6"/>
      <c r="J82" s="17"/>
      <c r="K82" s="118">
        <f>H82/G82</f>
        <v>0.9988755555555555</v>
      </c>
      <c r="L82" s="119"/>
      <c r="M82" s="118"/>
      <c r="N82" s="119"/>
      <c r="O82" s="119"/>
      <c r="P82" s="119">
        <f>G82+L82</f>
        <v>675000</v>
      </c>
      <c r="Q82" s="139"/>
      <c r="R82" s="116"/>
      <c r="S82" s="141"/>
    </row>
    <row r="83" spans="2:18" ht="15.75">
      <c r="B83" s="55" t="s">
        <v>14</v>
      </c>
      <c r="C83" s="13">
        <f>C84+C85+C86+C87</f>
        <v>1495000</v>
      </c>
      <c r="D83" s="13">
        <f>D84+D85+D86+D87</f>
        <v>1114022</v>
      </c>
      <c r="E83" s="50">
        <f>D83/C83*100</f>
        <v>74.51652173913044</v>
      </c>
      <c r="F83" s="13">
        <f>F84+F85+F86</f>
        <v>-30000</v>
      </c>
      <c r="G83" s="51">
        <f>G86</f>
        <v>0</v>
      </c>
      <c r="H83" s="13">
        <f>H84+H85+H86+H87</f>
        <v>0</v>
      </c>
      <c r="I83" s="13">
        <f>I84+I85+I86</f>
        <v>0</v>
      </c>
      <c r="J83" s="13">
        <f t="shared" si="8"/>
        <v>0</v>
      </c>
      <c r="K83" s="52"/>
      <c r="L83" s="51">
        <f>L86</f>
        <v>0</v>
      </c>
      <c r="M83" s="51">
        <f>M86</f>
        <v>0</v>
      </c>
      <c r="N83" s="51">
        <f>N86</f>
        <v>0</v>
      </c>
      <c r="O83" s="51">
        <f>O86</f>
        <v>0</v>
      </c>
      <c r="P83" s="124">
        <f t="shared" si="9"/>
        <v>0</v>
      </c>
      <c r="Q83" s="61"/>
      <c r="R83" s="115">
        <f t="shared" si="11"/>
        <v>0</v>
      </c>
    </row>
    <row r="84" spans="2:18" ht="0.75" customHeight="1">
      <c r="B84" s="53" t="s">
        <v>3</v>
      </c>
      <c r="C84" s="17">
        <v>1050000</v>
      </c>
      <c r="D84" s="17">
        <v>775113</v>
      </c>
      <c r="E84" s="54">
        <f>D84/C84*100</f>
        <v>73.82028571428572</v>
      </c>
      <c r="F84" s="31"/>
      <c r="G84" s="6"/>
      <c r="H84" s="12"/>
      <c r="I84" s="6"/>
      <c r="J84" s="17">
        <f t="shared" si="8"/>
        <v>0</v>
      </c>
      <c r="K84" s="52" t="e">
        <f>H87/G87</f>
        <v>#DIV/0!</v>
      </c>
      <c r="L84" s="51"/>
      <c r="M84" s="52" t="e">
        <f>H84/G84</f>
        <v>#DIV/0!</v>
      </c>
      <c r="N84" s="51">
        <f>G84+L84</f>
        <v>0</v>
      </c>
      <c r="O84" s="51"/>
      <c r="P84" s="124">
        <f t="shared" si="9"/>
        <v>0</v>
      </c>
      <c r="Q84" s="61" t="e">
        <f t="shared" si="10"/>
        <v>#DIV/0!</v>
      </c>
      <c r="R84" s="115">
        <f t="shared" si="11"/>
        <v>0</v>
      </c>
    </row>
    <row r="85" spans="2:18" ht="15.75" hidden="1">
      <c r="B85" s="53" t="s">
        <v>4</v>
      </c>
      <c r="C85" s="17">
        <v>445000</v>
      </c>
      <c r="D85" s="17">
        <v>338909</v>
      </c>
      <c r="E85" s="54">
        <f>D85/C85*100</f>
        <v>76.15932584269663</v>
      </c>
      <c r="F85" s="31">
        <v>-30000</v>
      </c>
      <c r="G85" s="6"/>
      <c r="H85" s="12"/>
      <c r="I85" s="6"/>
      <c r="J85" s="17">
        <f t="shared" si="8"/>
        <v>0</v>
      </c>
      <c r="K85" s="52" t="e">
        <f>H88/G88</f>
        <v>#DIV/0!</v>
      </c>
      <c r="L85" s="51"/>
      <c r="M85" s="52" t="e">
        <f>H85/G85</f>
        <v>#DIV/0!</v>
      </c>
      <c r="N85" s="51">
        <f>G85+L85</f>
        <v>0</v>
      </c>
      <c r="O85" s="51"/>
      <c r="P85" s="124">
        <f t="shared" si="9"/>
        <v>0</v>
      </c>
      <c r="Q85" s="61" t="e">
        <f t="shared" si="10"/>
        <v>#DIV/0!</v>
      </c>
      <c r="R85" s="115">
        <f t="shared" si="11"/>
        <v>0</v>
      </c>
    </row>
    <row r="86" spans="2:18" ht="15.75">
      <c r="B86" s="53" t="s">
        <v>5</v>
      </c>
      <c r="C86" s="17">
        <v>0</v>
      </c>
      <c r="D86" s="17"/>
      <c r="E86" s="54"/>
      <c r="F86" s="31"/>
      <c r="G86" s="6"/>
      <c r="H86" s="12"/>
      <c r="I86" s="6"/>
      <c r="J86" s="17">
        <f t="shared" si="8"/>
        <v>0</v>
      </c>
      <c r="K86" s="118"/>
      <c r="L86" s="6"/>
      <c r="M86" s="34">
        <v>0</v>
      </c>
      <c r="N86" s="6"/>
      <c r="O86" s="6"/>
      <c r="P86" s="119">
        <f t="shared" si="9"/>
        <v>0</v>
      </c>
      <c r="Q86" s="139"/>
      <c r="R86" s="116">
        <f t="shared" si="11"/>
        <v>0</v>
      </c>
    </row>
    <row r="87" spans="2:18" ht="15.75" hidden="1">
      <c r="B87" s="53" t="s">
        <v>37</v>
      </c>
      <c r="C87" s="17"/>
      <c r="D87" s="17"/>
      <c r="E87" s="54"/>
      <c r="F87" s="31"/>
      <c r="G87" s="6"/>
      <c r="H87" s="12"/>
      <c r="I87" s="6"/>
      <c r="J87" s="17">
        <f t="shared" si="8"/>
        <v>0</v>
      </c>
      <c r="K87" s="52" t="e">
        <f aca="true" t="shared" si="12" ref="K87:K94">H90/G90</f>
        <v>#DIV/0!</v>
      </c>
      <c r="L87" s="51"/>
      <c r="M87" s="52" t="e">
        <f aca="true" t="shared" si="13" ref="M87:M94">H87/G87</f>
        <v>#DIV/0!</v>
      </c>
      <c r="N87" s="51">
        <f aca="true" t="shared" si="14" ref="N87:N94">G87+L87</f>
        <v>0</v>
      </c>
      <c r="O87" s="51"/>
      <c r="P87" s="124">
        <f t="shared" si="9"/>
        <v>0</v>
      </c>
      <c r="Q87" s="61" t="e">
        <f t="shared" si="10"/>
        <v>#DIV/0!</v>
      </c>
      <c r="R87" s="115">
        <f t="shared" si="11"/>
        <v>0</v>
      </c>
    </row>
    <row r="88" spans="2:18" ht="31.5" hidden="1">
      <c r="B88" s="57" t="s">
        <v>30</v>
      </c>
      <c r="C88" s="13">
        <f>C89+C90+C91</f>
        <v>13525000</v>
      </c>
      <c r="D88" s="13">
        <f>D89+D90+D91</f>
        <v>9910027</v>
      </c>
      <c r="E88" s="50">
        <f>D88/C88*100</f>
        <v>73.27191866913124</v>
      </c>
      <c r="F88" s="13">
        <f>F89+F90</f>
        <v>-1000000</v>
      </c>
      <c r="G88" s="51"/>
      <c r="H88" s="13">
        <f>H89+H90</f>
        <v>0</v>
      </c>
      <c r="I88" s="13">
        <f>I89+I90</f>
        <v>0</v>
      </c>
      <c r="J88" s="13">
        <f t="shared" si="8"/>
        <v>0</v>
      </c>
      <c r="K88" s="52" t="e">
        <f t="shared" si="12"/>
        <v>#DIV/0!</v>
      </c>
      <c r="L88" s="51"/>
      <c r="M88" s="52" t="e">
        <f t="shared" si="13"/>
        <v>#DIV/0!</v>
      </c>
      <c r="N88" s="51">
        <f t="shared" si="14"/>
        <v>0</v>
      </c>
      <c r="O88" s="51"/>
      <c r="P88" s="124">
        <f t="shared" si="9"/>
        <v>0</v>
      </c>
      <c r="Q88" s="61" t="e">
        <f t="shared" si="10"/>
        <v>#DIV/0!</v>
      </c>
      <c r="R88" s="115">
        <f t="shared" si="11"/>
        <v>0</v>
      </c>
    </row>
    <row r="89" spans="2:18" ht="15.75" hidden="1">
      <c r="B89" s="53" t="s">
        <v>11</v>
      </c>
      <c r="C89" s="17">
        <v>412000</v>
      </c>
      <c r="D89" s="17">
        <v>153907</v>
      </c>
      <c r="E89" s="54">
        <f>D89/C89*100</f>
        <v>37.356067961165046</v>
      </c>
      <c r="F89" s="31">
        <v>-100000</v>
      </c>
      <c r="G89" s="6"/>
      <c r="H89" s="17"/>
      <c r="I89" s="6"/>
      <c r="J89" s="17">
        <f t="shared" si="8"/>
        <v>0</v>
      </c>
      <c r="K89" s="52" t="e">
        <f t="shared" si="12"/>
        <v>#DIV/0!</v>
      </c>
      <c r="L89" s="51"/>
      <c r="M89" s="52" t="e">
        <f t="shared" si="13"/>
        <v>#DIV/0!</v>
      </c>
      <c r="N89" s="51">
        <f t="shared" si="14"/>
        <v>0</v>
      </c>
      <c r="O89" s="51"/>
      <c r="P89" s="124">
        <f t="shared" si="9"/>
        <v>0</v>
      </c>
      <c r="Q89" s="61" t="e">
        <f t="shared" si="10"/>
        <v>#DIV/0!</v>
      </c>
      <c r="R89" s="115">
        <f t="shared" si="11"/>
        <v>0</v>
      </c>
    </row>
    <row r="90" spans="2:18" ht="15.75" hidden="1">
      <c r="B90" s="53" t="s">
        <v>63</v>
      </c>
      <c r="C90" s="58">
        <v>13113000</v>
      </c>
      <c r="D90" s="58">
        <v>9756120</v>
      </c>
      <c r="E90" s="59">
        <f>D90/C90*100</f>
        <v>74.40036604895904</v>
      </c>
      <c r="F90" s="60">
        <v>-900000</v>
      </c>
      <c r="G90" s="6"/>
      <c r="H90" s="17"/>
      <c r="I90" s="145"/>
      <c r="J90" s="17">
        <f t="shared" si="8"/>
        <v>0</v>
      </c>
      <c r="K90" s="52" t="e">
        <f t="shared" si="12"/>
        <v>#DIV/0!</v>
      </c>
      <c r="L90" s="51"/>
      <c r="M90" s="52" t="e">
        <f t="shared" si="13"/>
        <v>#DIV/0!</v>
      </c>
      <c r="N90" s="51">
        <f t="shared" si="14"/>
        <v>0</v>
      </c>
      <c r="O90" s="51"/>
      <c r="P90" s="124">
        <f t="shared" si="9"/>
        <v>0</v>
      </c>
      <c r="Q90" s="61" t="e">
        <f t="shared" si="10"/>
        <v>#DIV/0!</v>
      </c>
      <c r="R90" s="115">
        <f t="shared" si="11"/>
        <v>0</v>
      </c>
    </row>
    <row r="91" spans="2:18" ht="15.75" hidden="1">
      <c r="B91" s="53" t="s">
        <v>37</v>
      </c>
      <c r="C91" s="17"/>
      <c r="D91" s="17"/>
      <c r="E91" s="54"/>
      <c r="F91" s="31"/>
      <c r="G91" s="6"/>
      <c r="H91" s="12"/>
      <c r="I91" s="6"/>
      <c r="J91" s="17">
        <f t="shared" si="8"/>
        <v>0</v>
      </c>
      <c r="K91" s="52" t="e">
        <f t="shared" si="12"/>
        <v>#DIV/0!</v>
      </c>
      <c r="L91" s="51"/>
      <c r="M91" s="52" t="e">
        <f t="shared" si="13"/>
        <v>#DIV/0!</v>
      </c>
      <c r="N91" s="51">
        <f t="shared" si="14"/>
        <v>0</v>
      </c>
      <c r="O91" s="51"/>
      <c r="P91" s="124">
        <f t="shared" si="9"/>
        <v>0</v>
      </c>
      <c r="Q91" s="61" t="e">
        <f t="shared" si="10"/>
        <v>#DIV/0!</v>
      </c>
      <c r="R91" s="115">
        <f t="shared" si="11"/>
        <v>0</v>
      </c>
    </row>
    <row r="92" spans="2:18" ht="15.75" hidden="1">
      <c r="B92" s="55" t="s">
        <v>31</v>
      </c>
      <c r="C92" s="13">
        <f>C93+C94</f>
        <v>12000</v>
      </c>
      <c r="D92" s="13">
        <f>D93+D94</f>
        <v>8839</v>
      </c>
      <c r="E92" s="50">
        <f>D92/C92*100</f>
        <v>73.65833333333333</v>
      </c>
      <c r="F92" s="13">
        <f>F93</f>
        <v>0</v>
      </c>
      <c r="G92" s="51"/>
      <c r="H92" s="13">
        <f>H93</f>
        <v>0</v>
      </c>
      <c r="I92" s="13">
        <f>I93</f>
        <v>0</v>
      </c>
      <c r="J92" s="13">
        <f t="shared" si="8"/>
        <v>0</v>
      </c>
      <c r="K92" s="52">
        <f t="shared" si="12"/>
        <v>0.7222209355079108</v>
      </c>
      <c r="L92" s="51"/>
      <c r="M92" s="52" t="e">
        <f t="shared" si="13"/>
        <v>#DIV/0!</v>
      </c>
      <c r="N92" s="51">
        <f t="shared" si="14"/>
        <v>0</v>
      </c>
      <c r="O92" s="51"/>
      <c r="P92" s="124">
        <f t="shared" si="9"/>
        <v>0</v>
      </c>
      <c r="Q92" s="61" t="e">
        <f t="shared" si="10"/>
        <v>#DIV/0!</v>
      </c>
      <c r="R92" s="115">
        <f t="shared" si="11"/>
        <v>0</v>
      </c>
    </row>
    <row r="93" spans="2:18" ht="15.75" hidden="1">
      <c r="B93" s="53" t="s">
        <v>32</v>
      </c>
      <c r="C93" s="17">
        <v>12000</v>
      </c>
      <c r="D93" s="17">
        <v>8839</v>
      </c>
      <c r="E93" s="54">
        <f>D93/C93*100</f>
        <v>73.65833333333333</v>
      </c>
      <c r="F93" s="31"/>
      <c r="G93" s="6"/>
      <c r="H93" s="12"/>
      <c r="I93" s="6"/>
      <c r="J93" s="17">
        <f t="shared" si="8"/>
        <v>0</v>
      </c>
      <c r="K93" s="52" t="e">
        <f t="shared" si="12"/>
        <v>#DIV/0!</v>
      </c>
      <c r="L93" s="51"/>
      <c r="M93" s="52" t="e">
        <f t="shared" si="13"/>
        <v>#DIV/0!</v>
      </c>
      <c r="N93" s="51">
        <f t="shared" si="14"/>
        <v>0</v>
      </c>
      <c r="O93" s="51"/>
      <c r="P93" s="124">
        <f t="shared" si="9"/>
        <v>0</v>
      </c>
      <c r="Q93" s="61" t="e">
        <f t="shared" si="10"/>
        <v>#DIV/0!</v>
      </c>
      <c r="R93" s="115">
        <f t="shared" si="11"/>
        <v>0</v>
      </c>
    </row>
    <row r="94" spans="2:18" ht="15.75" hidden="1">
      <c r="B94" s="53" t="s">
        <v>37</v>
      </c>
      <c r="C94" s="17"/>
      <c r="D94" s="17"/>
      <c r="E94" s="54"/>
      <c r="F94" s="31"/>
      <c r="G94" s="6"/>
      <c r="H94" s="12"/>
      <c r="I94" s="6"/>
      <c r="J94" s="17">
        <f t="shared" si="8"/>
        <v>0</v>
      </c>
      <c r="K94" s="52" t="e">
        <f t="shared" si="12"/>
        <v>#DIV/0!</v>
      </c>
      <c r="L94" s="51"/>
      <c r="M94" s="52" t="e">
        <f t="shared" si="13"/>
        <v>#DIV/0!</v>
      </c>
      <c r="N94" s="51">
        <f t="shared" si="14"/>
        <v>0</v>
      </c>
      <c r="O94" s="51"/>
      <c r="P94" s="124">
        <f t="shared" si="9"/>
        <v>0</v>
      </c>
      <c r="Q94" s="61" t="e">
        <f t="shared" si="10"/>
        <v>#DIV/0!</v>
      </c>
      <c r="R94" s="115">
        <f t="shared" si="11"/>
        <v>0</v>
      </c>
    </row>
    <row r="95" spans="2:20" ht="30.75" customHeight="1">
      <c r="B95" s="57" t="s">
        <v>55</v>
      </c>
      <c r="C95" s="13">
        <f>C96+C97+C100+C101</f>
        <v>5457000</v>
      </c>
      <c r="D95" s="13">
        <f>D96+D97+D100+D101</f>
        <v>4504568</v>
      </c>
      <c r="E95" s="50">
        <f>D95/C95*100</f>
        <v>82.54660069635331</v>
      </c>
      <c r="F95" s="13">
        <f>F96+F97+F100</f>
        <v>60000</v>
      </c>
      <c r="G95" s="51">
        <f>G100+G101</f>
        <v>733997</v>
      </c>
      <c r="H95" s="13">
        <f>H96+H97+H100+H101</f>
        <v>530108</v>
      </c>
      <c r="I95" s="13">
        <f>I96+I97+I100+I101</f>
        <v>0</v>
      </c>
      <c r="J95" s="13">
        <f>J96+J97+J100+J101</f>
        <v>733997</v>
      </c>
      <c r="K95" s="52">
        <f>H95/G95</f>
        <v>0.7222209355079108</v>
      </c>
      <c r="L95" s="51">
        <f>L100+L101</f>
        <v>0</v>
      </c>
      <c r="M95" s="51">
        <f>M100+M101</f>
        <v>227500</v>
      </c>
      <c r="N95" s="51">
        <f>N100+N101</f>
        <v>0</v>
      </c>
      <c r="O95" s="51">
        <f>O100+O101</f>
        <v>0</v>
      </c>
      <c r="P95" s="124">
        <f t="shared" si="9"/>
        <v>733997</v>
      </c>
      <c r="Q95" s="61">
        <f t="shared" si="10"/>
        <v>1.3846178514566843</v>
      </c>
      <c r="R95" s="124">
        <f t="shared" si="11"/>
        <v>203889</v>
      </c>
      <c r="S95" s="4"/>
      <c r="T95" s="141"/>
    </row>
    <row r="96" spans="2:19" ht="1.5" customHeight="1" hidden="1">
      <c r="B96" s="53" t="s">
        <v>67</v>
      </c>
      <c r="C96" s="17">
        <v>3696000</v>
      </c>
      <c r="D96" s="17">
        <v>3053309</v>
      </c>
      <c r="E96" s="54">
        <f>D96/C96*100</f>
        <v>82.61117424242424</v>
      </c>
      <c r="F96" s="31">
        <v>90000</v>
      </c>
      <c r="G96" s="6"/>
      <c r="H96" s="8"/>
      <c r="I96" s="15"/>
      <c r="J96" s="10">
        <f aca="true" t="shared" si="15" ref="J96:J101">G96+I96</f>
        <v>0</v>
      </c>
      <c r="K96" s="52" t="e">
        <f>H99/G99</f>
        <v>#DIV/0!</v>
      </c>
      <c r="L96" s="51"/>
      <c r="M96" s="52" t="e">
        <f>H96/G96</f>
        <v>#DIV/0!</v>
      </c>
      <c r="N96" s="56">
        <f>G96+L96</f>
        <v>0</v>
      </c>
      <c r="O96" s="56"/>
      <c r="P96" s="115">
        <f t="shared" si="9"/>
        <v>0</v>
      </c>
      <c r="Q96" s="61" t="e">
        <f t="shared" si="10"/>
        <v>#DIV/0!</v>
      </c>
      <c r="R96" s="115">
        <f t="shared" si="11"/>
        <v>0</v>
      </c>
      <c r="S96" s="95"/>
    </row>
    <row r="97" spans="2:19" ht="15.75" hidden="1">
      <c r="B97" s="62" t="s">
        <v>52</v>
      </c>
      <c r="C97" s="18">
        <v>1630000</v>
      </c>
      <c r="D97" s="18">
        <v>1321342</v>
      </c>
      <c r="E97" s="63">
        <f>D97/C97*100</f>
        <v>81.0639263803681</v>
      </c>
      <c r="F97" s="64">
        <f>10000-40000</f>
        <v>-30000</v>
      </c>
      <c r="G97" s="65"/>
      <c r="H97" s="11"/>
      <c r="I97" s="16">
        <f>I98+I99</f>
        <v>0</v>
      </c>
      <c r="J97" s="11">
        <f t="shared" si="15"/>
        <v>0</v>
      </c>
      <c r="K97" s="52">
        <f>H100/G100</f>
        <v>0.711309371607415</v>
      </c>
      <c r="L97" s="51"/>
      <c r="M97" s="52" t="e">
        <f>H97/G97</f>
        <v>#DIV/0!</v>
      </c>
      <c r="N97" s="56">
        <f>G97+L97</f>
        <v>0</v>
      </c>
      <c r="O97" s="56"/>
      <c r="P97" s="115">
        <f t="shared" si="9"/>
        <v>0</v>
      </c>
      <c r="Q97" s="61" t="e">
        <f t="shared" si="10"/>
        <v>#DIV/0!</v>
      </c>
      <c r="R97" s="115">
        <f t="shared" si="11"/>
        <v>0</v>
      </c>
      <c r="S97" s="95"/>
    </row>
    <row r="98" spans="2:19" ht="15.75" hidden="1">
      <c r="B98" s="53" t="s">
        <v>53</v>
      </c>
      <c r="C98" s="17"/>
      <c r="D98" s="17"/>
      <c r="E98" s="54"/>
      <c r="F98" s="31"/>
      <c r="G98" s="6"/>
      <c r="H98" s="8"/>
      <c r="I98" s="15"/>
      <c r="J98" s="10">
        <f t="shared" si="15"/>
        <v>0</v>
      </c>
      <c r="K98" s="52">
        <f>H101/G101</f>
        <v>0.8727822580645161</v>
      </c>
      <c r="L98" s="51"/>
      <c r="M98" s="52" t="e">
        <f>H98/G98</f>
        <v>#DIV/0!</v>
      </c>
      <c r="N98" s="56">
        <f>G98+L98</f>
        <v>0</v>
      </c>
      <c r="O98" s="56"/>
      <c r="P98" s="115">
        <f t="shared" si="9"/>
        <v>0</v>
      </c>
      <c r="Q98" s="61" t="e">
        <f t="shared" si="10"/>
        <v>#DIV/0!</v>
      </c>
      <c r="R98" s="115">
        <f t="shared" si="11"/>
        <v>0</v>
      </c>
      <c r="S98" s="95"/>
    </row>
    <row r="99" spans="2:19" ht="15.75" hidden="1">
      <c r="B99" s="53" t="s">
        <v>54</v>
      </c>
      <c r="C99" s="17"/>
      <c r="D99" s="17"/>
      <c r="E99" s="54"/>
      <c r="F99" s="31"/>
      <c r="G99" s="6"/>
      <c r="H99" s="8"/>
      <c r="I99" s="15"/>
      <c r="J99" s="10">
        <f t="shared" si="15"/>
        <v>0</v>
      </c>
      <c r="K99" s="52">
        <f>H102/G102</f>
        <v>0.4312560397627041</v>
      </c>
      <c r="L99" s="51"/>
      <c r="M99" s="52" t="e">
        <f>H99/G99</f>
        <v>#DIV/0!</v>
      </c>
      <c r="N99" s="56">
        <f>G99+L99</f>
        <v>0</v>
      </c>
      <c r="O99" s="56"/>
      <c r="P99" s="115">
        <f t="shared" si="9"/>
        <v>0</v>
      </c>
      <c r="Q99" s="61" t="e">
        <f t="shared" si="10"/>
        <v>#DIV/0!</v>
      </c>
      <c r="R99" s="115">
        <f t="shared" si="11"/>
        <v>0</v>
      </c>
      <c r="S99" s="95"/>
    </row>
    <row r="100" spans="2:19" ht="15" customHeight="1">
      <c r="B100" s="53" t="s">
        <v>5</v>
      </c>
      <c r="C100" s="17">
        <v>131000</v>
      </c>
      <c r="D100" s="17">
        <v>130823</v>
      </c>
      <c r="E100" s="54">
        <f>D100/C100*100</f>
        <v>99.8648854961832</v>
      </c>
      <c r="F100" s="31"/>
      <c r="G100" s="6">
        <v>684397</v>
      </c>
      <c r="H100" s="10">
        <v>486818</v>
      </c>
      <c r="I100" s="15"/>
      <c r="J100" s="10">
        <f t="shared" si="15"/>
        <v>684397</v>
      </c>
      <c r="K100" s="118">
        <f>H100/G100</f>
        <v>0.711309371607415</v>
      </c>
      <c r="L100" s="6"/>
      <c r="M100" s="6">
        <v>227500</v>
      </c>
      <c r="N100" s="15"/>
      <c r="O100" s="15"/>
      <c r="P100" s="165">
        <f t="shared" si="9"/>
        <v>684397</v>
      </c>
      <c r="Q100" s="139">
        <f t="shared" si="10"/>
        <v>1.4058580414035635</v>
      </c>
      <c r="R100" s="116">
        <f t="shared" si="11"/>
        <v>197579</v>
      </c>
      <c r="S100" s="156"/>
    </row>
    <row r="101" spans="2:19" ht="15.75">
      <c r="B101" s="53" t="s">
        <v>103</v>
      </c>
      <c r="C101" s="17"/>
      <c r="D101" s="17">
        <v>-906</v>
      </c>
      <c r="E101" s="54"/>
      <c r="F101" s="31"/>
      <c r="G101" s="6">
        <v>49600</v>
      </c>
      <c r="H101" s="12">
        <v>43290</v>
      </c>
      <c r="I101" s="6"/>
      <c r="J101" s="17">
        <f t="shared" si="15"/>
        <v>49600</v>
      </c>
      <c r="K101" s="118">
        <f>H101/G101</f>
        <v>0.8727822580645161</v>
      </c>
      <c r="L101" s="119"/>
      <c r="M101" s="118"/>
      <c r="N101" s="122"/>
      <c r="O101" s="122"/>
      <c r="P101" s="154">
        <f t="shared" si="9"/>
        <v>49600</v>
      </c>
      <c r="Q101" s="139">
        <f t="shared" si="10"/>
        <v>1.1457611457611458</v>
      </c>
      <c r="R101" s="116">
        <f t="shared" si="11"/>
        <v>6310</v>
      </c>
      <c r="S101" s="131"/>
    </row>
    <row r="102" spans="2:18" ht="14.25" customHeight="1">
      <c r="B102" s="55" t="s">
        <v>8</v>
      </c>
      <c r="C102" s="13">
        <f>C103+C104+C105+C107+C108+C115</f>
        <v>105935800</v>
      </c>
      <c r="D102" s="13">
        <f>D103+D104+D105+D107+D108+D115</f>
        <v>80873220</v>
      </c>
      <c r="E102" s="50">
        <f>D102/C102*100</f>
        <v>76.34172772566026</v>
      </c>
      <c r="F102" s="13">
        <f>F103+F104+F105+F107+F108</f>
        <v>-694850</v>
      </c>
      <c r="G102" s="51">
        <f>G107+G109+G116+G115+G114</f>
        <v>16502097</v>
      </c>
      <c r="H102" s="51">
        <f>H107+H109+H116+H115+H114</f>
        <v>7116629</v>
      </c>
      <c r="I102" s="13">
        <f>I103+I104+I105+I107+I108+I115+I109</f>
        <v>0</v>
      </c>
      <c r="J102" s="13">
        <f>J103+J104+J105+J106+J107+J108+J115+J109</f>
        <v>0</v>
      </c>
      <c r="K102" s="52">
        <f>H102/G102</f>
        <v>0.4312560397627041</v>
      </c>
      <c r="L102" s="51">
        <f>L107+L109+L115+L116+L114</f>
        <v>0</v>
      </c>
      <c r="M102" s="51">
        <f>M107+M109+M116</f>
        <v>0</v>
      </c>
      <c r="N102" s="51">
        <f>N107+N109+N116</f>
        <v>0</v>
      </c>
      <c r="O102" s="51">
        <f>O107+O109+O116</f>
        <v>0</v>
      </c>
      <c r="P102" s="115">
        <f>G102+L102</f>
        <v>16502097</v>
      </c>
      <c r="Q102" s="61">
        <f t="shared" si="10"/>
        <v>2.3188081042302473</v>
      </c>
      <c r="R102" s="115">
        <f t="shared" si="11"/>
        <v>9385468</v>
      </c>
    </row>
    <row r="103" spans="2:18" ht="1.5" customHeight="1" hidden="1">
      <c r="B103" s="53" t="s">
        <v>3</v>
      </c>
      <c r="C103" s="12">
        <v>89175000</v>
      </c>
      <c r="D103" s="12">
        <v>70809102</v>
      </c>
      <c r="E103" s="54">
        <f>D103/C103*100</f>
        <v>79.40465601345669</v>
      </c>
      <c r="F103" s="31">
        <f>-491000-205000</f>
        <v>-696000</v>
      </c>
      <c r="G103" s="6"/>
      <c r="H103" s="12"/>
      <c r="I103" s="6"/>
      <c r="J103" s="17">
        <f>G103+I103</f>
        <v>0</v>
      </c>
      <c r="K103" s="52" t="e">
        <f>H106/G106</f>
        <v>#DIV/0!</v>
      </c>
      <c r="L103" s="51"/>
      <c r="M103" s="52" t="e">
        <f>H103/G103</f>
        <v>#DIV/0!</v>
      </c>
      <c r="N103" s="56">
        <f>G103+L103</f>
        <v>0</v>
      </c>
      <c r="O103" s="56"/>
      <c r="P103" s="115">
        <f t="shared" si="9"/>
        <v>0</v>
      </c>
      <c r="Q103" s="61" t="e">
        <f t="shared" si="10"/>
        <v>#DIV/0!</v>
      </c>
      <c r="R103" s="115">
        <f t="shared" si="11"/>
        <v>0</v>
      </c>
    </row>
    <row r="104" spans="2:18" ht="15.75" hidden="1">
      <c r="B104" s="53" t="s">
        <v>4</v>
      </c>
      <c r="C104" s="17">
        <v>15296000</v>
      </c>
      <c r="D104" s="17">
        <v>9615101</v>
      </c>
      <c r="E104" s="54">
        <f>D104/C104*100</f>
        <v>62.860231433054395</v>
      </c>
      <c r="F104" s="31"/>
      <c r="G104" s="6"/>
      <c r="H104" s="12"/>
      <c r="I104" s="6"/>
      <c r="J104" s="17">
        <f>G104+I104</f>
        <v>0</v>
      </c>
      <c r="K104" s="52">
        <f>H107/G107</f>
        <v>0.4592612527683381</v>
      </c>
      <c r="L104" s="51"/>
      <c r="M104" s="52" t="e">
        <f>H104/G104</f>
        <v>#DIV/0!</v>
      </c>
      <c r="N104" s="56">
        <f>G104+L104</f>
        <v>0</v>
      </c>
      <c r="O104" s="56"/>
      <c r="P104" s="115">
        <f t="shared" si="9"/>
        <v>0</v>
      </c>
      <c r="Q104" s="61" t="e">
        <f t="shared" si="10"/>
        <v>#DIV/0!</v>
      </c>
      <c r="R104" s="115">
        <f t="shared" si="11"/>
        <v>0</v>
      </c>
    </row>
    <row r="105" spans="2:18" ht="14.25" customHeight="1" hidden="1">
      <c r="B105" s="53" t="s">
        <v>69</v>
      </c>
      <c r="C105" s="17">
        <v>757000</v>
      </c>
      <c r="D105" s="17">
        <v>0</v>
      </c>
      <c r="E105" s="54"/>
      <c r="F105" s="31"/>
      <c r="G105" s="6"/>
      <c r="H105" s="12"/>
      <c r="I105" s="6"/>
      <c r="J105" s="17">
        <f>G105+I105</f>
        <v>0</v>
      </c>
      <c r="K105" s="52" t="e">
        <f>H108/G108</f>
        <v>#DIV/0!</v>
      </c>
      <c r="L105" s="51"/>
      <c r="M105" s="52" t="e">
        <f>H105/G105</f>
        <v>#DIV/0!</v>
      </c>
      <c r="N105" s="56">
        <f>G105+L105</f>
        <v>0</v>
      </c>
      <c r="O105" s="56"/>
      <c r="P105" s="115">
        <f t="shared" si="9"/>
        <v>0</v>
      </c>
      <c r="Q105" s="61" t="e">
        <f t="shared" si="10"/>
        <v>#DIV/0!</v>
      </c>
      <c r="R105" s="115">
        <f t="shared" si="11"/>
        <v>0</v>
      </c>
    </row>
    <row r="106" spans="2:18" ht="1.5" customHeight="1" hidden="1">
      <c r="B106" s="53"/>
      <c r="C106" s="17"/>
      <c r="D106" s="17"/>
      <c r="E106" s="54"/>
      <c r="F106" s="31"/>
      <c r="G106" s="6"/>
      <c r="H106" s="8"/>
      <c r="I106" s="15"/>
      <c r="J106" s="10">
        <f>G106+I106</f>
        <v>0</v>
      </c>
      <c r="K106" s="52">
        <f>H109/G109</f>
        <v>0.41961378607857447</v>
      </c>
      <c r="L106" s="51"/>
      <c r="M106" s="52" t="e">
        <f>H106/G106</f>
        <v>#DIV/0!</v>
      </c>
      <c r="N106" s="56">
        <f>G106+L106</f>
        <v>0</v>
      </c>
      <c r="O106" s="56"/>
      <c r="P106" s="115">
        <f t="shared" si="9"/>
        <v>0</v>
      </c>
      <c r="Q106" s="61" t="e">
        <f t="shared" si="10"/>
        <v>#DIV/0!</v>
      </c>
      <c r="R106" s="115">
        <f t="shared" si="11"/>
        <v>0</v>
      </c>
    </row>
    <row r="107" spans="2:18" ht="15" customHeight="1">
      <c r="B107" s="53" t="s">
        <v>5</v>
      </c>
      <c r="C107" s="17">
        <v>457800</v>
      </c>
      <c r="D107" s="17">
        <v>335715</v>
      </c>
      <c r="E107" s="54">
        <f>D107/C107*100</f>
        <v>73.33224115334207</v>
      </c>
      <c r="F107" s="31">
        <v>1150</v>
      </c>
      <c r="G107" s="6">
        <v>9597816</v>
      </c>
      <c r="H107" s="10">
        <v>4407905</v>
      </c>
      <c r="I107" s="15"/>
      <c r="J107" s="10"/>
      <c r="K107" s="118">
        <f aca="true" t="shared" si="16" ref="K107:K117">H107/G107</f>
        <v>0.4592612527683381</v>
      </c>
      <c r="L107" s="6"/>
      <c r="M107" s="6"/>
      <c r="N107" s="15"/>
      <c r="O107" s="15"/>
      <c r="P107" s="165">
        <f t="shared" si="9"/>
        <v>9597816</v>
      </c>
      <c r="Q107" s="139">
        <f t="shared" si="10"/>
        <v>2.1774099033441057</v>
      </c>
      <c r="R107" s="119">
        <f t="shared" si="11"/>
        <v>5189911</v>
      </c>
    </row>
    <row r="108" spans="2:18" ht="1.5" customHeight="1" hidden="1">
      <c r="B108" s="53"/>
      <c r="C108" s="17">
        <v>250000</v>
      </c>
      <c r="D108" s="17">
        <v>147538</v>
      </c>
      <c r="E108" s="54">
        <f>D108/C108*100</f>
        <v>59.0152</v>
      </c>
      <c r="F108" s="31"/>
      <c r="G108" s="6">
        <v>0</v>
      </c>
      <c r="H108" s="10"/>
      <c r="I108" s="15"/>
      <c r="J108" s="10"/>
      <c r="K108" s="118" t="e">
        <f t="shared" si="16"/>
        <v>#DIV/0!</v>
      </c>
      <c r="L108" s="6"/>
      <c r="M108" s="34"/>
      <c r="N108" s="15"/>
      <c r="O108" s="15"/>
      <c r="P108" s="116">
        <f t="shared" si="9"/>
        <v>0</v>
      </c>
      <c r="Q108" s="139" t="e">
        <f t="shared" si="10"/>
        <v>#DIV/0!</v>
      </c>
      <c r="R108" s="116">
        <f t="shared" si="11"/>
        <v>0</v>
      </c>
    </row>
    <row r="109" spans="2:18" ht="15.75">
      <c r="B109" s="53" t="s">
        <v>103</v>
      </c>
      <c r="C109" s="17"/>
      <c r="D109" s="17"/>
      <c r="E109" s="54"/>
      <c r="F109" s="31"/>
      <c r="G109" s="6">
        <v>6420535</v>
      </c>
      <c r="H109" s="15">
        <v>2694145</v>
      </c>
      <c r="I109" s="15"/>
      <c r="J109" s="15"/>
      <c r="K109" s="118">
        <f t="shared" si="16"/>
        <v>0.41961378607857447</v>
      </c>
      <c r="L109" s="6"/>
      <c r="M109" s="6"/>
      <c r="N109" s="15"/>
      <c r="O109" s="15"/>
      <c r="P109" s="154">
        <f t="shared" si="9"/>
        <v>6420535</v>
      </c>
      <c r="Q109" s="139">
        <f t="shared" si="10"/>
        <v>2.383143817426308</v>
      </c>
      <c r="R109" s="116">
        <f t="shared" si="11"/>
        <v>3726390</v>
      </c>
    </row>
    <row r="110" spans="2:18" ht="15.75" hidden="1">
      <c r="B110" s="53" t="s">
        <v>70</v>
      </c>
      <c r="C110" s="17"/>
      <c r="D110" s="17"/>
      <c r="E110" s="54"/>
      <c r="F110" s="31"/>
      <c r="G110" s="6">
        <v>0</v>
      </c>
      <c r="H110" s="8"/>
      <c r="I110" s="15"/>
      <c r="J110" s="10"/>
      <c r="K110" s="118" t="e">
        <f t="shared" si="16"/>
        <v>#DIV/0!</v>
      </c>
      <c r="L110" s="6"/>
      <c r="M110" s="34"/>
      <c r="N110" s="15"/>
      <c r="O110" s="15"/>
      <c r="P110" s="154">
        <f t="shared" si="9"/>
        <v>0</v>
      </c>
      <c r="Q110" s="139" t="e">
        <f t="shared" si="10"/>
        <v>#DIV/0!</v>
      </c>
      <c r="R110" s="116">
        <f t="shared" si="11"/>
        <v>0</v>
      </c>
    </row>
    <row r="111" spans="2:18" ht="15.75" hidden="1">
      <c r="B111" s="53" t="s">
        <v>71</v>
      </c>
      <c r="C111" s="17"/>
      <c r="D111" s="17"/>
      <c r="E111" s="54"/>
      <c r="F111" s="31"/>
      <c r="G111" s="6">
        <v>0</v>
      </c>
      <c r="H111" s="8"/>
      <c r="I111" s="15"/>
      <c r="J111" s="10"/>
      <c r="K111" s="118" t="e">
        <f t="shared" si="16"/>
        <v>#DIV/0!</v>
      </c>
      <c r="L111" s="6"/>
      <c r="M111" s="34"/>
      <c r="N111" s="15"/>
      <c r="O111" s="15"/>
      <c r="P111" s="154">
        <f t="shared" si="9"/>
        <v>0</v>
      </c>
      <c r="Q111" s="139" t="e">
        <f t="shared" si="10"/>
        <v>#DIV/0!</v>
      </c>
      <c r="R111" s="116">
        <f t="shared" si="11"/>
        <v>0</v>
      </c>
    </row>
    <row r="112" spans="2:18" ht="15.75" hidden="1">
      <c r="B112" s="53" t="s">
        <v>72</v>
      </c>
      <c r="C112" s="17"/>
      <c r="D112" s="17"/>
      <c r="E112" s="54"/>
      <c r="F112" s="31"/>
      <c r="G112" s="6">
        <v>0</v>
      </c>
      <c r="H112" s="8"/>
      <c r="I112" s="15"/>
      <c r="J112" s="10"/>
      <c r="K112" s="118" t="e">
        <f t="shared" si="16"/>
        <v>#DIV/0!</v>
      </c>
      <c r="L112" s="6"/>
      <c r="M112" s="34"/>
      <c r="N112" s="15"/>
      <c r="O112" s="15"/>
      <c r="P112" s="154">
        <f t="shared" si="9"/>
        <v>0</v>
      </c>
      <c r="Q112" s="139" t="e">
        <f t="shared" si="10"/>
        <v>#DIV/0!</v>
      </c>
      <c r="R112" s="116">
        <f t="shared" si="11"/>
        <v>0</v>
      </c>
    </row>
    <row r="113" spans="2:18" ht="15.75" hidden="1">
      <c r="B113" s="53" t="s">
        <v>77</v>
      </c>
      <c r="C113" s="17"/>
      <c r="D113" s="17"/>
      <c r="E113" s="54"/>
      <c r="F113" s="31"/>
      <c r="G113" s="6">
        <v>0</v>
      </c>
      <c r="H113" s="15"/>
      <c r="I113" s="15"/>
      <c r="J113" s="10"/>
      <c r="K113" s="118" t="e">
        <f t="shared" si="16"/>
        <v>#DIV/0!</v>
      </c>
      <c r="L113" s="6"/>
      <c r="M113" s="34"/>
      <c r="N113" s="15"/>
      <c r="O113" s="15"/>
      <c r="P113" s="154">
        <f t="shared" si="9"/>
        <v>0</v>
      </c>
      <c r="Q113" s="139" t="e">
        <f t="shared" si="10"/>
        <v>#DIV/0!</v>
      </c>
      <c r="R113" s="116">
        <f t="shared" si="11"/>
        <v>0</v>
      </c>
    </row>
    <row r="114" spans="2:18" ht="15.75">
      <c r="B114" s="53" t="s">
        <v>143</v>
      </c>
      <c r="C114" s="17"/>
      <c r="D114" s="17"/>
      <c r="E114" s="54"/>
      <c r="F114" s="31"/>
      <c r="G114" s="6">
        <v>16746</v>
      </c>
      <c r="H114" s="15">
        <v>13579</v>
      </c>
      <c r="I114" s="15"/>
      <c r="J114" s="10"/>
      <c r="K114" s="118">
        <f t="shared" si="16"/>
        <v>0.8108802101994507</v>
      </c>
      <c r="L114" s="6"/>
      <c r="M114" s="34"/>
      <c r="N114" s="15"/>
      <c r="O114" s="15"/>
      <c r="P114" s="116">
        <f t="shared" si="9"/>
        <v>16746</v>
      </c>
      <c r="Q114" s="139"/>
      <c r="R114" s="116"/>
    </row>
    <row r="115" spans="2:19" ht="15.75">
      <c r="B115" s="53" t="s">
        <v>129</v>
      </c>
      <c r="C115" s="17"/>
      <c r="D115" s="17">
        <v>-34236</v>
      </c>
      <c r="E115" s="54"/>
      <c r="F115" s="31"/>
      <c r="G115" s="6">
        <v>467000</v>
      </c>
      <c r="H115" s="8">
        <v>1000</v>
      </c>
      <c r="I115" s="15"/>
      <c r="J115" s="10"/>
      <c r="K115" s="118">
        <f t="shared" si="16"/>
        <v>0.0021413276231263384</v>
      </c>
      <c r="L115" s="6"/>
      <c r="M115" s="34"/>
      <c r="N115" s="15"/>
      <c r="O115" s="15"/>
      <c r="P115" s="155">
        <f t="shared" si="9"/>
        <v>467000</v>
      </c>
      <c r="Q115" s="139"/>
      <c r="R115" s="116">
        <f t="shared" si="11"/>
        <v>466000</v>
      </c>
      <c r="S115" s="141"/>
    </row>
    <row r="116" spans="2:18" ht="15.75">
      <c r="B116" s="53" t="s">
        <v>37</v>
      </c>
      <c r="C116" s="17"/>
      <c r="D116" s="17"/>
      <c r="E116" s="54"/>
      <c r="F116" s="31"/>
      <c r="G116" s="6"/>
      <c r="H116" s="8"/>
      <c r="I116" s="15"/>
      <c r="J116" s="10"/>
      <c r="K116" s="118"/>
      <c r="L116" s="6"/>
      <c r="M116" s="34"/>
      <c r="N116" s="15"/>
      <c r="O116" s="15"/>
      <c r="P116" s="116">
        <f t="shared" si="9"/>
        <v>0</v>
      </c>
      <c r="Q116" s="139"/>
      <c r="R116" s="116">
        <f t="shared" si="11"/>
        <v>0</v>
      </c>
    </row>
    <row r="117" spans="2:18" ht="15.75">
      <c r="B117" s="55" t="s">
        <v>12</v>
      </c>
      <c r="C117" s="13">
        <f>C119+C122+C123+C118+C121</f>
        <v>891000</v>
      </c>
      <c r="D117" s="13">
        <f>D119+D122+D123+D118+D121</f>
        <v>372392</v>
      </c>
      <c r="E117" s="50">
        <f>D117/C117*100</f>
        <v>41.79483726150393</v>
      </c>
      <c r="F117" s="13">
        <f>F119+F122+F121+F118</f>
        <v>700</v>
      </c>
      <c r="G117" s="51">
        <f>G120+G121</f>
        <v>483900</v>
      </c>
      <c r="H117" s="9">
        <f>H118+H119+H121+H120</f>
        <v>410400</v>
      </c>
      <c r="I117" s="9">
        <f>I118+I119+I121</f>
        <v>0</v>
      </c>
      <c r="J117" s="9">
        <f>G117+I117</f>
        <v>483900</v>
      </c>
      <c r="K117" s="149">
        <f t="shared" si="16"/>
        <v>0.8481091134531928</v>
      </c>
      <c r="L117" s="51">
        <f>L120+L121+L122</f>
        <v>0</v>
      </c>
      <c r="M117" s="51">
        <f>M120+M121+M122</f>
        <v>0</v>
      </c>
      <c r="N117" s="51">
        <f>N120+N121</f>
        <v>0</v>
      </c>
      <c r="O117" s="51">
        <f>O120+O121</f>
        <v>0</v>
      </c>
      <c r="P117" s="115">
        <f t="shared" si="9"/>
        <v>483900</v>
      </c>
      <c r="Q117" s="61">
        <f t="shared" si="10"/>
        <v>1.179093567251462</v>
      </c>
      <c r="R117" s="115">
        <f t="shared" si="11"/>
        <v>73500</v>
      </c>
    </row>
    <row r="118" spans="2:18" ht="0.75" customHeight="1">
      <c r="B118" s="53" t="s">
        <v>3</v>
      </c>
      <c r="C118" s="17">
        <v>689000</v>
      </c>
      <c r="D118" s="17">
        <v>370392</v>
      </c>
      <c r="E118" s="54">
        <f>D118/C118*100</f>
        <v>53.75791001451379</v>
      </c>
      <c r="F118" s="31"/>
      <c r="G118" s="6"/>
      <c r="H118" s="10"/>
      <c r="I118" s="15"/>
      <c r="J118" s="10">
        <f>G118+I118</f>
        <v>0</v>
      </c>
      <c r="K118" s="52">
        <f>H121/G121</f>
        <v>0.8402173913043478</v>
      </c>
      <c r="L118" s="51"/>
      <c r="M118" s="52"/>
      <c r="N118" s="56">
        <f>G118+L118</f>
        <v>0</v>
      </c>
      <c r="O118" s="56"/>
      <c r="P118" s="115">
        <f t="shared" si="9"/>
        <v>0</v>
      </c>
      <c r="Q118" s="61" t="e">
        <f t="shared" si="10"/>
        <v>#DIV/0!</v>
      </c>
      <c r="R118" s="115">
        <f t="shared" si="11"/>
        <v>0</v>
      </c>
    </row>
    <row r="119" spans="2:18" ht="15.75" hidden="1">
      <c r="B119" s="53" t="s">
        <v>4</v>
      </c>
      <c r="C119" s="17">
        <v>2000</v>
      </c>
      <c r="D119" s="17">
        <v>2000</v>
      </c>
      <c r="E119" s="54">
        <f>D119/C119*100</f>
        <v>100</v>
      </c>
      <c r="F119" s="31">
        <v>700</v>
      </c>
      <c r="G119" s="6"/>
      <c r="H119" s="8"/>
      <c r="I119" s="15"/>
      <c r="J119" s="10">
        <f>G119+I119</f>
        <v>0</v>
      </c>
      <c r="K119" s="52" t="e">
        <f>H122/G122</f>
        <v>#DIV/0!</v>
      </c>
      <c r="L119" s="51"/>
      <c r="M119" s="52"/>
      <c r="N119" s="56">
        <f>G119+L119</f>
        <v>0</v>
      </c>
      <c r="O119" s="56"/>
      <c r="P119" s="115">
        <f t="shared" si="9"/>
        <v>0</v>
      </c>
      <c r="Q119" s="61" t="e">
        <f t="shared" si="10"/>
        <v>#DIV/0!</v>
      </c>
      <c r="R119" s="115">
        <f t="shared" si="11"/>
        <v>0</v>
      </c>
    </row>
    <row r="120" spans="2:18" ht="18.75" customHeight="1">
      <c r="B120" s="53" t="s">
        <v>5</v>
      </c>
      <c r="C120" s="17"/>
      <c r="D120" s="17"/>
      <c r="E120" s="54"/>
      <c r="F120" s="31"/>
      <c r="G120" s="6">
        <v>23900</v>
      </c>
      <c r="H120" s="10">
        <v>23900</v>
      </c>
      <c r="I120" s="15"/>
      <c r="J120" s="10"/>
      <c r="K120" s="118">
        <f>H120/G120</f>
        <v>1</v>
      </c>
      <c r="L120" s="6"/>
      <c r="M120" s="6"/>
      <c r="N120" s="15"/>
      <c r="O120" s="15"/>
      <c r="P120" s="165">
        <f t="shared" si="9"/>
        <v>23900</v>
      </c>
      <c r="Q120" s="139"/>
      <c r="R120" s="116">
        <f t="shared" si="11"/>
        <v>0</v>
      </c>
    </row>
    <row r="121" spans="2:20" ht="15.75">
      <c r="B121" s="53" t="s">
        <v>51</v>
      </c>
      <c r="C121" s="17">
        <v>200000</v>
      </c>
      <c r="D121" s="17">
        <v>0</v>
      </c>
      <c r="E121" s="54"/>
      <c r="F121" s="31"/>
      <c r="G121" s="6">
        <v>460000</v>
      </c>
      <c r="H121" s="10">
        <v>386500</v>
      </c>
      <c r="I121" s="15"/>
      <c r="J121" s="10"/>
      <c r="K121" s="118">
        <f>H121/G121</f>
        <v>0.8402173913043478</v>
      </c>
      <c r="L121" s="6"/>
      <c r="M121" s="6"/>
      <c r="N121" s="15"/>
      <c r="O121" s="15"/>
      <c r="P121" s="116">
        <f t="shared" si="9"/>
        <v>460000</v>
      </c>
      <c r="Q121" s="139"/>
      <c r="R121" s="116">
        <f t="shared" si="11"/>
        <v>73500</v>
      </c>
      <c r="T121" s="141"/>
    </row>
    <row r="122" spans="2:18" ht="15.75">
      <c r="B122" s="53" t="s">
        <v>103</v>
      </c>
      <c r="C122" s="17">
        <v>0</v>
      </c>
      <c r="D122" s="17"/>
      <c r="E122" s="54"/>
      <c r="F122" s="31"/>
      <c r="G122" s="6"/>
      <c r="H122" s="10"/>
      <c r="I122" s="15"/>
      <c r="J122" s="10">
        <f>G122+I122</f>
        <v>0</v>
      </c>
      <c r="K122" s="118"/>
      <c r="L122" s="6"/>
      <c r="M122" s="6"/>
      <c r="N122" s="15"/>
      <c r="O122" s="15"/>
      <c r="P122" s="116">
        <f t="shared" si="9"/>
        <v>0</v>
      </c>
      <c r="Q122" s="139"/>
      <c r="R122" s="116">
        <f t="shared" si="11"/>
        <v>0</v>
      </c>
    </row>
    <row r="123" spans="2:18" ht="15.75" hidden="1">
      <c r="B123" s="53" t="s">
        <v>37</v>
      </c>
      <c r="C123" s="17"/>
      <c r="D123" s="17"/>
      <c r="E123" s="54"/>
      <c r="F123" s="31"/>
      <c r="G123" s="6"/>
      <c r="H123" s="8">
        <v>0</v>
      </c>
      <c r="I123" s="15"/>
      <c r="J123" s="10">
        <f>G123+I123</f>
        <v>0</v>
      </c>
      <c r="K123" s="52" t="e">
        <f>H126/G126</f>
        <v>#DIV/0!</v>
      </c>
      <c r="L123" s="51"/>
      <c r="M123" s="51"/>
      <c r="N123" s="56">
        <f>G123+L123</f>
        <v>0</v>
      </c>
      <c r="O123" s="56"/>
      <c r="P123" s="115">
        <f t="shared" si="9"/>
        <v>0</v>
      </c>
      <c r="Q123" s="61" t="e">
        <f t="shared" si="10"/>
        <v>#DIV/0!</v>
      </c>
      <c r="R123" s="115">
        <f t="shared" si="11"/>
        <v>0</v>
      </c>
    </row>
    <row r="124" spans="2:18" ht="14.25" customHeight="1">
      <c r="B124" s="55" t="s">
        <v>9</v>
      </c>
      <c r="C124" s="13">
        <f>C125+C130+C133+C135+C138</f>
        <v>6535500</v>
      </c>
      <c r="D124" s="13">
        <f>D125+D130+D133+D135+D138</f>
        <v>5984441</v>
      </c>
      <c r="E124" s="50">
        <f>D124/C124*100</f>
        <v>91.56821972305103</v>
      </c>
      <c r="F124" s="13">
        <f>F125+F130+F133+F135</f>
        <v>173100</v>
      </c>
      <c r="G124" s="51">
        <f>G133+G135+G137+G136+G138</f>
        <v>13829020</v>
      </c>
      <c r="H124" s="9">
        <f>H125+H130+H133+H135+H138+H137+H136</f>
        <v>9377980</v>
      </c>
      <c r="I124" s="9">
        <f>I125+I130+I133+I135+I138</f>
        <v>0</v>
      </c>
      <c r="J124" s="9">
        <f>J125+J130+J133+J135+J138</f>
        <v>497500</v>
      </c>
      <c r="K124" s="52">
        <f>H124/G124</f>
        <v>0.6781377133014487</v>
      </c>
      <c r="L124" s="51">
        <f>L135+L136+L137+L138</f>
        <v>0</v>
      </c>
      <c r="M124" s="51">
        <f>M133+M135+M136+M137</f>
        <v>0</v>
      </c>
      <c r="N124" s="51">
        <f>N133+N135+N136+N137</f>
        <v>0</v>
      </c>
      <c r="O124" s="51">
        <f>O133+O135+O136+O137</f>
        <v>0</v>
      </c>
      <c r="P124" s="115">
        <f t="shared" si="9"/>
        <v>13829020</v>
      </c>
      <c r="Q124" s="61">
        <f t="shared" si="10"/>
        <v>1.4746267319827937</v>
      </c>
      <c r="R124" s="115">
        <f t="shared" si="11"/>
        <v>4451040</v>
      </c>
    </row>
    <row r="125" spans="2:18" ht="1.5" customHeight="1" hidden="1">
      <c r="B125" s="62" t="s">
        <v>45</v>
      </c>
      <c r="C125" s="18">
        <v>2450000</v>
      </c>
      <c r="D125" s="18">
        <v>2379000</v>
      </c>
      <c r="E125" s="63">
        <f>D125/C125*100</f>
        <v>97.10204081632654</v>
      </c>
      <c r="F125" s="64">
        <v>150000</v>
      </c>
      <c r="G125" s="65"/>
      <c r="H125" s="16"/>
      <c r="I125" s="16">
        <f>I126+I127+I128+I129</f>
        <v>0</v>
      </c>
      <c r="J125" s="16">
        <f>J126+J127+J128+J129</f>
        <v>0</v>
      </c>
      <c r="K125" s="52" t="e">
        <f aca="true" t="shared" si="17" ref="K125:K189">H125/G125</f>
        <v>#DIV/0!</v>
      </c>
      <c r="L125" s="51"/>
      <c r="M125" s="51" t="e">
        <f aca="true" t="shared" si="18" ref="M125:M132">H125/G125</f>
        <v>#DIV/0!</v>
      </c>
      <c r="N125" s="56">
        <f aca="true" t="shared" si="19" ref="N125:N132">G125+L125</f>
        <v>0</v>
      </c>
      <c r="O125" s="56"/>
      <c r="P125" s="115">
        <f t="shared" si="9"/>
        <v>0</v>
      </c>
      <c r="Q125" s="61" t="e">
        <f t="shared" si="10"/>
        <v>#DIV/0!</v>
      </c>
      <c r="R125" s="115">
        <f t="shared" si="11"/>
        <v>0</v>
      </c>
    </row>
    <row r="126" spans="2:18" ht="15.75" hidden="1">
      <c r="B126" s="53" t="s">
        <v>46</v>
      </c>
      <c r="C126" s="17"/>
      <c r="D126" s="17"/>
      <c r="E126" s="54"/>
      <c r="F126" s="31"/>
      <c r="G126" s="6"/>
      <c r="H126" s="8"/>
      <c r="I126" s="15"/>
      <c r="J126" s="10">
        <f aca="true" t="shared" si="20" ref="J126:J133">G126+I126</f>
        <v>0</v>
      </c>
      <c r="K126" s="52" t="e">
        <f t="shared" si="17"/>
        <v>#DIV/0!</v>
      </c>
      <c r="L126" s="51"/>
      <c r="M126" s="51" t="e">
        <f t="shared" si="18"/>
        <v>#DIV/0!</v>
      </c>
      <c r="N126" s="56">
        <f t="shared" si="19"/>
        <v>0</v>
      </c>
      <c r="O126" s="56"/>
      <c r="P126" s="115">
        <f t="shared" si="9"/>
        <v>0</v>
      </c>
      <c r="Q126" s="61" t="e">
        <f t="shared" si="10"/>
        <v>#DIV/0!</v>
      </c>
      <c r="R126" s="115">
        <f t="shared" si="11"/>
        <v>0</v>
      </c>
    </row>
    <row r="127" spans="2:18" ht="15.75" hidden="1">
      <c r="B127" s="53" t="s">
        <v>47</v>
      </c>
      <c r="C127" s="17"/>
      <c r="D127" s="17"/>
      <c r="E127" s="54"/>
      <c r="F127" s="31"/>
      <c r="G127" s="6"/>
      <c r="H127" s="8"/>
      <c r="I127" s="15"/>
      <c r="J127" s="10">
        <f t="shared" si="20"/>
        <v>0</v>
      </c>
      <c r="K127" s="52" t="e">
        <f t="shared" si="17"/>
        <v>#DIV/0!</v>
      </c>
      <c r="L127" s="51"/>
      <c r="M127" s="51" t="e">
        <f t="shared" si="18"/>
        <v>#DIV/0!</v>
      </c>
      <c r="N127" s="56">
        <f t="shared" si="19"/>
        <v>0</v>
      </c>
      <c r="O127" s="56"/>
      <c r="P127" s="115">
        <f t="shared" si="9"/>
        <v>0</v>
      </c>
      <c r="Q127" s="61" t="e">
        <f t="shared" si="10"/>
        <v>#DIV/0!</v>
      </c>
      <c r="R127" s="115">
        <f t="shared" si="11"/>
        <v>0</v>
      </c>
    </row>
    <row r="128" spans="2:18" ht="15.75" hidden="1">
      <c r="B128" s="53" t="s">
        <v>73</v>
      </c>
      <c r="C128" s="17"/>
      <c r="D128" s="17"/>
      <c r="E128" s="54"/>
      <c r="F128" s="31"/>
      <c r="G128" s="6"/>
      <c r="H128" s="8"/>
      <c r="I128" s="15"/>
      <c r="J128" s="10">
        <f t="shared" si="20"/>
        <v>0</v>
      </c>
      <c r="K128" s="52" t="e">
        <f t="shared" si="17"/>
        <v>#DIV/0!</v>
      </c>
      <c r="L128" s="51"/>
      <c r="M128" s="51" t="e">
        <f t="shared" si="18"/>
        <v>#DIV/0!</v>
      </c>
      <c r="N128" s="56">
        <f t="shared" si="19"/>
        <v>0</v>
      </c>
      <c r="O128" s="56"/>
      <c r="P128" s="115">
        <f t="shared" si="9"/>
        <v>0</v>
      </c>
      <c r="Q128" s="61" t="e">
        <f t="shared" si="10"/>
        <v>#DIV/0!</v>
      </c>
      <c r="R128" s="115">
        <f t="shared" si="11"/>
        <v>0</v>
      </c>
    </row>
    <row r="129" spans="2:18" ht="15.75" hidden="1">
      <c r="B129" s="53" t="s">
        <v>74</v>
      </c>
      <c r="C129" s="17"/>
      <c r="D129" s="17"/>
      <c r="E129" s="54"/>
      <c r="F129" s="31"/>
      <c r="G129" s="6"/>
      <c r="H129" s="8">
        <v>0</v>
      </c>
      <c r="I129" s="15"/>
      <c r="J129" s="10">
        <f t="shared" si="20"/>
        <v>0</v>
      </c>
      <c r="K129" s="52" t="e">
        <f t="shared" si="17"/>
        <v>#DIV/0!</v>
      </c>
      <c r="L129" s="51"/>
      <c r="M129" s="51" t="e">
        <f t="shared" si="18"/>
        <v>#DIV/0!</v>
      </c>
      <c r="N129" s="56">
        <f t="shared" si="19"/>
        <v>0</v>
      </c>
      <c r="O129" s="56"/>
      <c r="P129" s="115">
        <f t="shared" si="9"/>
        <v>0</v>
      </c>
      <c r="Q129" s="61" t="e">
        <f t="shared" si="10"/>
        <v>#DIV/0!</v>
      </c>
      <c r="R129" s="115">
        <f t="shared" si="11"/>
        <v>0</v>
      </c>
    </row>
    <row r="130" spans="2:18" ht="15.75" hidden="1">
      <c r="B130" s="62" t="s">
        <v>48</v>
      </c>
      <c r="C130" s="18">
        <v>2380700</v>
      </c>
      <c r="D130" s="18">
        <v>1972862</v>
      </c>
      <c r="E130" s="63">
        <f>D130/C130*100</f>
        <v>82.86898811273996</v>
      </c>
      <c r="F130" s="64">
        <v>-50000</v>
      </c>
      <c r="G130" s="65"/>
      <c r="H130" s="16"/>
      <c r="I130" s="16">
        <f>I131+I132</f>
        <v>0</v>
      </c>
      <c r="J130" s="11">
        <f t="shared" si="20"/>
        <v>0</v>
      </c>
      <c r="K130" s="52" t="e">
        <f t="shared" si="17"/>
        <v>#DIV/0!</v>
      </c>
      <c r="L130" s="51"/>
      <c r="M130" s="51" t="e">
        <f t="shared" si="18"/>
        <v>#DIV/0!</v>
      </c>
      <c r="N130" s="56">
        <f t="shared" si="19"/>
        <v>0</v>
      </c>
      <c r="O130" s="56"/>
      <c r="P130" s="115">
        <f t="shared" si="9"/>
        <v>0</v>
      </c>
      <c r="Q130" s="61" t="e">
        <f t="shared" si="10"/>
        <v>#DIV/0!</v>
      </c>
      <c r="R130" s="115">
        <f t="shared" si="11"/>
        <v>0</v>
      </c>
    </row>
    <row r="131" spans="2:18" ht="15.75" hidden="1">
      <c r="B131" s="53" t="s">
        <v>49</v>
      </c>
      <c r="C131" s="17"/>
      <c r="D131" s="17"/>
      <c r="E131" s="54"/>
      <c r="F131" s="31"/>
      <c r="G131" s="6"/>
      <c r="H131" s="8"/>
      <c r="I131" s="15"/>
      <c r="J131" s="10">
        <f t="shared" si="20"/>
        <v>0</v>
      </c>
      <c r="K131" s="52" t="e">
        <f t="shared" si="17"/>
        <v>#DIV/0!</v>
      </c>
      <c r="L131" s="51"/>
      <c r="M131" s="51" t="e">
        <f t="shared" si="18"/>
        <v>#DIV/0!</v>
      </c>
      <c r="N131" s="56">
        <f t="shared" si="19"/>
        <v>0</v>
      </c>
      <c r="O131" s="56"/>
      <c r="P131" s="115">
        <f t="shared" si="9"/>
        <v>0</v>
      </c>
      <c r="Q131" s="61" t="e">
        <f t="shared" si="10"/>
        <v>#DIV/0!</v>
      </c>
      <c r="R131" s="115">
        <f t="shared" si="11"/>
        <v>0</v>
      </c>
    </row>
    <row r="132" spans="2:18" ht="15.75" hidden="1">
      <c r="B132" s="53" t="s">
        <v>50</v>
      </c>
      <c r="C132" s="17"/>
      <c r="D132" s="17"/>
      <c r="E132" s="54"/>
      <c r="F132" s="31"/>
      <c r="G132" s="6"/>
      <c r="H132" s="8"/>
      <c r="I132" s="15"/>
      <c r="J132" s="10">
        <f t="shared" si="20"/>
        <v>0</v>
      </c>
      <c r="K132" s="52" t="e">
        <f t="shared" si="17"/>
        <v>#DIV/0!</v>
      </c>
      <c r="L132" s="51"/>
      <c r="M132" s="51" t="e">
        <f t="shared" si="18"/>
        <v>#DIV/0!</v>
      </c>
      <c r="N132" s="56">
        <f t="shared" si="19"/>
        <v>0</v>
      </c>
      <c r="O132" s="56"/>
      <c r="P132" s="115">
        <f t="shared" si="9"/>
        <v>0</v>
      </c>
      <c r="Q132" s="61" t="e">
        <f t="shared" si="10"/>
        <v>#DIV/0!</v>
      </c>
      <c r="R132" s="115">
        <f t="shared" si="11"/>
        <v>0</v>
      </c>
    </row>
    <row r="133" spans="2:18" ht="15" customHeight="1" hidden="1">
      <c r="B133" s="53" t="s">
        <v>81</v>
      </c>
      <c r="C133" s="17">
        <v>1606500</v>
      </c>
      <c r="D133" s="17">
        <v>1577500</v>
      </c>
      <c r="E133" s="54">
        <f>D133/C133*100</f>
        <v>98.19483348895113</v>
      </c>
      <c r="F133" s="31">
        <f>40000+15000</f>
        <v>55000</v>
      </c>
      <c r="G133" s="6"/>
      <c r="H133" s="10"/>
      <c r="I133" s="15"/>
      <c r="J133" s="10">
        <f t="shared" si="20"/>
        <v>0</v>
      </c>
      <c r="K133" s="52" t="e">
        <f t="shared" si="17"/>
        <v>#DIV/0!</v>
      </c>
      <c r="L133" s="51"/>
      <c r="M133" s="6"/>
      <c r="N133" s="15"/>
      <c r="O133" s="15"/>
      <c r="P133" s="115">
        <f t="shared" si="9"/>
        <v>0</v>
      </c>
      <c r="Q133" s="61" t="e">
        <f t="shared" si="10"/>
        <v>#DIV/0!</v>
      </c>
      <c r="R133" s="115">
        <f t="shared" si="11"/>
        <v>0</v>
      </c>
    </row>
    <row r="134" spans="2:18" ht="15.75" hidden="1">
      <c r="B134" s="53" t="s">
        <v>83</v>
      </c>
      <c r="C134" s="17"/>
      <c r="D134" s="17"/>
      <c r="E134" s="54"/>
      <c r="F134" s="31"/>
      <c r="G134" s="6"/>
      <c r="H134" s="10"/>
      <c r="I134" s="15"/>
      <c r="J134" s="10"/>
      <c r="K134" s="52" t="e">
        <f t="shared" si="17"/>
        <v>#DIV/0!</v>
      </c>
      <c r="L134" s="51"/>
      <c r="M134" s="6" t="e">
        <f>H134/G134</f>
        <v>#DIV/0!</v>
      </c>
      <c r="N134" s="15"/>
      <c r="O134" s="15"/>
      <c r="P134" s="115">
        <f t="shared" si="9"/>
        <v>0</v>
      </c>
      <c r="Q134" s="61" t="e">
        <f t="shared" si="10"/>
        <v>#DIV/0!</v>
      </c>
      <c r="R134" s="115">
        <f t="shared" si="11"/>
        <v>0</v>
      </c>
    </row>
    <row r="135" spans="2:18" ht="15.75">
      <c r="B135" s="53" t="s">
        <v>5</v>
      </c>
      <c r="C135" s="17">
        <v>98300</v>
      </c>
      <c r="D135" s="17">
        <v>55079</v>
      </c>
      <c r="E135" s="54">
        <f>D135/C135*100</f>
        <v>56.03153611393693</v>
      </c>
      <c r="F135" s="31">
        <f>8100+10000</f>
        <v>18100</v>
      </c>
      <c r="G135" s="6">
        <v>1533720</v>
      </c>
      <c r="H135" s="10">
        <v>574818</v>
      </c>
      <c r="I135" s="15"/>
      <c r="J135" s="10"/>
      <c r="K135" s="118">
        <f t="shared" si="17"/>
        <v>0.37478679289570455</v>
      </c>
      <c r="L135" s="6"/>
      <c r="M135" s="6"/>
      <c r="N135" s="15"/>
      <c r="O135" s="15"/>
      <c r="P135" s="165">
        <f t="shared" si="9"/>
        <v>1533720</v>
      </c>
      <c r="Q135" s="139">
        <f t="shared" si="10"/>
        <v>2.6681836685698777</v>
      </c>
      <c r="R135" s="116">
        <f t="shared" si="11"/>
        <v>958902</v>
      </c>
    </row>
    <row r="136" spans="2:20" ht="15.75">
      <c r="B136" s="53" t="s">
        <v>100</v>
      </c>
      <c r="C136" s="17"/>
      <c r="D136" s="17"/>
      <c r="E136" s="54"/>
      <c r="F136" s="31"/>
      <c r="G136" s="6">
        <v>200000</v>
      </c>
      <c r="H136" s="10">
        <v>151700</v>
      </c>
      <c r="I136" s="15"/>
      <c r="J136" s="10"/>
      <c r="K136" s="118">
        <f t="shared" si="17"/>
        <v>0.7585</v>
      </c>
      <c r="L136" s="6"/>
      <c r="M136" s="6"/>
      <c r="N136" s="15"/>
      <c r="O136" s="15"/>
      <c r="P136" s="116">
        <f t="shared" si="9"/>
        <v>200000</v>
      </c>
      <c r="Q136" s="139"/>
      <c r="R136" s="116">
        <f t="shared" si="11"/>
        <v>48300</v>
      </c>
      <c r="S136" s="141"/>
      <c r="T136" s="141"/>
    </row>
    <row r="137" spans="2:18" ht="15.75">
      <c r="B137" s="53" t="s">
        <v>103</v>
      </c>
      <c r="C137" s="17"/>
      <c r="D137" s="17"/>
      <c r="E137" s="54"/>
      <c r="F137" s="31"/>
      <c r="G137" s="6">
        <v>11597800</v>
      </c>
      <c r="H137" s="10">
        <v>8650962</v>
      </c>
      <c r="I137" s="15"/>
      <c r="J137" s="10"/>
      <c r="K137" s="118">
        <f t="shared" si="17"/>
        <v>0.7459140526651606</v>
      </c>
      <c r="L137" s="6"/>
      <c r="M137" s="6"/>
      <c r="N137" s="15"/>
      <c r="O137" s="15"/>
      <c r="P137" s="154">
        <f t="shared" si="9"/>
        <v>11597800</v>
      </c>
      <c r="Q137" s="139">
        <f t="shared" si="10"/>
        <v>1.3406370297314911</v>
      </c>
      <c r="R137" s="116">
        <f t="shared" si="11"/>
        <v>2946838</v>
      </c>
    </row>
    <row r="138" spans="2:18" ht="15.75">
      <c r="B138" s="53" t="s">
        <v>129</v>
      </c>
      <c r="C138" s="17"/>
      <c r="D138" s="17"/>
      <c r="E138" s="54"/>
      <c r="F138" s="31"/>
      <c r="G138" s="6">
        <v>497500</v>
      </c>
      <c r="H138" s="10">
        <v>500</v>
      </c>
      <c r="I138" s="15"/>
      <c r="J138" s="10">
        <f>G138+I138</f>
        <v>497500</v>
      </c>
      <c r="K138" s="118">
        <f t="shared" si="17"/>
        <v>0.0010050251256281408</v>
      </c>
      <c r="L138" s="6"/>
      <c r="M138" s="6"/>
      <c r="N138" s="15">
        <f>G138+L138</f>
        <v>497500</v>
      </c>
      <c r="O138" s="15"/>
      <c r="P138" s="155">
        <f t="shared" si="9"/>
        <v>497500</v>
      </c>
      <c r="Q138" s="139">
        <f t="shared" si="10"/>
        <v>995</v>
      </c>
      <c r="R138" s="116">
        <f t="shared" si="11"/>
        <v>497000</v>
      </c>
    </row>
    <row r="139" spans="2:20" ht="15.75" customHeight="1">
      <c r="B139" s="55" t="s">
        <v>7</v>
      </c>
      <c r="C139" s="13" t="e">
        <f>C140+C144+C153+C163+C148+C162</f>
        <v>#REF!</v>
      </c>
      <c r="D139" s="13">
        <f>D140+D144+D153+D163+D148+D162</f>
        <v>8895385</v>
      </c>
      <c r="E139" s="50" t="e">
        <f aca="true" t="shared" si="21" ref="E139:E148">D139/C139*100</f>
        <v>#REF!</v>
      </c>
      <c r="F139" s="13" t="e">
        <f>F140+F144+F153+F163+F148+F162</f>
        <v>#REF!</v>
      </c>
      <c r="G139" s="51">
        <f>G162+G163+G164</f>
        <v>161200</v>
      </c>
      <c r="H139" s="51">
        <f>H162+H163+H164</f>
        <v>77226</v>
      </c>
      <c r="I139" s="9">
        <f>I140+I144+I148+I153+I161+I162+I163</f>
        <v>0</v>
      </c>
      <c r="J139" s="9">
        <f>J140+J144+J148+J153+J161+J162+J163</f>
        <v>10500</v>
      </c>
      <c r="K139" s="52">
        <f t="shared" si="17"/>
        <v>0.4790694789081886</v>
      </c>
      <c r="L139" s="51">
        <f>L162+L163</f>
        <v>3000</v>
      </c>
      <c r="M139" s="51">
        <f>M162+M163+M164</f>
        <v>0</v>
      </c>
      <c r="N139" s="51">
        <f>N162+N163+N164</f>
        <v>0</v>
      </c>
      <c r="O139" s="51">
        <f>O162+O163+O164</f>
        <v>0</v>
      </c>
      <c r="P139" s="115">
        <f t="shared" si="9"/>
        <v>164200</v>
      </c>
      <c r="Q139" s="61">
        <f t="shared" si="10"/>
        <v>2.1262269183953593</v>
      </c>
      <c r="R139" s="115">
        <f t="shared" si="11"/>
        <v>86974</v>
      </c>
      <c r="T139" s="141"/>
    </row>
    <row r="140" spans="2:18" ht="1.5" customHeight="1" hidden="1">
      <c r="B140" s="66" t="s">
        <v>21</v>
      </c>
      <c r="C140" s="18" t="e">
        <f>#REF!+C141+C142+C143</f>
        <v>#REF!</v>
      </c>
      <c r="D140" s="18">
        <v>5971372</v>
      </c>
      <c r="E140" s="67" t="e">
        <f t="shared" si="21"/>
        <v>#REF!</v>
      </c>
      <c r="F140" s="18" t="e">
        <f>#REF!+F141+F142+F143</f>
        <v>#REF!</v>
      </c>
      <c r="G140" s="65"/>
      <c r="H140" s="11"/>
      <c r="I140" s="11"/>
      <c r="J140" s="11"/>
      <c r="K140" s="52" t="e">
        <f t="shared" si="17"/>
        <v>#DIV/0!</v>
      </c>
      <c r="L140" s="51"/>
      <c r="M140" s="51"/>
      <c r="N140" s="56">
        <f aca="true" t="shared" si="22" ref="N140:N161">G140+L140</f>
        <v>0</v>
      </c>
      <c r="O140" s="56"/>
      <c r="P140" s="115">
        <f t="shared" si="9"/>
        <v>0</v>
      </c>
      <c r="Q140" s="61" t="e">
        <f t="shared" si="10"/>
        <v>#DIV/0!</v>
      </c>
      <c r="R140" s="115">
        <f t="shared" si="11"/>
        <v>0</v>
      </c>
    </row>
    <row r="141" spans="2:18" ht="15.75" hidden="1">
      <c r="B141" s="53" t="s">
        <v>22</v>
      </c>
      <c r="C141" s="17">
        <v>1957000</v>
      </c>
      <c r="D141" s="17"/>
      <c r="E141" s="54">
        <f t="shared" si="21"/>
        <v>0</v>
      </c>
      <c r="F141" s="31"/>
      <c r="G141" s="6"/>
      <c r="H141" s="17"/>
      <c r="I141" s="6"/>
      <c r="J141" s="10">
        <f aca="true" t="shared" si="23" ref="J141:J162">G141+I141</f>
        <v>0</v>
      </c>
      <c r="K141" s="52" t="e">
        <f t="shared" si="17"/>
        <v>#DIV/0!</v>
      </c>
      <c r="L141" s="51"/>
      <c r="M141" s="51"/>
      <c r="N141" s="56">
        <f t="shared" si="22"/>
        <v>0</v>
      </c>
      <c r="O141" s="56"/>
      <c r="P141" s="115">
        <f t="shared" si="9"/>
        <v>0</v>
      </c>
      <c r="Q141" s="61" t="e">
        <f t="shared" si="10"/>
        <v>#DIV/0!</v>
      </c>
      <c r="R141" s="115">
        <f t="shared" si="11"/>
        <v>0</v>
      </c>
    </row>
    <row r="142" spans="2:18" ht="15.75" hidden="1">
      <c r="B142" s="53" t="s">
        <v>23</v>
      </c>
      <c r="C142" s="12">
        <v>4252330</v>
      </c>
      <c r="D142" s="12"/>
      <c r="E142" s="54">
        <f t="shared" si="21"/>
        <v>0</v>
      </c>
      <c r="F142" s="31">
        <v>740000</v>
      </c>
      <c r="G142" s="6"/>
      <c r="H142" s="8"/>
      <c r="I142" s="15"/>
      <c r="J142" s="10">
        <f t="shared" si="23"/>
        <v>0</v>
      </c>
      <c r="K142" s="52" t="e">
        <f t="shared" si="17"/>
        <v>#DIV/0!</v>
      </c>
      <c r="L142" s="51"/>
      <c r="M142" s="51"/>
      <c r="N142" s="56">
        <f t="shared" si="22"/>
        <v>0</v>
      </c>
      <c r="O142" s="56"/>
      <c r="P142" s="115">
        <f t="shared" si="9"/>
        <v>0</v>
      </c>
      <c r="Q142" s="61" t="e">
        <f t="shared" si="10"/>
        <v>#DIV/0!</v>
      </c>
      <c r="R142" s="115">
        <f t="shared" si="11"/>
        <v>0</v>
      </c>
    </row>
    <row r="143" spans="2:18" ht="15.75" hidden="1">
      <c r="B143" s="53" t="s">
        <v>25</v>
      </c>
      <c r="C143" s="17">
        <v>1101000</v>
      </c>
      <c r="D143" s="17"/>
      <c r="E143" s="54">
        <f t="shared" si="21"/>
        <v>0</v>
      </c>
      <c r="F143" s="31"/>
      <c r="G143" s="6"/>
      <c r="H143" s="8"/>
      <c r="I143" s="15"/>
      <c r="J143" s="10">
        <f t="shared" si="23"/>
        <v>0</v>
      </c>
      <c r="K143" s="52" t="e">
        <f t="shared" si="17"/>
        <v>#DIV/0!</v>
      </c>
      <c r="L143" s="51"/>
      <c r="M143" s="51"/>
      <c r="N143" s="56">
        <f t="shared" si="22"/>
        <v>0</v>
      </c>
      <c r="O143" s="56"/>
      <c r="P143" s="115">
        <f t="shared" si="9"/>
        <v>0</v>
      </c>
      <c r="Q143" s="61" t="e">
        <f t="shared" si="10"/>
        <v>#DIV/0!</v>
      </c>
      <c r="R143" s="115">
        <f t="shared" si="11"/>
        <v>0</v>
      </c>
    </row>
    <row r="144" spans="2:18" ht="15.75" hidden="1">
      <c r="B144" s="66" t="s">
        <v>24</v>
      </c>
      <c r="C144" s="18" t="e">
        <f>#REF!+C145+C146+C147+#REF!</f>
        <v>#REF!</v>
      </c>
      <c r="D144" s="18">
        <v>1523609</v>
      </c>
      <c r="E144" s="67" t="e">
        <f t="shared" si="21"/>
        <v>#REF!</v>
      </c>
      <c r="F144" s="18" t="e">
        <f>#REF!+F145+F146+F147+#REF!</f>
        <v>#REF!</v>
      </c>
      <c r="G144" s="65"/>
      <c r="H144" s="11"/>
      <c r="I144" s="11">
        <f>I145+I146+I147</f>
        <v>0</v>
      </c>
      <c r="J144" s="11">
        <f t="shared" si="23"/>
        <v>0</v>
      </c>
      <c r="K144" s="52" t="e">
        <f t="shared" si="17"/>
        <v>#DIV/0!</v>
      </c>
      <c r="L144" s="51"/>
      <c r="M144" s="51"/>
      <c r="N144" s="56">
        <f t="shared" si="22"/>
        <v>0</v>
      </c>
      <c r="O144" s="56"/>
      <c r="P144" s="115">
        <f aca="true" t="shared" si="24" ref="P144:P199">G144+L144</f>
        <v>0</v>
      </c>
      <c r="Q144" s="61" t="e">
        <f aca="true" t="shared" si="25" ref="Q144:Q201">P144/H144</f>
        <v>#DIV/0!</v>
      </c>
      <c r="R144" s="115">
        <f aca="true" t="shared" si="26" ref="R144:R201">P144-H144</f>
        <v>0</v>
      </c>
    </row>
    <row r="145" spans="2:18" ht="15.75" hidden="1">
      <c r="B145" s="53" t="s">
        <v>27</v>
      </c>
      <c r="C145" s="17">
        <v>1553000</v>
      </c>
      <c r="D145" s="17"/>
      <c r="E145" s="54">
        <f t="shared" si="21"/>
        <v>0</v>
      </c>
      <c r="F145" s="31">
        <v>-50000</v>
      </c>
      <c r="G145" s="6"/>
      <c r="H145" s="12"/>
      <c r="I145" s="6"/>
      <c r="J145" s="17">
        <f t="shared" si="23"/>
        <v>0</v>
      </c>
      <c r="K145" s="52" t="e">
        <f t="shared" si="17"/>
        <v>#DIV/0!</v>
      </c>
      <c r="L145" s="51"/>
      <c r="M145" s="51"/>
      <c r="N145" s="56">
        <f t="shared" si="22"/>
        <v>0</v>
      </c>
      <c r="O145" s="56"/>
      <c r="P145" s="115">
        <f t="shared" si="24"/>
        <v>0</v>
      </c>
      <c r="Q145" s="61" t="e">
        <f t="shared" si="25"/>
        <v>#DIV/0!</v>
      </c>
      <c r="R145" s="115">
        <f t="shared" si="26"/>
        <v>0</v>
      </c>
    </row>
    <row r="146" spans="2:18" ht="15.75" hidden="1">
      <c r="B146" s="53" t="s">
        <v>28</v>
      </c>
      <c r="C146" s="17">
        <v>790100</v>
      </c>
      <c r="D146" s="17"/>
      <c r="E146" s="54">
        <f t="shared" si="21"/>
        <v>0</v>
      </c>
      <c r="F146" s="31">
        <v>-50000</v>
      </c>
      <c r="G146" s="6"/>
      <c r="H146" s="12"/>
      <c r="I146" s="6"/>
      <c r="J146" s="17">
        <f t="shared" si="23"/>
        <v>0</v>
      </c>
      <c r="K146" s="52" t="e">
        <f t="shared" si="17"/>
        <v>#DIV/0!</v>
      </c>
      <c r="L146" s="51"/>
      <c r="M146" s="51"/>
      <c r="N146" s="56">
        <f t="shared" si="22"/>
        <v>0</v>
      </c>
      <c r="O146" s="56"/>
      <c r="P146" s="115">
        <f t="shared" si="24"/>
        <v>0</v>
      </c>
      <c r="Q146" s="61" t="e">
        <f t="shared" si="25"/>
        <v>#DIV/0!</v>
      </c>
      <c r="R146" s="115">
        <f t="shared" si="26"/>
        <v>0</v>
      </c>
    </row>
    <row r="147" spans="2:18" ht="15.75" hidden="1">
      <c r="B147" s="53" t="s">
        <v>29</v>
      </c>
      <c r="C147" s="17">
        <v>21000</v>
      </c>
      <c r="D147" s="17"/>
      <c r="E147" s="54">
        <f t="shared" si="21"/>
        <v>0</v>
      </c>
      <c r="F147" s="31"/>
      <c r="G147" s="6"/>
      <c r="H147" s="12"/>
      <c r="I147" s="6"/>
      <c r="J147" s="17">
        <f t="shared" si="23"/>
        <v>0</v>
      </c>
      <c r="K147" s="52" t="e">
        <f t="shared" si="17"/>
        <v>#DIV/0!</v>
      </c>
      <c r="L147" s="51"/>
      <c r="M147" s="51"/>
      <c r="N147" s="56">
        <f t="shared" si="22"/>
        <v>0</v>
      </c>
      <c r="O147" s="56"/>
      <c r="P147" s="115">
        <f t="shared" si="24"/>
        <v>0</v>
      </c>
      <c r="Q147" s="61" t="e">
        <f t="shared" si="25"/>
        <v>#DIV/0!</v>
      </c>
      <c r="R147" s="115">
        <f t="shared" si="26"/>
        <v>0</v>
      </c>
    </row>
    <row r="148" spans="2:18" ht="15.75" hidden="1">
      <c r="B148" s="66" t="s">
        <v>57</v>
      </c>
      <c r="C148" s="18">
        <v>1424500</v>
      </c>
      <c r="D148" s="18">
        <v>811068</v>
      </c>
      <c r="E148" s="63">
        <f t="shared" si="21"/>
        <v>56.937030537030545</v>
      </c>
      <c r="F148" s="18"/>
      <c r="G148" s="65"/>
      <c r="H148" s="18"/>
      <c r="I148" s="68">
        <f>I149+I150+I152+I151</f>
        <v>0</v>
      </c>
      <c r="J148" s="69">
        <f t="shared" si="23"/>
        <v>0</v>
      </c>
      <c r="K148" s="52" t="e">
        <f t="shared" si="17"/>
        <v>#DIV/0!</v>
      </c>
      <c r="L148" s="51"/>
      <c r="M148" s="51"/>
      <c r="N148" s="56">
        <f t="shared" si="22"/>
        <v>0</v>
      </c>
      <c r="O148" s="56"/>
      <c r="P148" s="115">
        <f t="shared" si="24"/>
        <v>0</v>
      </c>
      <c r="Q148" s="61" t="e">
        <f t="shared" si="25"/>
        <v>#DIV/0!</v>
      </c>
      <c r="R148" s="115">
        <f t="shared" si="26"/>
        <v>0</v>
      </c>
    </row>
    <row r="149" spans="2:18" ht="15.75" hidden="1">
      <c r="B149" s="53" t="s">
        <v>58</v>
      </c>
      <c r="C149" s="17"/>
      <c r="D149" s="17"/>
      <c r="E149" s="54"/>
      <c r="F149" s="17"/>
      <c r="G149" s="6"/>
      <c r="H149" s="17"/>
      <c r="I149" s="6"/>
      <c r="J149" s="17">
        <f t="shared" si="23"/>
        <v>0</v>
      </c>
      <c r="K149" s="52" t="e">
        <f t="shared" si="17"/>
        <v>#DIV/0!</v>
      </c>
      <c r="L149" s="51"/>
      <c r="M149" s="51"/>
      <c r="N149" s="56">
        <f t="shared" si="22"/>
        <v>0</v>
      </c>
      <c r="O149" s="56"/>
      <c r="P149" s="115">
        <f t="shared" si="24"/>
        <v>0</v>
      </c>
      <c r="Q149" s="61" t="e">
        <f t="shared" si="25"/>
        <v>#DIV/0!</v>
      </c>
      <c r="R149" s="115">
        <f t="shared" si="26"/>
        <v>0</v>
      </c>
    </row>
    <row r="150" spans="2:18" ht="15.75" hidden="1">
      <c r="B150" s="53" t="s">
        <v>59</v>
      </c>
      <c r="C150" s="17"/>
      <c r="D150" s="17"/>
      <c r="E150" s="54"/>
      <c r="F150" s="17"/>
      <c r="G150" s="6"/>
      <c r="H150" s="17"/>
      <c r="I150" s="6"/>
      <c r="J150" s="17">
        <f t="shared" si="23"/>
        <v>0</v>
      </c>
      <c r="K150" s="52" t="e">
        <f t="shared" si="17"/>
        <v>#DIV/0!</v>
      </c>
      <c r="L150" s="51"/>
      <c r="M150" s="51"/>
      <c r="N150" s="56">
        <f t="shared" si="22"/>
        <v>0</v>
      </c>
      <c r="O150" s="56"/>
      <c r="P150" s="115">
        <f t="shared" si="24"/>
        <v>0</v>
      </c>
      <c r="Q150" s="61" t="e">
        <f t="shared" si="25"/>
        <v>#DIV/0!</v>
      </c>
      <c r="R150" s="115">
        <f t="shared" si="26"/>
        <v>0</v>
      </c>
    </row>
    <row r="151" spans="2:18" ht="15.75" hidden="1">
      <c r="B151" s="53" t="s">
        <v>75</v>
      </c>
      <c r="C151" s="17"/>
      <c r="D151" s="17"/>
      <c r="E151" s="54"/>
      <c r="F151" s="17"/>
      <c r="G151" s="6"/>
      <c r="H151" s="10"/>
      <c r="I151" s="15"/>
      <c r="J151" s="10">
        <f t="shared" si="23"/>
        <v>0</v>
      </c>
      <c r="K151" s="52" t="e">
        <f t="shared" si="17"/>
        <v>#DIV/0!</v>
      </c>
      <c r="L151" s="51"/>
      <c r="M151" s="51"/>
      <c r="N151" s="56">
        <f t="shared" si="22"/>
        <v>0</v>
      </c>
      <c r="O151" s="56"/>
      <c r="P151" s="115">
        <f t="shared" si="24"/>
        <v>0</v>
      </c>
      <c r="Q151" s="61" t="e">
        <f t="shared" si="25"/>
        <v>#DIV/0!</v>
      </c>
      <c r="R151" s="115">
        <f t="shared" si="26"/>
        <v>0</v>
      </c>
    </row>
    <row r="152" spans="2:18" ht="15.75" hidden="1">
      <c r="B152" s="53" t="s">
        <v>60</v>
      </c>
      <c r="C152" s="17"/>
      <c r="D152" s="17"/>
      <c r="E152" s="54"/>
      <c r="F152" s="17"/>
      <c r="G152" s="6"/>
      <c r="H152" s="10"/>
      <c r="I152" s="15"/>
      <c r="J152" s="10">
        <f t="shared" si="23"/>
        <v>0</v>
      </c>
      <c r="K152" s="52" t="e">
        <f t="shared" si="17"/>
        <v>#DIV/0!</v>
      </c>
      <c r="L152" s="51"/>
      <c r="M152" s="51"/>
      <c r="N152" s="56">
        <f t="shared" si="22"/>
        <v>0</v>
      </c>
      <c r="O152" s="56"/>
      <c r="P152" s="115">
        <f t="shared" si="24"/>
        <v>0</v>
      </c>
      <c r="Q152" s="61" t="e">
        <f t="shared" si="25"/>
        <v>#DIV/0!</v>
      </c>
      <c r="R152" s="115">
        <f t="shared" si="26"/>
        <v>0</v>
      </c>
    </row>
    <row r="153" spans="2:18" ht="15.75" hidden="1">
      <c r="B153" s="66" t="s">
        <v>26</v>
      </c>
      <c r="C153" s="18">
        <f>C154+C156+C157+C158</f>
        <v>1410700</v>
      </c>
      <c r="D153" s="18">
        <v>616988</v>
      </c>
      <c r="E153" s="63">
        <f>D153/C153*100</f>
        <v>43.73630112710002</v>
      </c>
      <c r="F153" s="18" t="e">
        <f>F154+F156+#REF!+F157+#REF!+F158</f>
        <v>#REF!</v>
      </c>
      <c r="G153" s="65"/>
      <c r="H153" s="16"/>
      <c r="I153" s="16">
        <f>I154+I155+I156+I157+I158+I160+I159</f>
        <v>0</v>
      </c>
      <c r="J153" s="11">
        <f t="shared" si="23"/>
        <v>0</v>
      </c>
      <c r="K153" s="52" t="e">
        <f t="shared" si="17"/>
        <v>#DIV/0!</v>
      </c>
      <c r="L153" s="51"/>
      <c r="M153" s="51"/>
      <c r="N153" s="56">
        <f t="shared" si="22"/>
        <v>0</v>
      </c>
      <c r="O153" s="56"/>
      <c r="P153" s="115">
        <f t="shared" si="24"/>
        <v>0</v>
      </c>
      <c r="Q153" s="61" t="e">
        <f t="shared" si="25"/>
        <v>#DIV/0!</v>
      </c>
      <c r="R153" s="115">
        <f t="shared" si="26"/>
        <v>0</v>
      </c>
    </row>
    <row r="154" spans="2:18" ht="15.75" hidden="1">
      <c r="B154" s="70" t="s">
        <v>34</v>
      </c>
      <c r="C154" s="71">
        <v>500000</v>
      </c>
      <c r="D154" s="71"/>
      <c r="E154" s="54">
        <f>D154/C154*100</f>
        <v>0</v>
      </c>
      <c r="F154" s="72">
        <v>-160000</v>
      </c>
      <c r="G154" s="6"/>
      <c r="H154" s="8"/>
      <c r="I154" s="15"/>
      <c r="J154" s="10">
        <f t="shared" si="23"/>
        <v>0</v>
      </c>
      <c r="K154" s="52" t="e">
        <f t="shared" si="17"/>
        <v>#DIV/0!</v>
      </c>
      <c r="L154" s="51"/>
      <c r="M154" s="51"/>
      <c r="N154" s="56">
        <f t="shared" si="22"/>
        <v>0</v>
      </c>
      <c r="O154" s="56"/>
      <c r="P154" s="115">
        <f t="shared" si="24"/>
        <v>0</v>
      </c>
      <c r="Q154" s="61" t="e">
        <f t="shared" si="25"/>
        <v>#DIV/0!</v>
      </c>
      <c r="R154" s="115">
        <f t="shared" si="26"/>
        <v>0</v>
      </c>
    </row>
    <row r="155" spans="2:18" ht="15.75" hidden="1">
      <c r="B155" s="70" t="s">
        <v>62</v>
      </c>
      <c r="C155" s="71"/>
      <c r="D155" s="71"/>
      <c r="E155" s="54"/>
      <c r="F155" s="72"/>
      <c r="G155" s="6"/>
      <c r="H155" s="8"/>
      <c r="I155" s="15"/>
      <c r="J155" s="10">
        <f t="shared" si="23"/>
        <v>0</v>
      </c>
      <c r="K155" s="52" t="e">
        <f t="shared" si="17"/>
        <v>#DIV/0!</v>
      </c>
      <c r="L155" s="51"/>
      <c r="M155" s="51"/>
      <c r="N155" s="56">
        <f t="shared" si="22"/>
        <v>0</v>
      </c>
      <c r="O155" s="56"/>
      <c r="P155" s="115">
        <f t="shared" si="24"/>
        <v>0</v>
      </c>
      <c r="Q155" s="61" t="e">
        <f t="shared" si="25"/>
        <v>#DIV/0!</v>
      </c>
      <c r="R155" s="115">
        <f t="shared" si="26"/>
        <v>0</v>
      </c>
    </row>
    <row r="156" spans="2:18" ht="15.75" hidden="1">
      <c r="B156" s="70" t="s">
        <v>35</v>
      </c>
      <c r="C156" s="73">
        <v>200000</v>
      </c>
      <c r="D156" s="73"/>
      <c r="E156" s="54">
        <f>D156/C156*100</f>
        <v>0</v>
      </c>
      <c r="F156" s="72"/>
      <c r="G156" s="6"/>
      <c r="H156" s="8"/>
      <c r="I156" s="15"/>
      <c r="J156" s="10">
        <f t="shared" si="23"/>
        <v>0</v>
      </c>
      <c r="K156" s="52" t="e">
        <f t="shared" si="17"/>
        <v>#DIV/0!</v>
      </c>
      <c r="L156" s="51"/>
      <c r="M156" s="51"/>
      <c r="N156" s="56">
        <f t="shared" si="22"/>
        <v>0</v>
      </c>
      <c r="O156" s="56"/>
      <c r="P156" s="115">
        <f t="shared" si="24"/>
        <v>0</v>
      </c>
      <c r="Q156" s="61" t="e">
        <f t="shared" si="25"/>
        <v>#DIV/0!</v>
      </c>
      <c r="R156" s="115">
        <f t="shared" si="26"/>
        <v>0</v>
      </c>
    </row>
    <row r="157" spans="2:18" ht="15.75" hidden="1">
      <c r="B157" s="70" t="s">
        <v>36</v>
      </c>
      <c r="C157" s="73">
        <v>204800</v>
      </c>
      <c r="D157" s="73"/>
      <c r="E157" s="54">
        <f>D157/C157*100</f>
        <v>0</v>
      </c>
      <c r="F157" s="72"/>
      <c r="G157" s="6"/>
      <c r="H157" s="8"/>
      <c r="I157" s="15"/>
      <c r="J157" s="10">
        <f t="shared" si="23"/>
        <v>0</v>
      </c>
      <c r="K157" s="52" t="e">
        <f t="shared" si="17"/>
        <v>#DIV/0!</v>
      </c>
      <c r="L157" s="51"/>
      <c r="M157" s="51"/>
      <c r="N157" s="56">
        <f t="shared" si="22"/>
        <v>0</v>
      </c>
      <c r="O157" s="56"/>
      <c r="P157" s="115">
        <f t="shared" si="24"/>
        <v>0</v>
      </c>
      <c r="Q157" s="61" t="e">
        <f t="shared" si="25"/>
        <v>#DIV/0!</v>
      </c>
      <c r="R157" s="115">
        <f t="shared" si="26"/>
        <v>0</v>
      </c>
    </row>
    <row r="158" spans="2:18" ht="15.75" hidden="1">
      <c r="B158" s="70" t="s">
        <v>39</v>
      </c>
      <c r="C158" s="73">
        <v>505900</v>
      </c>
      <c r="D158" s="73"/>
      <c r="E158" s="54">
        <f>D158/C158*100</f>
        <v>0</v>
      </c>
      <c r="F158" s="72"/>
      <c r="G158" s="6"/>
      <c r="H158" s="8"/>
      <c r="I158" s="15"/>
      <c r="J158" s="10">
        <f t="shared" si="23"/>
        <v>0</v>
      </c>
      <c r="K158" s="52" t="e">
        <f t="shared" si="17"/>
        <v>#DIV/0!</v>
      </c>
      <c r="L158" s="51"/>
      <c r="M158" s="51"/>
      <c r="N158" s="56">
        <f t="shared" si="22"/>
        <v>0</v>
      </c>
      <c r="O158" s="56"/>
      <c r="P158" s="115">
        <f t="shared" si="24"/>
        <v>0</v>
      </c>
      <c r="Q158" s="61" t="e">
        <f t="shared" si="25"/>
        <v>#DIV/0!</v>
      </c>
      <c r="R158" s="115">
        <f t="shared" si="26"/>
        <v>0</v>
      </c>
    </row>
    <row r="159" spans="2:18" ht="15.75" hidden="1">
      <c r="B159" s="70" t="s">
        <v>76</v>
      </c>
      <c r="C159" s="73"/>
      <c r="D159" s="73"/>
      <c r="E159" s="54"/>
      <c r="F159" s="72"/>
      <c r="G159" s="6"/>
      <c r="H159" s="8"/>
      <c r="I159" s="15"/>
      <c r="J159" s="10">
        <f t="shared" si="23"/>
        <v>0</v>
      </c>
      <c r="K159" s="52" t="e">
        <f t="shared" si="17"/>
        <v>#DIV/0!</v>
      </c>
      <c r="L159" s="51"/>
      <c r="M159" s="51"/>
      <c r="N159" s="56">
        <f t="shared" si="22"/>
        <v>0</v>
      </c>
      <c r="O159" s="56"/>
      <c r="P159" s="115">
        <f t="shared" si="24"/>
        <v>0</v>
      </c>
      <c r="Q159" s="61" t="e">
        <f t="shared" si="25"/>
        <v>#DIV/0!</v>
      </c>
      <c r="R159" s="115">
        <f t="shared" si="26"/>
        <v>0</v>
      </c>
    </row>
    <row r="160" spans="2:18" ht="15.75" hidden="1">
      <c r="B160" s="70" t="s">
        <v>61</v>
      </c>
      <c r="C160" s="73"/>
      <c r="D160" s="73"/>
      <c r="E160" s="54"/>
      <c r="F160" s="72"/>
      <c r="G160" s="6"/>
      <c r="H160" s="8"/>
      <c r="I160" s="15"/>
      <c r="J160" s="10">
        <f t="shared" si="23"/>
        <v>0</v>
      </c>
      <c r="K160" s="52" t="e">
        <f t="shared" si="17"/>
        <v>#DIV/0!</v>
      </c>
      <c r="L160" s="51"/>
      <c r="M160" s="51"/>
      <c r="N160" s="56">
        <f t="shared" si="22"/>
        <v>0</v>
      </c>
      <c r="O160" s="56"/>
      <c r="P160" s="115">
        <f t="shared" si="24"/>
        <v>0</v>
      </c>
      <c r="Q160" s="61" t="e">
        <f t="shared" si="25"/>
        <v>#DIV/0!</v>
      </c>
      <c r="R160" s="115">
        <f t="shared" si="26"/>
        <v>0</v>
      </c>
    </row>
    <row r="161" spans="2:18" ht="15.75" hidden="1">
      <c r="B161" s="74" t="s">
        <v>65</v>
      </c>
      <c r="C161" s="75"/>
      <c r="D161" s="75"/>
      <c r="E161" s="67"/>
      <c r="F161" s="76"/>
      <c r="G161" s="65"/>
      <c r="H161" s="11"/>
      <c r="I161" s="14"/>
      <c r="J161" s="11">
        <f t="shared" si="23"/>
        <v>0</v>
      </c>
      <c r="K161" s="52" t="e">
        <f t="shared" si="17"/>
        <v>#DIV/0!</v>
      </c>
      <c r="L161" s="51"/>
      <c r="M161" s="51"/>
      <c r="N161" s="56">
        <f t="shared" si="22"/>
        <v>0</v>
      </c>
      <c r="O161" s="56"/>
      <c r="P161" s="115">
        <f t="shared" si="24"/>
        <v>0</v>
      </c>
      <c r="Q161" s="61" t="e">
        <f t="shared" si="25"/>
        <v>#DIV/0!</v>
      </c>
      <c r="R161" s="115">
        <f t="shared" si="26"/>
        <v>0</v>
      </c>
    </row>
    <row r="162" spans="2:18" ht="15.75">
      <c r="B162" s="53" t="s">
        <v>103</v>
      </c>
      <c r="C162" s="73">
        <v>0</v>
      </c>
      <c r="D162" s="73">
        <v>-27652</v>
      </c>
      <c r="E162" s="77"/>
      <c r="F162" s="78"/>
      <c r="G162" s="6">
        <v>10500</v>
      </c>
      <c r="H162" s="10">
        <v>7928</v>
      </c>
      <c r="I162" s="15"/>
      <c r="J162" s="10">
        <f t="shared" si="23"/>
        <v>10500</v>
      </c>
      <c r="K162" s="118">
        <f t="shared" si="17"/>
        <v>0.7550476190476191</v>
      </c>
      <c r="L162" s="6">
        <v>3000</v>
      </c>
      <c r="M162" s="6"/>
      <c r="N162" s="15"/>
      <c r="O162" s="15"/>
      <c r="P162" s="154">
        <f t="shared" si="24"/>
        <v>13500</v>
      </c>
      <c r="Q162" s="139">
        <f t="shared" si="25"/>
        <v>1.7028254288597375</v>
      </c>
      <c r="R162" s="116">
        <f t="shared" si="26"/>
        <v>5572</v>
      </c>
    </row>
    <row r="163" spans="2:18" ht="15.75">
      <c r="B163" s="53" t="s">
        <v>5</v>
      </c>
      <c r="C163" s="17">
        <v>206000</v>
      </c>
      <c r="D163" s="17"/>
      <c r="E163" s="54">
        <f>D163/C163*100</f>
        <v>0</v>
      </c>
      <c r="F163" s="17">
        <v>-175000</v>
      </c>
      <c r="G163" s="6">
        <v>150700</v>
      </c>
      <c r="H163" s="10">
        <v>69298</v>
      </c>
      <c r="I163" s="15"/>
      <c r="J163" s="10"/>
      <c r="K163" s="118">
        <f t="shared" si="17"/>
        <v>0.45984074319840745</v>
      </c>
      <c r="L163" s="6"/>
      <c r="M163" s="6"/>
      <c r="N163" s="15"/>
      <c r="O163" s="15"/>
      <c r="P163" s="165">
        <f t="shared" si="24"/>
        <v>150700</v>
      </c>
      <c r="Q163" s="139">
        <f t="shared" si="25"/>
        <v>2.1746659355248346</v>
      </c>
      <c r="R163" s="116">
        <f t="shared" si="26"/>
        <v>81402</v>
      </c>
    </row>
    <row r="164" spans="2:18" ht="15.75" hidden="1">
      <c r="B164" s="53" t="s">
        <v>37</v>
      </c>
      <c r="C164" s="17"/>
      <c r="D164" s="17"/>
      <c r="E164" s="54"/>
      <c r="F164" s="17"/>
      <c r="G164" s="6">
        <v>0</v>
      </c>
      <c r="H164" s="10"/>
      <c r="I164" s="15"/>
      <c r="J164" s="10"/>
      <c r="K164" s="52" t="e">
        <f t="shared" si="17"/>
        <v>#DIV/0!</v>
      </c>
      <c r="L164" s="6"/>
      <c r="M164" s="6"/>
      <c r="N164" s="15"/>
      <c r="O164" s="15"/>
      <c r="P164" s="115">
        <f t="shared" si="24"/>
        <v>0</v>
      </c>
      <c r="Q164" s="139"/>
      <c r="R164" s="116">
        <f t="shared" si="26"/>
        <v>0</v>
      </c>
    </row>
    <row r="165" spans="2:18" ht="31.5">
      <c r="B165" s="57" t="s">
        <v>56</v>
      </c>
      <c r="C165" s="13">
        <f>C166+C167+C173+C174+C178+C180</f>
        <v>16308000</v>
      </c>
      <c r="D165" s="13">
        <f>D166+D167+D173+D174+D178+D180</f>
        <v>10947596</v>
      </c>
      <c r="E165" s="50">
        <f>D165/C165*100</f>
        <v>67.13021829776797</v>
      </c>
      <c r="F165" s="13">
        <f>F166+F167+F173+F174+F178+F180</f>
        <v>2829240</v>
      </c>
      <c r="G165" s="51">
        <f>G173+G176+G177+G178</f>
        <v>79668004</v>
      </c>
      <c r="H165" s="51">
        <f>H166+H167+H173+H174+H175+H178+H179+H180+H176+H177+H184</f>
        <v>55867895</v>
      </c>
      <c r="I165" s="9"/>
      <c r="J165" s="9"/>
      <c r="K165" s="52">
        <f t="shared" si="17"/>
        <v>0.7012588767756752</v>
      </c>
      <c r="L165" s="51">
        <f>L173+L177+L178+L184</f>
        <v>0</v>
      </c>
      <c r="M165" s="51">
        <f>M173+M176+M178</f>
        <v>0</v>
      </c>
      <c r="N165" s="51">
        <f>N173+N176+N178</f>
        <v>0</v>
      </c>
      <c r="O165" s="51">
        <f>O173+O176+O178</f>
        <v>0</v>
      </c>
      <c r="P165" s="115">
        <f t="shared" si="24"/>
        <v>79668004</v>
      </c>
      <c r="Q165" s="61">
        <f t="shared" si="25"/>
        <v>1.4260069043231358</v>
      </c>
      <c r="R165" s="115">
        <f t="shared" si="26"/>
        <v>23800109</v>
      </c>
    </row>
    <row r="166" spans="2:18" ht="15.75" hidden="1">
      <c r="B166" s="79" t="s">
        <v>3</v>
      </c>
      <c r="C166" s="69">
        <v>0</v>
      </c>
      <c r="D166" s="69"/>
      <c r="E166" s="67"/>
      <c r="F166" s="80"/>
      <c r="G166" s="65"/>
      <c r="H166" s="14"/>
      <c r="I166" s="14"/>
      <c r="J166" s="11"/>
      <c r="K166" s="52" t="e">
        <f t="shared" si="17"/>
        <v>#DIV/0!</v>
      </c>
      <c r="L166" s="51"/>
      <c r="M166" s="51"/>
      <c r="N166" s="56">
        <f aca="true" t="shared" si="27" ref="N166:N172">G166+L166</f>
        <v>0</v>
      </c>
      <c r="O166" s="56"/>
      <c r="P166" s="115">
        <f t="shared" si="24"/>
        <v>0</v>
      </c>
      <c r="Q166" s="61" t="e">
        <f t="shared" si="25"/>
        <v>#DIV/0!</v>
      </c>
      <c r="R166" s="115">
        <f t="shared" si="26"/>
        <v>0</v>
      </c>
    </row>
    <row r="167" spans="2:18" ht="15.75" hidden="1">
      <c r="B167" s="66" t="s">
        <v>24</v>
      </c>
      <c r="C167" s="18">
        <v>6265000</v>
      </c>
      <c r="D167" s="18">
        <v>4874652</v>
      </c>
      <c r="E167" s="63">
        <f aca="true" t="shared" si="28" ref="E167:E173">D167/C167*100</f>
        <v>77.80769353551477</v>
      </c>
      <c r="F167" s="64">
        <f>F169+F168</f>
        <v>912500</v>
      </c>
      <c r="G167" s="65"/>
      <c r="H167" s="16"/>
      <c r="I167" s="16"/>
      <c r="J167" s="11"/>
      <c r="K167" s="52" t="e">
        <f t="shared" si="17"/>
        <v>#DIV/0!</v>
      </c>
      <c r="L167" s="51"/>
      <c r="M167" s="51"/>
      <c r="N167" s="56">
        <f t="shared" si="27"/>
        <v>0</v>
      </c>
      <c r="O167" s="56"/>
      <c r="P167" s="115">
        <f t="shared" si="24"/>
        <v>0</v>
      </c>
      <c r="Q167" s="61" t="e">
        <f t="shared" si="25"/>
        <v>#DIV/0!</v>
      </c>
      <c r="R167" s="115">
        <f t="shared" si="26"/>
        <v>0</v>
      </c>
    </row>
    <row r="168" spans="2:18" ht="15.75" hidden="1">
      <c r="B168" s="70" t="s">
        <v>19</v>
      </c>
      <c r="C168" s="71">
        <v>4000000</v>
      </c>
      <c r="D168" s="71"/>
      <c r="E168" s="54">
        <f t="shared" si="28"/>
        <v>0</v>
      </c>
      <c r="F168" s="72">
        <v>250000</v>
      </c>
      <c r="G168" s="6"/>
      <c r="H168" s="8"/>
      <c r="I168" s="15"/>
      <c r="J168" s="10">
        <f>G168+I168</f>
        <v>0</v>
      </c>
      <c r="K168" s="52" t="e">
        <f t="shared" si="17"/>
        <v>#DIV/0!</v>
      </c>
      <c r="L168" s="51"/>
      <c r="M168" s="51"/>
      <c r="N168" s="56">
        <f t="shared" si="27"/>
        <v>0</v>
      </c>
      <c r="O168" s="56"/>
      <c r="P168" s="115">
        <f t="shared" si="24"/>
        <v>0</v>
      </c>
      <c r="Q168" s="61" t="e">
        <f t="shared" si="25"/>
        <v>#DIV/0!</v>
      </c>
      <c r="R168" s="115">
        <f t="shared" si="26"/>
        <v>0</v>
      </c>
    </row>
    <row r="169" spans="2:18" ht="15.75" hidden="1">
      <c r="B169" s="70" t="s">
        <v>20</v>
      </c>
      <c r="C169" s="71">
        <v>2265000</v>
      </c>
      <c r="D169" s="71"/>
      <c r="E169" s="54">
        <f t="shared" si="28"/>
        <v>0</v>
      </c>
      <c r="F169" s="72">
        <f>100000+300000+400000+60000+50000-160000-87500</f>
        <v>662500</v>
      </c>
      <c r="G169" s="6"/>
      <c r="H169" s="8"/>
      <c r="I169" s="15"/>
      <c r="J169" s="10">
        <f>G169+I169</f>
        <v>0</v>
      </c>
      <c r="K169" s="52" t="e">
        <f t="shared" si="17"/>
        <v>#DIV/0!</v>
      </c>
      <c r="L169" s="51"/>
      <c r="M169" s="51"/>
      <c r="N169" s="56">
        <f t="shared" si="27"/>
        <v>0</v>
      </c>
      <c r="O169" s="56"/>
      <c r="P169" s="115">
        <f t="shared" si="24"/>
        <v>0</v>
      </c>
      <c r="Q169" s="61" t="e">
        <f t="shared" si="25"/>
        <v>#DIV/0!</v>
      </c>
      <c r="R169" s="115">
        <f t="shared" si="26"/>
        <v>0</v>
      </c>
    </row>
    <row r="170" spans="2:18" ht="15.75" customHeight="1" hidden="1">
      <c r="B170" s="1" t="s">
        <v>17</v>
      </c>
      <c r="C170" s="17">
        <v>0</v>
      </c>
      <c r="D170" s="17"/>
      <c r="E170" s="54" t="e">
        <f t="shared" si="28"/>
        <v>#DIV/0!</v>
      </c>
      <c r="F170" s="31"/>
      <c r="G170" s="6"/>
      <c r="H170" s="8"/>
      <c r="I170" s="15"/>
      <c r="J170" s="10">
        <f>G170+I170</f>
        <v>0</v>
      </c>
      <c r="K170" s="52" t="e">
        <f t="shared" si="17"/>
        <v>#DIV/0!</v>
      </c>
      <c r="L170" s="51"/>
      <c r="M170" s="51"/>
      <c r="N170" s="56">
        <f t="shared" si="27"/>
        <v>0</v>
      </c>
      <c r="O170" s="56"/>
      <c r="P170" s="115">
        <f t="shared" si="24"/>
        <v>0</v>
      </c>
      <c r="Q170" s="61" t="e">
        <f t="shared" si="25"/>
        <v>#DIV/0!</v>
      </c>
      <c r="R170" s="115">
        <f t="shared" si="26"/>
        <v>0</v>
      </c>
    </row>
    <row r="171" spans="2:18" ht="15.75" customHeight="1" hidden="1">
      <c r="B171" s="53" t="s">
        <v>15</v>
      </c>
      <c r="C171" s="17">
        <v>70000</v>
      </c>
      <c r="D171" s="17"/>
      <c r="E171" s="54">
        <f t="shared" si="28"/>
        <v>0</v>
      </c>
      <c r="F171" s="31"/>
      <c r="G171" s="6"/>
      <c r="H171" s="8"/>
      <c r="I171" s="15"/>
      <c r="J171" s="10">
        <f>G171+I171</f>
        <v>0</v>
      </c>
      <c r="K171" s="52" t="e">
        <f t="shared" si="17"/>
        <v>#DIV/0!</v>
      </c>
      <c r="L171" s="51"/>
      <c r="M171" s="51"/>
      <c r="N171" s="56">
        <f t="shared" si="27"/>
        <v>0</v>
      </c>
      <c r="O171" s="56"/>
      <c r="P171" s="115">
        <f t="shared" si="24"/>
        <v>0</v>
      </c>
      <c r="Q171" s="61" t="e">
        <f t="shared" si="25"/>
        <v>#DIV/0!</v>
      </c>
      <c r="R171" s="115">
        <f t="shared" si="26"/>
        <v>0</v>
      </c>
    </row>
    <row r="172" spans="2:18" ht="15.75" customHeight="1" hidden="1">
      <c r="B172" s="53" t="s">
        <v>5</v>
      </c>
      <c r="C172" s="17">
        <v>5506000</v>
      </c>
      <c r="D172" s="17"/>
      <c r="E172" s="54">
        <f t="shared" si="28"/>
        <v>0</v>
      </c>
      <c r="F172" s="31"/>
      <c r="G172" s="6"/>
      <c r="H172" s="8"/>
      <c r="I172" s="15"/>
      <c r="J172" s="10">
        <f>G172+I172</f>
        <v>0</v>
      </c>
      <c r="K172" s="52" t="e">
        <f t="shared" si="17"/>
        <v>#DIV/0!</v>
      </c>
      <c r="L172" s="51"/>
      <c r="M172" s="51"/>
      <c r="N172" s="56">
        <f t="shared" si="27"/>
        <v>0</v>
      </c>
      <c r="O172" s="56"/>
      <c r="P172" s="115">
        <f t="shared" si="24"/>
        <v>0</v>
      </c>
      <c r="Q172" s="61" t="e">
        <f t="shared" si="25"/>
        <v>#DIV/0!</v>
      </c>
      <c r="R172" s="115">
        <f t="shared" si="26"/>
        <v>0</v>
      </c>
    </row>
    <row r="173" spans="2:18" ht="15.75" customHeight="1">
      <c r="B173" s="1" t="s">
        <v>110</v>
      </c>
      <c r="C173" s="17">
        <v>115000</v>
      </c>
      <c r="D173" s="17">
        <v>23413</v>
      </c>
      <c r="E173" s="54">
        <f t="shared" si="28"/>
        <v>20.359130434782607</v>
      </c>
      <c r="F173" s="31"/>
      <c r="G173" s="6">
        <v>32145052</v>
      </c>
      <c r="H173" s="10">
        <v>21447740</v>
      </c>
      <c r="I173" s="15"/>
      <c r="J173" s="10"/>
      <c r="K173" s="118">
        <f t="shared" si="17"/>
        <v>0.6672174616485299</v>
      </c>
      <c r="L173" s="6"/>
      <c r="M173" s="6"/>
      <c r="N173" s="15"/>
      <c r="O173" s="15"/>
      <c r="P173" s="154">
        <f t="shared" si="24"/>
        <v>32145052</v>
      </c>
      <c r="Q173" s="139">
        <f t="shared" si="25"/>
        <v>1.4987617343365782</v>
      </c>
      <c r="R173" s="116">
        <f t="shared" si="26"/>
        <v>10697312</v>
      </c>
    </row>
    <row r="174" spans="2:18" ht="15.75" hidden="1">
      <c r="B174" s="53" t="s">
        <v>44</v>
      </c>
      <c r="C174" s="17">
        <v>1280000</v>
      </c>
      <c r="D174" s="17">
        <v>513127</v>
      </c>
      <c r="E174" s="54"/>
      <c r="F174" s="31"/>
      <c r="G174" s="6">
        <v>0</v>
      </c>
      <c r="H174" s="10"/>
      <c r="I174" s="15"/>
      <c r="J174" s="10"/>
      <c r="K174" s="118" t="e">
        <f t="shared" si="17"/>
        <v>#DIV/0!</v>
      </c>
      <c r="L174" s="6"/>
      <c r="M174" s="6"/>
      <c r="N174" s="15"/>
      <c r="O174" s="15"/>
      <c r="P174" s="116">
        <f t="shared" si="24"/>
        <v>0</v>
      </c>
      <c r="Q174" s="139" t="e">
        <f t="shared" si="25"/>
        <v>#DIV/0!</v>
      </c>
      <c r="R174" s="116">
        <f t="shared" si="26"/>
        <v>0</v>
      </c>
    </row>
    <row r="175" spans="2:18" ht="15.75" hidden="1">
      <c r="B175" s="53" t="s">
        <v>78</v>
      </c>
      <c r="C175" s="17"/>
      <c r="D175" s="17"/>
      <c r="E175" s="54"/>
      <c r="F175" s="31"/>
      <c r="G175" s="6">
        <v>0</v>
      </c>
      <c r="H175" s="10"/>
      <c r="I175" s="15"/>
      <c r="J175" s="10"/>
      <c r="K175" s="118" t="e">
        <f t="shared" si="17"/>
        <v>#DIV/0!</v>
      </c>
      <c r="L175" s="6"/>
      <c r="M175" s="6"/>
      <c r="N175" s="15"/>
      <c r="O175" s="15"/>
      <c r="P175" s="116">
        <f t="shared" si="24"/>
        <v>0</v>
      </c>
      <c r="Q175" s="139" t="e">
        <f t="shared" si="25"/>
        <v>#DIV/0!</v>
      </c>
      <c r="R175" s="116">
        <f t="shared" si="26"/>
        <v>0</v>
      </c>
    </row>
    <row r="176" spans="2:18" ht="0.75" customHeight="1">
      <c r="B176" s="53" t="s">
        <v>86</v>
      </c>
      <c r="C176" s="17"/>
      <c r="D176" s="17"/>
      <c r="E176" s="54"/>
      <c r="F176" s="31"/>
      <c r="G176" s="6">
        <v>0</v>
      </c>
      <c r="H176" s="10"/>
      <c r="I176" s="15"/>
      <c r="J176" s="10"/>
      <c r="K176" s="118" t="e">
        <f t="shared" si="17"/>
        <v>#DIV/0!</v>
      </c>
      <c r="L176" s="6"/>
      <c r="M176" s="6"/>
      <c r="N176" s="15"/>
      <c r="O176" s="15"/>
      <c r="P176" s="116">
        <f t="shared" si="24"/>
        <v>0</v>
      </c>
      <c r="Q176" s="139" t="e">
        <f t="shared" si="25"/>
        <v>#DIV/0!</v>
      </c>
      <c r="R176" s="116">
        <f t="shared" si="26"/>
        <v>0</v>
      </c>
    </row>
    <row r="177" spans="2:18" ht="15.75">
      <c r="B177" s="53" t="s">
        <v>129</v>
      </c>
      <c r="C177" s="17"/>
      <c r="D177" s="17"/>
      <c r="E177" s="54"/>
      <c r="F177" s="31"/>
      <c r="G177" s="6">
        <v>1138754</v>
      </c>
      <c r="H177" s="10">
        <v>6500</v>
      </c>
      <c r="I177" s="15"/>
      <c r="J177" s="10"/>
      <c r="K177" s="118">
        <f t="shared" si="17"/>
        <v>0.005707993122307364</v>
      </c>
      <c r="L177" s="6"/>
      <c r="M177" s="6"/>
      <c r="N177" s="15"/>
      <c r="O177" s="15"/>
      <c r="P177" s="155">
        <f t="shared" si="24"/>
        <v>1138754</v>
      </c>
      <c r="Q177" s="139"/>
      <c r="R177" s="116">
        <f t="shared" si="26"/>
        <v>1132254</v>
      </c>
    </row>
    <row r="178" spans="2:18" ht="14.25" customHeight="1">
      <c r="B178" s="53" t="s">
        <v>5</v>
      </c>
      <c r="C178" s="17">
        <v>8648000</v>
      </c>
      <c r="D178" s="17">
        <v>5536404</v>
      </c>
      <c r="E178" s="54">
        <f>D178/C178*100</f>
        <v>64.01947271045329</v>
      </c>
      <c r="F178" s="31">
        <f>-136000+2051240-1000+2500</f>
        <v>1916740</v>
      </c>
      <c r="G178" s="6">
        <v>46384198</v>
      </c>
      <c r="H178" s="10">
        <v>34413655</v>
      </c>
      <c r="I178" s="15"/>
      <c r="J178" s="10"/>
      <c r="K178" s="118">
        <f>H178/G178</f>
        <v>0.7419262698042122</v>
      </c>
      <c r="L178" s="6"/>
      <c r="M178" s="6"/>
      <c r="N178" s="15"/>
      <c r="O178" s="15"/>
      <c r="P178" s="165">
        <f t="shared" si="24"/>
        <v>46384198</v>
      </c>
      <c r="Q178" s="139">
        <f t="shared" si="25"/>
        <v>1.3478428257620412</v>
      </c>
      <c r="R178" s="116">
        <f t="shared" si="26"/>
        <v>11970543</v>
      </c>
    </row>
    <row r="179" spans="2:18" ht="0.75" customHeight="1" hidden="1">
      <c r="B179" s="79" t="s">
        <v>68</v>
      </c>
      <c r="C179" s="69"/>
      <c r="D179" s="69"/>
      <c r="E179" s="67"/>
      <c r="F179" s="80"/>
      <c r="G179" s="65"/>
      <c r="H179" s="11"/>
      <c r="I179" s="14"/>
      <c r="J179" s="11"/>
      <c r="K179" s="118" t="e">
        <f t="shared" si="17"/>
        <v>#DIV/0!</v>
      </c>
      <c r="L179" s="51"/>
      <c r="M179" s="51"/>
      <c r="N179" s="56">
        <f aca="true" t="shared" si="29" ref="N179:N184">G179+L179</f>
        <v>0</v>
      </c>
      <c r="O179" s="56"/>
      <c r="P179" s="116">
        <f t="shared" si="24"/>
        <v>0</v>
      </c>
      <c r="Q179" s="61" t="e">
        <f t="shared" si="25"/>
        <v>#DIV/0!</v>
      </c>
      <c r="R179" s="115">
        <f t="shared" si="26"/>
        <v>0</v>
      </c>
    </row>
    <row r="180" spans="2:18" ht="15.75" customHeight="1" hidden="1">
      <c r="B180" s="53" t="s">
        <v>37</v>
      </c>
      <c r="C180" s="17"/>
      <c r="D180" s="17"/>
      <c r="E180" s="54"/>
      <c r="F180" s="31"/>
      <c r="G180" s="6"/>
      <c r="H180" s="8"/>
      <c r="I180" s="15"/>
      <c r="J180" s="10">
        <f>G180+I180</f>
        <v>0</v>
      </c>
      <c r="K180" s="118" t="e">
        <f t="shared" si="17"/>
        <v>#DIV/0!</v>
      </c>
      <c r="L180" s="51"/>
      <c r="M180" s="51"/>
      <c r="N180" s="15">
        <f t="shared" si="29"/>
        <v>0</v>
      </c>
      <c r="O180" s="15"/>
      <c r="P180" s="116">
        <f t="shared" si="24"/>
        <v>0</v>
      </c>
      <c r="Q180" s="61" t="e">
        <f t="shared" si="25"/>
        <v>#DIV/0!</v>
      </c>
      <c r="R180" s="115">
        <f t="shared" si="26"/>
        <v>0</v>
      </c>
    </row>
    <row r="181" spans="2:18" ht="15.75" hidden="1">
      <c r="B181" s="55" t="s">
        <v>13</v>
      </c>
      <c r="C181" s="13">
        <f>C182+C183+C184</f>
        <v>10420000</v>
      </c>
      <c r="D181" s="13">
        <f>D182+D183+D184</f>
        <v>10275644</v>
      </c>
      <c r="E181" s="50">
        <f>D181/C181*100</f>
        <v>98.61462571976968</v>
      </c>
      <c r="F181" s="13">
        <f>F182+F183</f>
        <v>510000</v>
      </c>
      <c r="G181" s="51"/>
      <c r="H181" s="9"/>
      <c r="I181" s="9">
        <f>I182+I183+I184</f>
        <v>0</v>
      </c>
      <c r="J181" s="9">
        <f>J182+J183+J184</f>
        <v>0</v>
      </c>
      <c r="K181" s="118" t="e">
        <f t="shared" si="17"/>
        <v>#DIV/0!</v>
      </c>
      <c r="L181" s="51"/>
      <c r="M181" s="51"/>
      <c r="N181" s="56">
        <f t="shared" si="29"/>
        <v>0</v>
      </c>
      <c r="O181" s="56"/>
      <c r="P181" s="116">
        <f t="shared" si="24"/>
        <v>0</v>
      </c>
      <c r="Q181" s="61" t="e">
        <f t="shared" si="25"/>
        <v>#DIV/0!</v>
      </c>
      <c r="R181" s="115">
        <f t="shared" si="26"/>
        <v>0</v>
      </c>
    </row>
    <row r="182" spans="2:18" ht="1.5" customHeight="1" hidden="1">
      <c r="B182" s="53" t="s">
        <v>4</v>
      </c>
      <c r="C182" s="17">
        <v>10420000</v>
      </c>
      <c r="D182" s="17">
        <v>10275644</v>
      </c>
      <c r="E182" s="54">
        <f>D182/C182*100</f>
        <v>98.61462571976968</v>
      </c>
      <c r="F182" s="31">
        <v>510000</v>
      </c>
      <c r="G182" s="6"/>
      <c r="H182" s="8"/>
      <c r="I182" s="15"/>
      <c r="J182" s="10"/>
      <c r="K182" s="118" t="e">
        <f t="shared" si="17"/>
        <v>#DIV/0!</v>
      </c>
      <c r="L182" s="51"/>
      <c r="M182" s="51"/>
      <c r="N182" s="56">
        <f t="shared" si="29"/>
        <v>0</v>
      </c>
      <c r="O182" s="56"/>
      <c r="P182" s="116">
        <f t="shared" si="24"/>
        <v>0</v>
      </c>
      <c r="Q182" s="61" t="e">
        <f t="shared" si="25"/>
        <v>#DIV/0!</v>
      </c>
      <c r="R182" s="115">
        <f t="shared" si="26"/>
        <v>0</v>
      </c>
    </row>
    <row r="183" spans="2:18" ht="15" customHeight="1" hidden="1">
      <c r="B183" s="53" t="s">
        <v>5</v>
      </c>
      <c r="C183" s="31">
        <v>0</v>
      </c>
      <c r="D183" s="31"/>
      <c r="E183" s="54"/>
      <c r="F183" s="31"/>
      <c r="G183" s="6"/>
      <c r="H183" s="8"/>
      <c r="I183" s="15"/>
      <c r="J183" s="10"/>
      <c r="K183" s="118" t="e">
        <f t="shared" si="17"/>
        <v>#DIV/0!</v>
      </c>
      <c r="L183" s="51"/>
      <c r="M183" s="51"/>
      <c r="N183" s="15">
        <f t="shared" si="29"/>
        <v>0</v>
      </c>
      <c r="O183" s="15"/>
      <c r="P183" s="116">
        <f t="shared" si="24"/>
        <v>0</v>
      </c>
      <c r="Q183" s="61" t="e">
        <f t="shared" si="25"/>
        <v>#DIV/0!</v>
      </c>
      <c r="R183" s="115">
        <f t="shared" si="26"/>
        <v>0</v>
      </c>
    </row>
    <row r="184" spans="2:18" ht="15.75">
      <c r="B184" s="53" t="s">
        <v>37</v>
      </c>
      <c r="C184" s="31"/>
      <c r="D184" s="31"/>
      <c r="E184" s="54"/>
      <c r="F184" s="31"/>
      <c r="G184" s="6"/>
      <c r="H184" s="12"/>
      <c r="I184" s="6"/>
      <c r="J184" s="17">
        <f>G184+I184</f>
        <v>0</v>
      </c>
      <c r="K184" s="118"/>
      <c r="L184" s="119"/>
      <c r="M184" s="119"/>
      <c r="N184" s="122">
        <f t="shared" si="29"/>
        <v>0</v>
      </c>
      <c r="O184" s="122"/>
      <c r="P184" s="116">
        <f t="shared" si="24"/>
        <v>0</v>
      </c>
      <c r="Q184" s="139"/>
      <c r="R184" s="116">
        <f t="shared" si="26"/>
        <v>0</v>
      </c>
    </row>
    <row r="185" spans="2:18" ht="15.75">
      <c r="B185" s="55" t="s">
        <v>84</v>
      </c>
      <c r="C185" s="13" t="e">
        <f>C187+#REF!</f>
        <v>#REF!</v>
      </c>
      <c r="D185" s="13" t="e">
        <f>D187+#REF!</f>
        <v>#REF!</v>
      </c>
      <c r="E185" s="50"/>
      <c r="F185" s="13">
        <f>F187</f>
        <v>1300000</v>
      </c>
      <c r="G185" s="51">
        <f>G187+G186</f>
        <v>24700</v>
      </c>
      <c r="H185" s="51">
        <f>H187+H186</f>
        <v>18180</v>
      </c>
      <c r="I185" s="13">
        <f>I187</f>
        <v>0</v>
      </c>
      <c r="J185" s="13">
        <f>G185+I185</f>
        <v>24700</v>
      </c>
      <c r="K185" s="52"/>
      <c r="L185" s="51">
        <f>L186+L187</f>
        <v>0</v>
      </c>
      <c r="M185" s="51">
        <f>M187</f>
        <v>0</v>
      </c>
      <c r="N185" s="51">
        <f>N187</f>
        <v>0</v>
      </c>
      <c r="O185" s="51">
        <f>O187</f>
        <v>0</v>
      </c>
      <c r="P185" s="115">
        <f t="shared" si="24"/>
        <v>24700</v>
      </c>
      <c r="Q185" s="61"/>
      <c r="R185" s="115">
        <f t="shared" si="26"/>
        <v>6520</v>
      </c>
    </row>
    <row r="186" spans="2:18" ht="15.75">
      <c r="B186" s="53" t="s">
        <v>5</v>
      </c>
      <c r="C186" s="166"/>
      <c r="D186" s="166"/>
      <c r="E186" s="167"/>
      <c r="F186" s="166"/>
      <c r="G186" s="119"/>
      <c r="H186" s="166"/>
      <c r="I186" s="166"/>
      <c r="J186" s="166"/>
      <c r="K186" s="118"/>
      <c r="L186" s="119"/>
      <c r="M186" s="119"/>
      <c r="N186" s="122"/>
      <c r="O186" s="122"/>
      <c r="P186" s="165"/>
      <c r="Q186" s="61"/>
      <c r="R186" s="115"/>
    </row>
    <row r="187" spans="2:18" ht="15.75">
      <c r="B187" s="53" t="s">
        <v>103</v>
      </c>
      <c r="C187" s="31"/>
      <c r="D187" s="31"/>
      <c r="E187" s="54"/>
      <c r="F187" s="31">
        <v>1300000</v>
      </c>
      <c r="G187" s="6">
        <v>24700</v>
      </c>
      <c r="H187" s="12">
        <v>18180</v>
      </c>
      <c r="I187" s="6"/>
      <c r="J187" s="17"/>
      <c r="K187" s="118"/>
      <c r="L187" s="6"/>
      <c r="M187" s="6"/>
      <c r="N187" s="15"/>
      <c r="O187" s="15"/>
      <c r="P187" s="154">
        <f t="shared" si="24"/>
        <v>24700</v>
      </c>
      <c r="Q187" s="139"/>
      <c r="R187" s="116">
        <f t="shared" si="26"/>
        <v>6520</v>
      </c>
    </row>
    <row r="188" spans="2:18" ht="15.75">
      <c r="B188" s="55" t="s">
        <v>10</v>
      </c>
      <c r="C188" s="13">
        <f>C189+C190+C191+C196+C197</f>
        <v>22007150</v>
      </c>
      <c r="D188" s="13">
        <f>D189+D190+D191+D196+D197</f>
        <v>15182566</v>
      </c>
      <c r="E188" s="50">
        <f aca="true" t="shared" si="30" ref="E188:E196">D188/C188*100</f>
        <v>68.98924213267051</v>
      </c>
      <c r="F188" s="13">
        <f>F189+F190+F191+F196</f>
        <v>-1512100</v>
      </c>
      <c r="G188" s="51">
        <f>G195+G196+G199+G200+G197+G198</f>
        <v>144575477</v>
      </c>
      <c r="H188" s="13">
        <f>H189+H190+H191+H196+H197+H195+H200+H199+H198</f>
        <v>61750470</v>
      </c>
      <c r="I188" s="13">
        <f>I189+I190+I191+I196+I197</f>
        <v>0</v>
      </c>
      <c r="J188" s="13">
        <f>J189+J190+J191+J196+J197</f>
        <v>0</v>
      </c>
      <c r="K188" s="52">
        <f t="shared" si="17"/>
        <v>0.4271157964085431</v>
      </c>
      <c r="L188" s="51">
        <f>L195+L196+L197+L198+L199</f>
        <v>0</v>
      </c>
      <c r="M188" s="51">
        <f>M195+M196+M199+M200</f>
        <v>0</v>
      </c>
      <c r="N188" s="51">
        <f>N195+N196+N199+N200</f>
        <v>0</v>
      </c>
      <c r="O188" s="51">
        <f>O195+O196+O199+O200</f>
        <v>0</v>
      </c>
      <c r="P188" s="115">
        <f>G188+L188</f>
        <v>144575477</v>
      </c>
      <c r="Q188" s="61">
        <f t="shared" si="25"/>
        <v>2.341285450944746</v>
      </c>
      <c r="R188" s="115">
        <f t="shared" si="26"/>
        <v>82825007</v>
      </c>
    </row>
    <row r="189" spans="2:18" ht="15.75" hidden="1">
      <c r="B189" s="53" t="s">
        <v>16</v>
      </c>
      <c r="C189" s="17">
        <v>3500000</v>
      </c>
      <c r="D189" s="17">
        <v>2983642</v>
      </c>
      <c r="E189" s="54">
        <f t="shared" si="30"/>
        <v>85.24691428571428</v>
      </c>
      <c r="F189" s="31"/>
      <c r="G189" s="6"/>
      <c r="H189" s="12"/>
      <c r="I189" s="6"/>
      <c r="J189" s="17">
        <f aca="true" t="shared" si="31" ref="J189:J195">G189+I189</f>
        <v>0</v>
      </c>
      <c r="K189" s="52" t="e">
        <f t="shared" si="17"/>
        <v>#DIV/0!</v>
      </c>
      <c r="L189" s="51" t="e">
        <f aca="true" t="shared" si="32" ref="L189:L194">H189/G189</f>
        <v>#DIV/0!</v>
      </c>
      <c r="M189" s="51"/>
      <c r="N189" s="56" t="e">
        <f aca="true" t="shared" si="33" ref="N189:N194">G189+L189</f>
        <v>#DIV/0!</v>
      </c>
      <c r="O189" s="56"/>
      <c r="P189" s="115" t="e">
        <f t="shared" si="24"/>
        <v>#DIV/0!</v>
      </c>
      <c r="Q189" s="61" t="e">
        <f t="shared" si="25"/>
        <v>#DIV/0!</v>
      </c>
      <c r="R189" s="115" t="e">
        <f t="shared" si="26"/>
        <v>#DIV/0!</v>
      </c>
    </row>
    <row r="190" spans="2:18" ht="15.75" hidden="1">
      <c r="B190" s="53" t="s">
        <v>18</v>
      </c>
      <c r="C190" s="17">
        <v>4600000</v>
      </c>
      <c r="D190" s="17">
        <v>3907060</v>
      </c>
      <c r="E190" s="54">
        <f t="shared" si="30"/>
        <v>84.93608695652173</v>
      </c>
      <c r="F190" s="31">
        <v>100000</v>
      </c>
      <c r="G190" s="6"/>
      <c r="H190" s="12"/>
      <c r="I190" s="6"/>
      <c r="J190" s="17">
        <f t="shared" si="31"/>
        <v>0</v>
      </c>
      <c r="K190" s="52" t="e">
        <f aca="true" t="shared" si="34" ref="K190:K198">H190/G190</f>
        <v>#DIV/0!</v>
      </c>
      <c r="L190" s="51" t="e">
        <f t="shared" si="32"/>
        <v>#DIV/0!</v>
      </c>
      <c r="M190" s="51"/>
      <c r="N190" s="56" t="e">
        <f t="shared" si="33"/>
        <v>#DIV/0!</v>
      </c>
      <c r="O190" s="56"/>
      <c r="P190" s="115" t="e">
        <f t="shared" si="24"/>
        <v>#DIV/0!</v>
      </c>
      <c r="Q190" s="61" t="e">
        <f t="shared" si="25"/>
        <v>#DIV/0!</v>
      </c>
      <c r="R190" s="115" t="e">
        <f t="shared" si="26"/>
        <v>#DIV/0!</v>
      </c>
    </row>
    <row r="191" spans="2:18" ht="15.75" hidden="1">
      <c r="B191" s="53" t="s">
        <v>4</v>
      </c>
      <c r="C191" s="17">
        <v>9310000</v>
      </c>
      <c r="D191" s="17">
        <v>5637409</v>
      </c>
      <c r="E191" s="54">
        <f t="shared" si="30"/>
        <v>60.55219119226638</v>
      </c>
      <c r="F191" s="31">
        <f>-900000-232000-50000-100000</f>
        <v>-1282000</v>
      </c>
      <c r="G191" s="6"/>
      <c r="H191" s="8"/>
      <c r="I191" s="15"/>
      <c r="J191" s="10">
        <f t="shared" si="31"/>
        <v>0</v>
      </c>
      <c r="K191" s="52" t="e">
        <f t="shared" si="34"/>
        <v>#DIV/0!</v>
      </c>
      <c r="L191" s="51" t="e">
        <f t="shared" si="32"/>
        <v>#DIV/0!</v>
      </c>
      <c r="M191" s="51"/>
      <c r="N191" s="56" t="e">
        <f t="shared" si="33"/>
        <v>#DIV/0!</v>
      </c>
      <c r="O191" s="56"/>
      <c r="P191" s="115" t="e">
        <f t="shared" si="24"/>
        <v>#DIV/0!</v>
      </c>
      <c r="Q191" s="61" t="e">
        <f t="shared" si="25"/>
        <v>#DIV/0!</v>
      </c>
      <c r="R191" s="115" t="e">
        <f t="shared" si="26"/>
        <v>#DIV/0!</v>
      </c>
    </row>
    <row r="192" spans="2:18" ht="15.75" hidden="1">
      <c r="B192" s="81" t="s">
        <v>5</v>
      </c>
      <c r="C192" s="17">
        <v>2628000</v>
      </c>
      <c r="D192" s="82"/>
      <c r="E192" s="54">
        <f t="shared" si="30"/>
        <v>0</v>
      </c>
      <c r="F192" s="35"/>
      <c r="G192" s="6"/>
      <c r="H192" s="8"/>
      <c r="I192" s="15"/>
      <c r="J192" s="10">
        <f t="shared" si="31"/>
        <v>0</v>
      </c>
      <c r="K192" s="52" t="e">
        <f t="shared" si="34"/>
        <v>#DIV/0!</v>
      </c>
      <c r="L192" s="51" t="e">
        <f t="shared" si="32"/>
        <v>#DIV/0!</v>
      </c>
      <c r="M192" s="51"/>
      <c r="N192" s="56" t="e">
        <f t="shared" si="33"/>
        <v>#DIV/0!</v>
      </c>
      <c r="O192" s="56"/>
      <c r="P192" s="115" t="e">
        <f t="shared" si="24"/>
        <v>#DIV/0!</v>
      </c>
      <c r="Q192" s="61" t="e">
        <f t="shared" si="25"/>
        <v>#DIV/0!</v>
      </c>
      <c r="R192" s="115" t="e">
        <f t="shared" si="26"/>
        <v>#DIV/0!</v>
      </c>
    </row>
    <row r="193" spans="2:18" ht="21" hidden="1" thickBot="1">
      <c r="B193" s="83" t="s">
        <v>2</v>
      </c>
      <c r="C193" s="38">
        <v>206811160</v>
      </c>
      <c r="D193" s="38"/>
      <c r="E193" s="54">
        <f t="shared" si="30"/>
        <v>0</v>
      </c>
      <c r="F193" s="38"/>
      <c r="G193" s="6"/>
      <c r="H193" s="8"/>
      <c r="I193" s="15"/>
      <c r="J193" s="10">
        <f t="shared" si="31"/>
        <v>0</v>
      </c>
      <c r="K193" s="52" t="e">
        <f t="shared" si="34"/>
        <v>#DIV/0!</v>
      </c>
      <c r="L193" s="51" t="e">
        <f t="shared" si="32"/>
        <v>#DIV/0!</v>
      </c>
      <c r="M193" s="51"/>
      <c r="N193" s="56" t="e">
        <f t="shared" si="33"/>
        <v>#DIV/0!</v>
      </c>
      <c r="O193" s="56"/>
      <c r="P193" s="115" t="e">
        <f t="shared" si="24"/>
        <v>#DIV/0!</v>
      </c>
      <c r="Q193" s="61" t="e">
        <f t="shared" si="25"/>
        <v>#DIV/0!</v>
      </c>
      <c r="R193" s="115" t="e">
        <f t="shared" si="26"/>
        <v>#DIV/0!</v>
      </c>
    </row>
    <row r="194" spans="2:18" ht="15.75" hidden="1">
      <c r="B194" s="3"/>
      <c r="C194" s="2">
        <v>0</v>
      </c>
      <c r="D194" s="2"/>
      <c r="E194" s="84" t="e">
        <f t="shared" si="30"/>
        <v>#DIV/0!</v>
      </c>
      <c r="G194" s="36"/>
      <c r="H194" s="20"/>
      <c r="I194" s="85"/>
      <c r="J194" s="86">
        <f t="shared" si="31"/>
        <v>0</v>
      </c>
      <c r="K194" s="52" t="e">
        <f t="shared" si="34"/>
        <v>#DIV/0!</v>
      </c>
      <c r="L194" s="51" t="e">
        <f t="shared" si="32"/>
        <v>#DIV/0!</v>
      </c>
      <c r="M194" s="51"/>
      <c r="N194" s="87" t="e">
        <f t="shared" si="33"/>
        <v>#DIV/0!</v>
      </c>
      <c r="O194" s="87"/>
      <c r="P194" s="115" t="e">
        <f t="shared" si="24"/>
        <v>#DIV/0!</v>
      </c>
      <c r="Q194" s="61" t="e">
        <f t="shared" si="25"/>
        <v>#DIV/0!</v>
      </c>
      <c r="R194" s="115" t="e">
        <f t="shared" si="26"/>
        <v>#DIV/0!</v>
      </c>
    </row>
    <row r="195" spans="2:18" ht="15.75">
      <c r="B195" s="53" t="s">
        <v>103</v>
      </c>
      <c r="C195" s="88">
        <v>0</v>
      </c>
      <c r="D195" s="88"/>
      <c r="E195" s="54" t="e">
        <f t="shared" si="30"/>
        <v>#DIV/0!</v>
      </c>
      <c r="F195" s="137"/>
      <c r="G195" s="6">
        <v>47376500</v>
      </c>
      <c r="H195" s="17">
        <v>13531683</v>
      </c>
      <c r="I195" s="6"/>
      <c r="J195" s="17">
        <f t="shared" si="31"/>
        <v>47376500</v>
      </c>
      <c r="K195" s="118">
        <f t="shared" si="34"/>
        <v>0.28562014923010354</v>
      </c>
      <c r="L195" s="6"/>
      <c r="M195" s="6"/>
      <c r="N195" s="15"/>
      <c r="O195" s="15"/>
      <c r="P195" s="154">
        <f t="shared" si="24"/>
        <v>47376500</v>
      </c>
      <c r="Q195" s="139">
        <f t="shared" si="25"/>
        <v>3.5011535520008854</v>
      </c>
      <c r="R195" s="116">
        <f t="shared" si="26"/>
        <v>33844817</v>
      </c>
    </row>
    <row r="196" spans="2:20" ht="15.75">
      <c r="B196" s="53" t="s">
        <v>5</v>
      </c>
      <c r="C196" s="17">
        <v>4597150</v>
      </c>
      <c r="D196" s="17">
        <v>2661800</v>
      </c>
      <c r="E196" s="54">
        <f t="shared" si="30"/>
        <v>57.90109089327083</v>
      </c>
      <c r="F196" s="31">
        <f>-80000-335100+85000</f>
        <v>-330100</v>
      </c>
      <c r="G196" s="6">
        <v>96693010</v>
      </c>
      <c r="H196" s="10">
        <v>48218320</v>
      </c>
      <c r="I196" s="15"/>
      <c r="J196" s="10"/>
      <c r="K196" s="118">
        <f t="shared" si="34"/>
        <v>0.4986743095493666</v>
      </c>
      <c r="L196" s="6"/>
      <c r="M196" s="6"/>
      <c r="N196" s="15"/>
      <c r="O196" s="15"/>
      <c r="P196" s="165">
        <f t="shared" si="24"/>
        <v>96693010</v>
      </c>
      <c r="Q196" s="139">
        <f t="shared" si="25"/>
        <v>2.005316858820465</v>
      </c>
      <c r="R196" s="116">
        <f t="shared" si="26"/>
        <v>48474690</v>
      </c>
      <c r="S196" s="163"/>
      <c r="T196" s="163"/>
    </row>
    <row r="197" spans="2:18" ht="15.75">
      <c r="B197" s="53" t="s">
        <v>37</v>
      </c>
      <c r="C197" s="17"/>
      <c r="D197" s="17">
        <v>-7345</v>
      </c>
      <c r="E197" s="54"/>
      <c r="F197" s="31"/>
      <c r="G197" s="6">
        <v>-33</v>
      </c>
      <c r="H197" s="17">
        <v>-33</v>
      </c>
      <c r="I197" s="6"/>
      <c r="J197" s="10"/>
      <c r="K197" s="118">
        <f t="shared" si="34"/>
        <v>1</v>
      </c>
      <c r="L197" s="6"/>
      <c r="M197" s="6"/>
      <c r="N197" s="15"/>
      <c r="O197" s="15"/>
      <c r="P197" s="116">
        <f t="shared" si="24"/>
        <v>-33</v>
      </c>
      <c r="Q197" s="139">
        <f t="shared" si="25"/>
        <v>1</v>
      </c>
      <c r="R197" s="116">
        <f t="shared" si="26"/>
        <v>0</v>
      </c>
    </row>
    <row r="198" spans="2:18" ht="15.75">
      <c r="B198" s="53" t="s">
        <v>129</v>
      </c>
      <c r="C198" s="13"/>
      <c r="D198" s="13"/>
      <c r="E198" s="50"/>
      <c r="F198" s="89"/>
      <c r="G198" s="142">
        <v>6000</v>
      </c>
      <c r="H198" s="17">
        <v>500</v>
      </c>
      <c r="I198" s="6"/>
      <c r="J198" s="10"/>
      <c r="K198" s="118">
        <f t="shared" si="34"/>
        <v>0.08333333333333333</v>
      </c>
      <c r="L198" s="6"/>
      <c r="M198" s="6"/>
      <c r="N198" s="15"/>
      <c r="O198" s="15"/>
      <c r="P198" s="155">
        <f t="shared" si="24"/>
        <v>6000</v>
      </c>
      <c r="Q198" s="139">
        <f t="shared" si="25"/>
        <v>12</v>
      </c>
      <c r="R198" s="116">
        <f t="shared" si="26"/>
        <v>5500</v>
      </c>
    </row>
    <row r="199" spans="2:18" ht="15.75">
      <c r="B199" s="90" t="s">
        <v>97</v>
      </c>
      <c r="C199" s="82"/>
      <c r="D199" s="82"/>
      <c r="E199" s="84"/>
      <c r="F199" s="35"/>
      <c r="G199" s="36">
        <v>500000</v>
      </c>
      <c r="H199" s="82"/>
      <c r="I199" s="36"/>
      <c r="J199" s="82"/>
      <c r="K199" s="118"/>
      <c r="L199" s="6"/>
      <c r="M199" s="36"/>
      <c r="N199" s="85"/>
      <c r="O199" s="85"/>
      <c r="P199" s="116">
        <f t="shared" si="24"/>
        <v>500000</v>
      </c>
      <c r="Q199" s="139"/>
      <c r="R199" s="116">
        <f t="shared" si="26"/>
        <v>500000</v>
      </c>
    </row>
    <row r="200" spans="2:18" ht="0.75" customHeight="1" thickBot="1">
      <c r="B200" s="81" t="s">
        <v>37</v>
      </c>
      <c r="C200" s="82"/>
      <c r="D200" s="82"/>
      <c r="E200" s="84"/>
      <c r="F200" s="35"/>
      <c r="G200" s="36"/>
      <c r="H200" s="82"/>
      <c r="I200" s="36"/>
      <c r="J200" s="82"/>
      <c r="K200" s="98"/>
      <c r="L200" s="98"/>
      <c r="M200" s="36"/>
      <c r="N200" s="36"/>
      <c r="O200" s="36"/>
      <c r="P200" s="85"/>
      <c r="Q200" s="140"/>
      <c r="R200" s="117">
        <f t="shared" si="26"/>
        <v>0</v>
      </c>
    </row>
    <row r="201" spans="2:18" ht="21" thickBot="1">
      <c r="B201" s="99" t="s">
        <v>2</v>
      </c>
      <c r="C201" s="38" t="e">
        <f>C77+C83+C88+C92+C95+C102+C117+C124+C139+C165+C181+C185+C188</f>
        <v>#REF!</v>
      </c>
      <c r="D201" s="100" t="e">
        <f>D77+D83+D88+D92+D95+D102+D117+D124+D139+D165+D181+D185+D188</f>
        <v>#REF!</v>
      </c>
      <c r="E201" s="101" t="e">
        <f>D201/C201*100</f>
        <v>#REF!</v>
      </c>
      <c r="F201" s="102" t="e">
        <f>F77+F83+F88+F92+F95+F102+F117+F124+F139+F165+F181+F185+F188</f>
        <v>#REF!</v>
      </c>
      <c r="G201" s="102">
        <f>G77+G83+G95+G102+G117+G124+G139+G165+G185+G188</f>
        <v>257459395</v>
      </c>
      <c r="H201" s="102">
        <f>H77+H83+H95+H102+H117+H124+H139+H165+H188+H185</f>
        <v>136513186</v>
      </c>
      <c r="I201" s="102">
        <f>I77+I83+I88+I95+I102+I117+I124+I139+I165+I181+I188+I185</f>
        <v>0</v>
      </c>
      <c r="J201" s="102">
        <f>J77+J83+J88+J95+J102+J117+J124+J139+J165+J181+J188+J185</f>
        <v>3231597</v>
      </c>
      <c r="K201" s="144">
        <f>H201/G201</f>
        <v>0.5302319070547027</v>
      </c>
      <c r="L201" s="102">
        <f>L77+L83+L88+L95+L102+L117+L124+L139+L165+L181+L188+L185</f>
        <v>3000</v>
      </c>
      <c r="M201" s="102" t="e">
        <f>M77+M83+M88+M95+M102+M117+M124+M139+M165+M181+M188+M185</f>
        <v>#DIV/0!</v>
      </c>
      <c r="N201" s="102">
        <f>N77+N83+N88+N95+N102+N117+N124+N139+N165+N181+N188+N185</f>
        <v>0</v>
      </c>
      <c r="O201" s="102">
        <f>O77+O83+O88+O95+O102+O117+O124+O139+O165+O181+O188+O185</f>
        <v>0</v>
      </c>
      <c r="P201" s="102">
        <f>P77+P83+P88+P95+P102+P117+P124+P139+P165+P181+P188+P185</f>
        <v>257462395</v>
      </c>
      <c r="Q201" s="120">
        <f t="shared" si="25"/>
        <v>1.8859892040026083</v>
      </c>
      <c r="R201" s="121">
        <f t="shared" si="26"/>
        <v>120949209</v>
      </c>
    </row>
    <row r="202" spans="2:17" ht="20.25">
      <c r="B202" s="104"/>
      <c r="C202" s="105"/>
      <c r="D202" s="105"/>
      <c r="E202" s="106"/>
      <c r="F202" s="105"/>
      <c r="G202" s="105"/>
      <c r="H202" s="105"/>
      <c r="I202" s="105"/>
      <c r="J202" s="105"/>
      <c r="K202" s="105"/>
      <c r="L202" s="105"/>
      <c r="M202" s="107"/>
      <c r="N202" s="105"/>
      <c r="O202" s="105"/>
      <c r="P202" s="108">
        <f>P74-P201</f>
        <v>0</v>
      </c>
      <c r="Q202" s="141"/>
    </row>
    <row r="203" spans="2:16" ht="15.75">
      <c r="B203" s="93" t="s">
        <v>109</v>
      </c>
      <c r="C203" s="94"/>
      <c r="D203" s="94"/>
      <c r="E203" s="94"/>
      <c r="F203" s="4"/>
      <c r="G203" s="4"/>
      <c r="M203" s="4" t="s">
        <v>87</v>
      </c>
      <c r="N203" s="141"/>
      <c r="O203" s="141"/>
      <c r="P203" s="141"/>
    </row>
    <row r="204" spans="2:16" ht="15.75">
      <c r="B204" s="93" t="s">
        <v>125</v>
      </c>
      <c r="C204" s="23"/>
      <c r="D204" s="94"/>
      <c r="E204" s="94"/>
      <c r="F204" s="95"/>
      <c r="G204" s="4"/>
      <c r="M204" s="4" t="s">
        <v>102</v>
      </c>
      <c r="N204" s="141"/>
      <c r="O204" s="141"/>
      <c r="P204" s="141"/>
    </row>
    <row r="205" spans="2:16" ht="15">
      <c r="B205" s="91"/>
      <c r="C205" s="92"/>
      <c r="D205" s="92"/>
      <c r="E205" s="92"/>
      <c r="G205" s="2"/>
      <c r="M205" s="2"/>
      <c r="N205" s="2"/>
      <c r="O205" s="2"/>
      <c r="P205" s="2"/>
    </row>
    <row r="206" spans="7:16" ht="12.75">
      <c r="G206" s="134"/>
      <c r="H206" s="148"/>
      <c r="I206" s="134"/>
      <c r="J206" s="134" t="s">
        <v>104</v>
      </c>
      <c r="K206" s="134"/>
      <c r="L206" s="134"/>
      <c r="M206" s="134"/>
      <c r="N206" s="134" t="s">
        <v>105</v>
      </c>
      <c r="O206" s="148"/>
      <c r="P206" s="141"/>
    </row>
    <row r="207" spans="7:15" ht="12.75">
      <c r="G207" s="134"/>
      <c r="H207" s="148"/>
      <c r="I207" s="134"/>
      <c r="J207" s="134" t="s">
        <v>106</v>
      </c>
      <c r="K207" s="134"/>
      <c r="L207" s="134"/>
      <c r="M207" s="134"/>
      <c r="N207" s="134" t="s">
        <v>107</v>
      </c>
      <c r="O207" s="148"/>
    </row>
    <row r="208" ht="15.75">
      <c r="P208" s="141"/>
    </row>
    <row r="212" ht="15.75">
      <c r="I212" s="96"/>
    </row>
    <row r="213" ht="15.75">
      <c r="J213" s="141">
        <f>G74-G201</f>
        <v>0</v>
      </c>
    </row>
    <row r="214" spans="2:10" ht="15.75">
      <c r="B214" s="93"/>
      <c r="C214" s="94"/>
      <c r="D214" s="94"/>
      <c r="E214" s="94"/>
      <c r="F214" s="23"/>
      <c r="G214" s="4"/>
      <c r="H214" s="4"/>
      <c r="J214" s="4">
        <f>J74-J201</f>
        <v>175784982</v>
      </c>
    </row>
    <row r="215" spans="2:15" ht="15.75">
      <c r="B215" s="91"/>
      <c r="C215" s="92"/>
      <c r="D215" s="92"/>
      <c r="E215" s="92"/>
      <c r="F215" s="141"/>
      <c r="G215" s="2"/>
      <c r="H215" s="2"/>
      <c r="I215" s="4"/>
      <c r="J215" s="4"/>
      <c r="N215" s="141"/>
      <c r="O215" s="141"/>
    </row>
    <row r="216" spans="2:10" ht="15.75" hidden="1">
      <c r="B216" s="91"/>
      <c r="C216" s="92"/>
      <c r="D216" s="92"/>
      <c r="E216" s="92"/>
      <c r="G216" s="2"/>
      <c r="H216" s="2"/>
      <c r="I216" s="2"/>
      <c r="J216" s="2"/>
    </row>
    <row r="217" spans="2:10" ht="15.75" hidden="1">
      <c r="B217" s="91"/>
      <c r="C217" s="92"/>
      <c r="D217" s="92"/>
      <c r="E217" s="92"/>
      <c r="G217" s="2"/>
      <c r="H217" s="2"/>
      <c r="I217" s="2"/>
      <c r="J217" s="2"/>
    </row>
    <row r="218" spans="2:10" ht="15.75" hidden="1">
      <c r="B218" s="91"/>
      <c r="C218" s="92"/>
      <c r="D218" s="92"/>
      <c r="E218" s="92"/>
      <c r="G218" s="2"/>
      <c r="H218" s="2"/>
      <c r="I218" s="2"/>
      <c r="J218" s="2"/>
    </row>
    <row r="219" spans="2:10" ht="15.75">
      <c r="B219" s="3"/>
      <c r="C219" s="92"/>
      <c r="D219" s="92"/>
      <c r="E219" s="92"/>
      <c r="F219" s="141"/>
      <c r="G219" s="2"/>
      <c r="H219" s="2"/>
      <c r="I219" s="2"/>
      <c r="J219" s="2"/>
    </row>
    <row r="220" spans="2:10" ht="15.75" hidden="1">
      <c r="B220" s="3"/>
      <c r="C220" s="92"/>
      <c r="D220" s="92"/>
      <c r="E220" s="92"/>
      <c r="G220" s="2"/>
      <c r="H220" s="2"/>
      <c r="I220" s="2"/>
      <c r="J220" s="2"/>
    </row>
    <row r="221" spans="2:10" ht="15.75" hidden="1">
      <c r="B221" s="97"/>
      <c r="C221" s="92"/>
      <c r="D221" s="92"/>
      <c r="E221" s="92"/>
      <c r="G221" s="2"/>
      <c r="H221" s="2"/>
      <c r="I221" s="2"/>
      <c r="J221" s="2"/>
    </row>
    <row r="222" spans="2:10" ht="15.75" hidden="1">
      <c r="B222" s="91"/>
      <c r="C222" s="92"/>
      <c r="D222" s="92"/>
      <c r="E222" s="92"/>
      <c r="G222" s="2"/>
      <c r="H222" s="2"/>
      <c r="I222" s="2"/>
      <c r="J222" s="2"/>
    </row>
    <row r="223" spans="2:10" ht="15.75" hidden="1">
      <c r="B223" s="91"/>
      <c r="C223" s="92"/>
      <c r="D223" s="92"/>
      <c r="E223" s="92"/>
      <c r="G223" s="2"/>
      <c r="H223" s="2"/>
      <c r="I223" s="2"/>
      <c r="J223" s="2"/>
    </row>
    <row r="227" spans="2:10" ht="15.75">
      <c r="B227" s="91"/>
      <c r="C227" s="92"/>
      <c r="D227" s="92"/>
      <c r="E227" s="92"/>
      <c r="G227" s="2"/>
      <c r="H227" s="2"/>
      <c r="I227" s="2"/>
      <c r="J227" s="2"/>
    </row>
    <row r="228" spans="2:10" ht="15.75">
      <c r="B228" s="91"/>
      <c r="C228" s="92"/>
      <c r="D228" s="92"/>
      <c r="E228" s="92"/>
      <c r="G228" s="2"/>
      <c r="H228" s="2"/>
      <c r="I228" s="2"/>
      <c r="J228" s="2"/>
    </row>
    <row r="229" spans="2:10" ht="15.75" hidden="1">
      <c r="B229" s="91"/>
      <c r="C229" s="92"/>
      <c r="D229" s="92"/>
      <c r="E229" s="92"/>
      <c r="G229" s="2"/>
      <c r="H229" s="2"/>
      <c r="I229" s="2"/>
      <c r="J229" s="2"/>
    </row>
    <row r="230" spans="2:10" ht="15.75" hidden="1">
      <c r="B230" s="91"/>
      <c r="C230" s="92"/>
      <c r="D230" s="92"/>
      <c r="E230" s="92"/>
      <c r="G230" s="2"/>
      <c r="H230" s="2"/>
      <c r="I230" s="2"/>
      <c r="J230" s="2"/>
    </row>
    <row r="231" spans="2:10" ht="15.75" hidden="1">
      <c r="B231" s="91"/>
      <c r="C231" s="92"/>
      <c r="D231" s="92"/>
      <c r="E231" s="92"/>
      <c r="G231" s="2"/>
      <c r="H231" s="2"/>
      <c r="I231" s="2"/>
      <c r="J231" s="2"/>
    </row>
    <row r="232" spans="2:10" ht="15.75">
      <c r="B232" s="91"/>
      <c r="C232" s="92"/>
      <c r="D232" s="92"/>
      <c r="E232" s="92"/>
      <c r="G232" s="2"/>
      <c r="H232" s="2"/>
      <c r="I232" s="2"/>
      <c r="J232" s="2"/>
    </row>
    <row r="233" spans="2:10" ht="15.75">
      <c r="B233" s="91"/>
      <c r="C233" s="92"/>
      <c r="D233" s="92"/>
      <c r="E233" s="92"/>
      <c r="G233" s="2"/>
      <c r="H233" s="2"/>
      <c r="I233" s="2"/>
      <c r="J233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2023-11-17T12:33:01Z</cp:lastPrinted>
  <dcterms:created xsi:type="dcterms:W3CDTF">2007-06-25T06:06:27Z</dcterms:created>
  <dcterms:modified xsi:type="dcterms:W3CDTF">2023-11-17T12:40:39Z</dcterms:modified>
  <cp:category/>
  <cp:version/>
  <cp:contentType/>
  <cp:contentStatus/>
</cp:coreProperties>
</file>