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SEPTEMBRIE 2023" sheetId="1" r:id="rId1"/>
  </sheets>
  <externalReferences>
    <externalReference r:id="rId4"/>
  </externalReferences>
  <definedNames>
    <definedName name="_xlnm.Print_Area" localSheetId="0">'SEPTEMBRIE 2023'!$A$1:$H$542</definedName>
    <definedName name="_xlnm.Print_Titles" localSheetId="0">'SEPTEMBRIE 2023'!$5:$7</definedName>
  </definedNames>
  <calcPr fullCalcOnLoad="1"/>
</workbook>
</file>

<file path=xl/sharedStrings.xml><?xml version="1.0" encoding="utf-8"?>
<sst xmlns="http://schemas.openxmlformats.org/spreadsheetml/2006/main" count="985" uniqueCount="487">
  <si>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</si>
  <si>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</si>
  <si>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</si>
  <si>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</si>
  <si>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</si>
  <si>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</si>
  <si>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</si>
  <si>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</si>
  <si>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</si>
  <si>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</si>
  <si>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</si>
  <si>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</si>
  <si>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</si>
  <si>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</si>
  <si>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</si>
  <si>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</si>
  <si>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</si>
  <si>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</si>
  <si>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</si>
  <si>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</si>
  <si>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</si>
  <si>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</si>
  <si>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</si>
  <si>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</si>
  <si>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</si>
  <si>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</si>
  <si>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</si>
  <si>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</si>
  <si>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</si>
  <si>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</si>
  <si>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</si>
  <si>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</si>
  <si>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</si>
  <si>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</si>
  <si>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</si>
  <si>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</si>
  <si>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</si>
  <si>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</si>
  <si>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</si>
  <si>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</si>
  <si>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</si>
  <si>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</si>
  <si>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</si>
  <si>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</si>
  <si>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</si>
  <si>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</si>
  <si>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</si>
  <si>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</si>
  <si>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</si>
  <si>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</si>
  <si>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</si>
  <si>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</si>
  <si>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</si>
  <si>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</si>
  <si>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</si>
  <si>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</si>
  <si>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</si>
  <si>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</si>
  <si>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</si>
  <si>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</si>
  <si>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</si>
  <si>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</si>
  <si>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</si>
  <si>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</si>
  <si>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</si>
  <si>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</si>
  <si>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</si>
  <si>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</si>
  <si>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</si>
  <si>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</si>
  <si>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</si>
  <si>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</si>
  <si>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</si>
  <si>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</si>
  <si>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</si>
  <si>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</si>
  <si>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</si>
  <si>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</si>
  <si>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</si>
  <si>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</si>
  <si>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</si>
  <si>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</si>
  <si>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</si>
  <si>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</si>
  <si>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</si>
  <si>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</si>
  <si>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</si>
  <si>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</si>
  <si>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</si>
  <si>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</si>
  <si>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</si>
  <si>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</si>
  <si>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</si>
  <si>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</si>
  <si>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</si>
  <si>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</si>
  <si>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</si>
  <si>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</si>
  <si>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</si>
  <si>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</si>
  <si>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</si>
  <si>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</si>
  <si>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</si>
  <si>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</si>
  <si>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</si>
  <si>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</si>
  <si>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</si>
  <si>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</si>
  <si>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</si>
  <si>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</si>
  <si>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</si>
  <si>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</si>
  <si>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</si>
  <si>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</si>
  <si>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</si>
  <si>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</si>
  <si>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</si>
  <si>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</si>
  <si>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</si>
  <si>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</si>
  <si>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</si>
  <si>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</si>
  <si>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</si>
  <si>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</si>
  <si>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</si>
  <si>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</si>
  <si>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</si>
  <si>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</si>
  <si>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</si>
  <si>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</si>
  <si>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</si>
  <si>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</si>
  <si>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</si>
  <si>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</si>
  <si>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</si>
  <si>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</si>
  <si>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</si>
  <si>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</si>
  <si>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</si>
  <si>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</si>
  <si>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</si>
  <si>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</si>
  <si>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</si>
  <si>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</si>
  <si>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</si>
  <si>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</si>
  <si>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</si>
  <si>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</si>
  <si>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</si>
  <si>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</si>
  <si>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</si>
  <si>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</si>
  <si>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</si>
  <si>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</si>
  <si>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</si>
  <si>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</si>
  <si>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</si>
  <si>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</si>
  <si>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</si>
  <si>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</si>
  <si>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</si>
  <si>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</si>
  <si>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</si>
  <si>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</si>
  <si>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</si>
  <si>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</si>
  <si>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</si>
  <si>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</si>
  <si>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</si>
  <si>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</si>
  <si>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</si>
  <si>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</si>
  <si>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</si>
  <si>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</si>
  <si>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</si>
  <si>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</si>
  <si>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</si>
  <si>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</si>
  <si>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</si>
  <si>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</si>
  <si>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</si>
  <si>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</si>
  <si>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</si>
  <si>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</si>
  <si>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</si>
  <si>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</si>
  <si>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</si>
  <si>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</si>
  <si>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</si>
  <si>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</si>
  <si>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</si>
  <si>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</si>
  <si>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</si>
  <si>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</si>
  <si>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</si>
  <si>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</si>
  <si>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</si>
  <si>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</si>
  <si>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</si>
  <si>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</si>
  <si>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</si>
  <si>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</si>
  <si>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</si>
  <si>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</si>
  <si>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</si>
  <si>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</si>
  <si>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</si>
  <si>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</si>
  <si>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</si>
  <si>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</si>
  <si>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</si>
  <si>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</si>
  <si>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</si>
  <si>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</si>
  <si>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</si>
  <si>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</si>
  <si>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</si>
  <si>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</si>
  <si>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</si>
  <si>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</si>
  <si>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</si>
  <si>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</si>
  <si>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</si>
  <si>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</si>
  <si>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</si>
  <si>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</si>
  <si>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</si>
  <si>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</si>
  <si>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</si>
  <si>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</si>
  <si>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</si>
  <si>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</si>
  <si>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</si>
  <si>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</si>
  <si>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</si>
  <si>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</si>
  <si>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</si>
  <si>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</si>
  <si>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</si>
  <si>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</si>
  <si>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</si>
  <si>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</si>
  <si>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</si>
  <si>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</si>
  <si>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</si>
  <si>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</si>
  <si>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</si>
  <si>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</si>
  <si>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</si>
  <si>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</si>
  <si>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</si>
  <si>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</si>
  <si>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</si>
  <si>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</si>
  <si>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</si>
  <si>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</si>
  <si>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</si>
  <si>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</si>
  <si>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</si>
  <si>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</si>
  <si>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</si>
  <si>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</si>
  <si>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</si>
  <si>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</si>
  <si>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</si>
  <si>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</si>
  <si>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</si>
  <si>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</si>
  <si>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</si>
  <si>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</si>
  <si>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</si>
  <si>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</si>
  <si>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</si>
  <si>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</si>
  <si>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</si>
  <si>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</si>
  <si>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</si>
  <si>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</si>
  <si>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</si>
  <si>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</si>
  <si>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</si>
  <si>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</si>
  <si>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</si>
  <si>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</si>
  <si>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</si>
  <si>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</si>
  <si>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</si>
  <si>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</si>
  <si>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</si>
  <si>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</si>
  <si>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pentru acordarea trusoului pentru nou-nascuti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</si>
  <si>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</si>
  <si>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</si>
  <si>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</si>
  <si>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</si>
  <si>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</si>
  <si>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</si>
  <si>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</si>
  <si>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</si>
  <si>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</si>
  <si>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</si>
  <si>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</si>
  <si>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</si>
  <si>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</si>
  <si>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</si>
  <si>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</si>
  <si>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</si>
  <si>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</si>
  <si>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</si>
  <si>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</si>
  <si>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</si>
  <si>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</si>
  <si>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</si>
  <si>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</si>
  <si>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</si>
  <si>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</si>
  <si>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</si>
  <si>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</si>
  <si>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</si>
  <si>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</si>
  <si>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</si>
  <si>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</si>
  <si>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</si>
  <si>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</si>
  <si>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</si>
  <si>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</si>
  <si>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</si>
  <si>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</si>
  <si>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</si>
  <si>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</si>
  <si>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</si>
  <si>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</si>
  <si>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</si>
  <si>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</si>
  <si>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</si>
  <si>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</si>
  <si>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</si>
  <si>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</si>
  <si>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</si>
  <si>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</si>
  <si>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</si>
  <si>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</si>
  <si>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</si>
  <si>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</si>
  <si>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</si>
  <si>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</si>
  <si>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</si>
  <si>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</si>
  <si>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</si>
  <si>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</si>
  <si>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</si>
  <si>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</si>
  <si>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</si>
  <si>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</si>
  <si>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</si>
  <si>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</si>
  <si>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</si>
  <si>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</si>
  <si>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</si>
  <si>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</si>
  <si>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</si>
  <si>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</si>
  <si>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</si>
  <si>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</si>
  <si>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</si>
  <si>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</si>
  <si>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</si>
  <si>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</si>
  <si>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</si>
  <si>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</si>
  <si>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</si>
  <si>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</si>
  <si>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</si>
  <si>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</si>
  <si>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</si>
  <si>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</si>
  <si>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</si>
  <si>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</si>
  <si>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</si>
  <si>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</si>
  <si>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</si>
  <si>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</si>
  <si>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</si>
  <si>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</si>
  <si>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</si>
  <si>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</si>
  <si>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</si>
  <si>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</si>
  <si>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</si>
  <si>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</si>
  <si>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</si>
  <si>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</si>
  <si>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</si>
  <si>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</si>
  <si>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</si>
  <si>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</si>
  <si>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</si>
  <si>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</si>
  <si>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</si>
  <si>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</si>
  <si>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</si>
  <si>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</si>
  <si>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</si>
  <si>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</si>
  <si>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CONT DE EXECUTIE AL BUGETULUI LOCAL   -   VENITURI</t>
  </si>
  <si>
    <t>VENITURILE SECŢIUNII DE FUNCŢIONARE 
(cod 00.02+00.16+00.17) - TOTAL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</si>
  <si>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</si>
  <si>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</si>
  <si>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</si>
  <si>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</si>
  <si>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</si>
  <si>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</si>
  <si>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</si>
  <si>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ANEXA NR.1</t>
  </si>
  <si>
    <t>36.02.31</t>
  </si>
  <si>
    <t>42.02.65</t>
  </si>
  <si>
    <t>Finantarea Programului National de Dezvoltare Locala</t>
  </si>
  <si>
    <t>36.02.32</t>
  </si>
  <si>
    <t>ec.Terezia Borbei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</si>
  <si>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</si>
  <si>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</si>
  <si>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</si>
  <si>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</si>
  <si>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</si>
  <si>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</si>
  <si>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</si>
  <si>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</si>
  <si>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</si>
  <si>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</si>
  <si>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</si>
  <si>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</si>
  <si>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</si>
  <si>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</si>
  <si>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</si>
  <si>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</si>
  <si>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</si>
  <si>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</si>
  <si>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</si>
  <si>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42.02.69</t>
  </si>
  <si>
    <t>Sume defalcate din taxa pe valoarea adaugata pentru echilibrare</t>
  </si>
  <si>
    <t>36.02.47</t>
  </si>
  <si>
    <t>Alte venituri pentru finantarea sectiunii de dezvoltare</t>
  </si>
  <si>
    <t>04.02.05</t>
  </si>
  <si>
    <t xml:space="preserve">                                                 ORDONATOR DE CREDITE                                                     DIRECTOR EXECUTIV                            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</si>
  <si>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                     ec.Lucia Ursu                              </t>
    </r>
  </si>
  <si>
    <t>PREVEDERI 
ANUALE</t>
  </si>
  <si>
    <t>Instrumentul European de Vecinatate</t>
  </si>
  <si>
    <t>48.02.12</t>
  </si>
  <si>
    <t>48.02.12.01</t>
  </si>
  <si>
    <t>48.02.12.02</t>
  </si>
  <si>
    <t>48.02.12.03</t>
  </si>
  <si>
    <t>48.0212.03</t>
  </si>
  <si>
    <t>Subventii de la alte administratii   (cod  43.02.31+43.02.39+43.02.44)</t>
  </si>
  <si>
    <t>Sume alocate din sumele obținute în urma scoaterii la licitație a certificatelor de emisii de gaze cu efect de seră pentru finanțarea proiectelor de investiții</t>
  </si>
  <si>
    <t>43.02.44</t>
  </si>
  <si>
    <t xml:space="preserve">Subventii de la alte administratii   </t>
  </si>
  <si>
    <t>Alocări de sume din PNRR aferente asistenței financiare nerambursabile
 ( cod 42.02.88 01 la 42.02.88.03)</t>
  </si>
  <si>
    <t>Alocări de sume din PNRR aferente componentei împrumuturi
( cod 42.02.89.01 la 42.02.89.03)</t>
  </si>
  <si>
    <t>42.02.88</t>
  </si>
  <si>
    <t>42.02.88.01</t>
  </si>
  <si>
    <t>42.02.88.02</t>
  </si>
  <si>
    <t>42.02.88.03</t>
  </si>
  <si>
    <t>42.02.89</t>
  </si>
  <si>
    <t>42.02.89.01</t>
  </si>
  <si>
    <t>42.02.89.02</t>
  </si>
  <si>
    <t>42.02.89.03</t>
  </si>
  <si>
    <t>Fonduri europene nerambursabile</t>
  </si>
  <si>
    <t>Finantare publica naționala</t>
  </si>
  <si>
    <t>Sume aferente TVA</t>
  </si>
  <si>
    <t>Fonduri din împrumut rambursabil</t>
  </si>
  <si>
    <t>Finanțarea Programului National de Dezvoltare Locala</t>
  </si>
  <si>
    <r>
      <t>Din totatul de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6.753.758</t>
    </r>
    <r>
      <rPr>
        <b/>
        <sz val="11"/>
        <color indexed="10"/>
        <rFont val="Arial"/>
        <family val="2"/>
      </rPr>
      <t xml:space="preserve"> lei</t>
    </r>
    <r>
      <rPr>
        <sz val="10"/>
        <rFont val="Arial"/>
        <family val="2"/>
      </rPr>
      <t xml:space="preserve"> prevăzuți în bugetul  secțiunii de dezvoltare pentru anul curent s-au utilizat 6.753.756 lei  , adică 100</t>
    </r>
    <r>
      <rPr>
        <b/>
        <sz val="10"/>
        <color indexed="10"/>
        <rFont val="Arial"/>
        <family val="2"/>
      </rPr>
      <t>%</t>
    </r>
  </si>
  <si>
    <t>Sume primite din Fondul de Solidaritate al Uniunii Europene</t>
  </si>
  <si>
    <t>37.02.05</t>
  </si>
  <si>
    <t>VENITURILE SECŢIUNII DE DEZVOLTARE - TOTAL</t>
  </si>
  <si>
    <t>Contribuția asociației de proprietari pentru lucrările de reabilitare termică</t>
  </si>
  <si>
    <t>Subvenţii din bugetul de stat alocate conform contractelor încheiate cu direcţiile de sănătate publică</t>
  </si>
  <si>
    <t>42.02.66</t>
  </si>
  <si>
    <t>ÎNCASĂRI REALIZATE</t>
  </si>
  <si>
    <t>% Incasări realizate/
prevederi anuale</t>
  </si>
  <si>
    <t>30 SEPTEMBRIE 2023</t>
  </si>
  <si>
    <t xml:space="preserve">Subventii de la bugetul de stat catre bugetele locale pentru Programul national de investitii Anghel Saligny </t>
  </si>
  <si>
    <t>42.02.87</t>
  </si>
  <si>
    <t>04.02.06</t>
  </si>
  <si>
    <t>Sume repartizate din Fondul la dispoziția Consiliului Județean</t>
  </si>
  <si>
    <t>Sume repartizate pentru finanțarea instituțiilor de spectacole și concerte</t>
  </si>
  <si>
    <t>Prevederile si incasările secțiunii de dezvoltare nu includ sumele din excedentul bugetului local utilizate pentru finantarea acestei secțiuni până la 30 SEPTEMBRIE 2023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</si>
</sst>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8]dddd\,\ 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trike/>
      <sz val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22" fillId="20" borderId="10" xfId="0" applyFont="1" applyFill="1" applyBorder="1" applyAlignment="1">
      <alignment horizontal="left"/>
    </xf>
    <xf numFmtId="0" fontId="0" fillId="20" borderId="11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 wrapText="1"/>
    </xf>
    <xf numFmtId="16" fontId="22" fillId="20" borderId="11" xfId="60" applyNumberFormat="1" applyFont="1" applyFill="1" applyBorder="1" applyAlignment="1" quotePrefix="1">
      <alignment horizontal="left"/>
      <protection/>
    </xf>
    <xf numFmtId="3" fontId="28" fillId="24" borderId="11" xfId="60" applyNumberFormat="1" applyFont="1" applyFill="1" applyBorder="1" applyAlignment="1" applyProtection="1">
      <alignment horizontal="right"/>
      <protection/>
    </xf>
    <xf numFmtId="0" fontId="22" fillId="20" borderId="11" xfId="60" applyFont="1" applyFill="1" applyBorder="1" applyAlignment="1">
      <alignment horizontal="left"/>
      <protection/>
    </xf>
    <xf numFmtId="0" fontId="22" fillId="20" borderId="11" xfId="60" applyFont="1" applyFill="1" applyBorder="1" applyAlignment="1" quotePrefix="1">
      <alignment horizontal="left"/>
      <protection/>
    </xf>
    <xf numFmtId="0" fontId="22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22" fillId="7" borderId="11" xfId="0" applyFont="1" applyFill="1" applyBorder="1" applyAlignment="1">
      <alignment wrapText="1"/>
    </xf>
    <xf numFmtId="0" fontId="22" fillId="7" borderId="11" xfId="60" applyFont="1" applyFill="1" applyBorder="1" applyAlignment="1" quotePrefix="1">
      <alignment/>
      <protection/>
    </xf>
    <xf numFmtId="0" fontId="22" fillId="20" borderId="10" xfId="0" applyFont="1" applyFill="1" applyBorder="1" applyAlignment="1">
      <alignment/>
    </xf>
    <xf numFmtId="0" fontId="0" fillId="20" borderId="11" xfId="60" applyFont="1" applyFill="1" applyBorder="1">
      <alignment/>
      <protection/>
    </xf>
    <xf numFmtId="0" fontId="2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60" applyFont="1" applyFill="1" applyBorder="1">
      <alignment/>
      <protection/>
    </xf>
    <xf numFmtId="16" fontId="0" fillId="0" borderId="11" xfId="60" applyNumberFormat="1" applyFont="1" applyFill="1" applyBorder="1" applyAlignment="1" quotePrefix="1">
      <alignment horizontal="left"/>
      <protection/>
    </xf>
    <xf numFmtId="0" fontId="22" fillId="22" borderId="10" xfId="0" applyFont="1" applyFill="1" applyBorder="1" applyAlignment="1">
      <alignment/>
    </xf>
    <xf numFmtId="0" fontId="22" fillId="22" borderId="11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16" fontId="22" fillId="22" borderId="11" xfId="60" applyNumberFormat="1" applyFont="1" applyFill="1" applyBorder="1" applyAlignment="1" quotePrefix="1">
      <alignment horizontal="left"/>
      <protection/>
    </xf>
    <xf numFmtId="0" fontId="22" fillId="25" borderId="10" xfId="0" applyFont="1" applyFill="1" applyBorder="1" applyAlignment="1">
      <alignment/>
    </xf>
    <xf numFmtId="0" fontId="29" fillId="25" borderId="11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16" fontId="0" fillId="25" borderId="11" xfId="60" applyNumberFormat="1" applyFont="1" applyFill="1" applyBorder="1" applyAlignment="1" quotePrefix="1">
      <alignment horizontal="left"/>
      <protection/>
    </xf>
    <xf numFmtId="0" fontId="30" fillId="25" borderId="10" xfId="0" applyFont="1" applyFill="1" applyBorder="1" applyAlignment="1">
      <alignment/>
    </xf>
    <xf numFmtId="0" fontId="30" fillId="25" borderId="11" xfId="0" applyFont="1" applyFill="1" applyBorder="1" applyAlignment="1">
      <alignment/>
    </xf>
    <xf numFmtId="16" fontId="30" fillId="25" borderId="11" xfId="60" applyNumberFormat="1" applyFont="1" applyFill="1" applyBorder="1" applyAlignment="1" quotePrefix="1">
      <alignment horizontal="left"/>
      <protection/>
    </xf>
    <xf numFmtId="0" fontId="22" fillId="22" borderId="10" xfId="0" applyFont="1" applyFill="1" applyBorder="1" applyAlignment="1">
      <alignment/>
    </xf>
    <xf numFmtId="0" fontId="0" fillId="22" borderId="11" xfId="60" applyFont="1" applyFill="1" applyBorder="1">
      <alignment/>
      <protection/>
    </xf>
    <xf numFmtId="0" fontId="0" fillId="22" borderId="11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1" xfId="0" applyFont="1" applyFill="1" applyBorder="1" applyAlignment="1">
      <alignment wrapText="1"/>
    </xf>
    <xf numFmtId="0" fontId="22" fillId="7" borderId="11" xfId="60" applyFont="1" applyFill="1" applyBorder="1" applyAlignment="1">
      <alignment/>
      <protection/>
    </xf>
    <xf numFmtId="0" fontId="0" fillId="7" borderId="11" xfId="0" applyFont="1" applyFill="1" applyBorder="1" applyAlignment="1">
      <alignment/>
    </xf>
    <xf numFmtId="0" fontId="0" fillId="7" borderId="11" xfId="60" applyFont="1" applyFill="1" applyBorder="1">
      <alignment/>
      <protection/>
    </xf>
    <xf numFmtId="49" fontId="22" fillId="7" borderId="11" xfId="60" applyNumberFormat="1" applyFont="1" applyFill="1" applyBorder="1" applyAlignment="1">
      <alignment horizontal="left"/>
      <protection/>
    </xf>
    <xf numFmtId="49" fontId="0" fillId="0" borderId="11" xfId="60" applyNumberFormat="1" applyFont="1" applyFill="1" applyBorder="1" applyAlignment="1">
      <alignment horizontal="left"/>
      <protection/>
    </xf>
    <xf numFmtId="0" fontId="22" fillId="22" borderId="11" xfId="60" applyFont="1" applyFill="1" applyBorder="1">
      <alignment/>
      <protection/>
    </xf>
    <xf numFmtId="0" fontId="22" fillId="22" borderId="11" xfId="0" applyFont="1" applyFill="1" applyBorder="1" applyAlignment="1">
      <alignment/>
    </xf>
    <xf numFmtId="0" fontId="22" fillId="22" borderId="11" xfId="60" applyFont="1" applyFill="1" applyBorder="1" applyAlignment="1" quotePrefix="1">
      <alignment horizontal="left"/>
      <protection/>
    </xf>
    <xf numFmtId="3" fontId="22" fillId="0" borderId="10" xfId="0" applyNumberFormat="1" applyFont="1" applyFill="1" applyBorder="1" applyAlignment="1">
      <alignment/>
    </xf>
    <xf numFmtId="0" fontId="31" fillId="0" borderId="11" xfId="60" applyFont="1" applyFill="1" applyBorder="1" applyAlignment="1" quotePrefix="1">
      <alignment horizontal="left"/>
      <protection/>
    </xf>
    <xf numFmtId="0" fontId="32" fillId="22" borderId="11" xfId="60" applyFont="1" applyFill="1" applyBorder="1">
      <alignment/>
      <protection/>
    </xf>
    <xf numFmtId="0" fontId="0" fillId="0" borderId="11" xfId="60" applyFont="1" applyFill="1" applyBorder="1" applyAlignment="1" quotePrefix="1">
      <alignment horizontal="left"/>
      <protection/>
    </xf>
    <xf numFmtId="0" fontId="0" fillId="22" borderId="11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1" xfId="60" applyNumberFormat="1" applyFont="1" applyFill="1" applyBorder="1" applyAlignment="1" quotePrefix="1">
      <alignment horizontal="left"/>
      <protection/>
    </xf>
    <xf numFmtId="3" fontId="22" fillId="22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34" fillId="0" borderId="11" xfId="60" applyFont="1" applyFill="1" applyBorder="1">
      <alignment/>
      <protection/>
    </xf>
    <xf numFmtId="0" fontId="34" fillId="0" borderId="11" xfId="0" applyFont="1" applyFill="1" applyBorder="1" applyAlignment="1">
      <alignment/>
    </xf>
    <xf numFmtId="16" fontId="31" fillId="0" borderId="11" xfId="60" applyNumberFormat="1" applyFont="1" applyFill="1" applyBorder="1" applyAlignment="1" quotePrefix="1">
      <alignment horizontal="left"/>
      <protection/>
    </xf>
    <xf numFmtId="0" fontId="0" fillId="0" borderId="11" xfId="0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/>
    </xf>
    <xf numFmtId="3" fontId="0" fillId="7" borderId="11" xfId="0" applyNumberFormat="1" applyFont="1" applyFill="1" applyBorder="1" applyAlignment="1">
      <alignment/>
    </xf>
    <xf numFmtId="0" fontId="22" fillId="22" borderId="11" xfId="0" applyFont="1" applyFill="1" applyBorder="1" applyAlignment="1">
      <alignment wrapText="1"/>
    </xf>
    <xf numFmtId="49" fontId="0" fillId="7" borderId="11" xfId="0" applyNumberFormat="1" applyFont="1" applyFill="1" applyBorder="1" applyAlignment="1" quotePrefix="1">
      <alignment horizontal="left" vertical="top"/>
    </xf>
    <xf numFmtId="16" fontId="22" fillId="7" borderId="11" xfId="60" applyNumberFormat="1" applyFont="1" applyFill="1" applyBorder="1" applyAlignment="1" quotePrefix="1">
      <alignment horizontal="left"/>
      <protection/>
    </xf>
    <xf numFmtId="0" fontId="22" fillId="7" borderId="10" xfId="0" applyFont="1" applyFill="1" applyBorder="1" applyAlignment="1">
      <alignment/>
    </xf>
    <xf numFmtId="0" fontId="36" fillId="0" borderId="11" xfId="60" applyFont="1" applyFill="1" applyBorder="1">
      <alignment/>
      <protection/>
    </xf>
    <xf numFmtId="16" fontId="31" fillId="0" borderId="11" xfId="60" applyNumberFormat="1" applyFont="1" applyFill="1" applyBorder="1" applyAlignment="1">
      <alignment horizontal="left"/>
      <protection/>
    </xf>
    <xf numFmtId="16" fontId="22" fillId="22" borderId="11" xfId="60" applyNumberFormat="1" applyFont="1" applyFill="1" applyBorder="1" applyAlignment="1">
      <alignment horizontal="left"/>
      <protection/>
    </xf>
    <xf numFmtId="16" fontId="0" fillId="0" borderId="11" xfId="60" applyNumberFormat="1" applyFont="1" applyFill="1" applyBorder="1" applyAlignment="1">
      <alignment horizontal="left"/>
      <protection/>
    </xf>
    <xf numFmtId="16" fontId="22" fillId="7" borderId="11" xfId="60" applyNumberFormat="1" applyFont="1" applyFill="1" applyBorder="1" applyAlignment="1">
      <alignment horizontal="left"/>
      <protection/>
    </xf>
    <xf numFmtId="0" fontId="22" fillId="22" borderId="11" xfId="60" applyFont="1" applyFill="1" applyBorder="1" applyAlignment="1">
      <alignment horizontal="left"/>
      <protection/>
    </xf>
    <xf numFmtId="0" fontId="0" fillId="0" borderId="11" xfId="60" applyFont="1" applyFill="1" applyBorder="1" applyAlignment="1">
      <alignment horizontal="left"/>
      <protection/>
    </xf>
    <xf numFmtId="3" fontId="37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0" fontId="37" fillId="22" borderId="11" xfId="0" applyFont="1" applyFill="1" applyBorder="1" applyAlignment="1">
      <alignment/>
    </xf>
    <xf numFmtId="3" fontId="22" fillId="0" borderId="10" xfId="0" applyNumberFormat="1" applyFont="1" applyFill="1" applyBorder="1" applyAlignment="1">
      <alignment vertical="top"/>
    </xf>
    <xf numFmtId="0" fontId="0" fillId="0" borderId="11" xfId="60" applyFont="1" applyFill="1" applyBorder="1" applyAlignment="1">
      <alignment/>
      <protection/>
    </xf>
    <xf numFmtId="3" fontId="0" fillId="0" borderId="10" xfId="0" applyNumberFormat="1" applyFont="1" applyFill="1" applyBorder="1" applyAlignment="1">
      <alignment/>
    </xf>
    <xf numFmtId="1" fontId="31" fillId="0" borderId="11" xfId="59" applyNumberFormat="1" applyFont="1" applyFill="1" applyBorder="1">
      <alignment/>
      <protection/>
    </xf>
    <xf numFmtId="14" fontId="0" fillId="0" borderId="11" xfId="60" applyNumberFormat="1" applyFont="1" applyFill="1" applyBorder="1" applyAlignment="1">
      <alignment horizontal="left"/>
      <protection/>
    </xf>
    <xf numFmtId="49" fontId="0" fillId="25" borderId="10" xfId="0" applyNumberFormat="1" applyFont="1" applyFill="1" applyBorder="1" applyAlignment="1">
      <alignment horizontal="left"/>
    </xf>
    <xf numFmtId="0" fontId="0" fillId="25" borderId="11" xfId="0" applyFont="1" applyFill="1" applyBorder="1" applyAlignment="1">
      <alignment horizontal="left" wrapText="1"/>
    </xf>
    <xf numFmtId="0" fontId="22" fillId="7" borderId="11" xfId="60" applyFont="1" applyFill="1" applyBorder="1" applyAlignment="1">
      <alignment horizontal="left"/>
      <protection/>
    </xf>
    <xf numFmtId="0" fontId="22" fillId="22" borderId="11" xfId="60" applyFont="1" applyFill="1" applyBorder="1" applyAlignment="1">
      <alignment/>
      <protection/>
    </xf>
    <xf numFmtId="0" fontId="0" fillId="22" borderId="11" xfId="60" applyFont="1" applyFill="1" applyBorder="1" applyAlignment="1">
      <alignment horizontal="left"/>
      <protection/>
    </xf>
    <xf numFmtId="0" fontId="22" fillId="0" borderId="10" xfId="0" applyFont="1" applyFill="1" applyBorder="1" applyAlignment="1">
      <alignment vertical="top"/>
    </xf>
    <xf numFmtId="0" fontId="31" fillId="22" borderId="10" xfId="0" applyFont="1" applyFill="1" applyBorder="1" applyAlignment="1">
      <alignment/>
    </xf>
    <xf numFmtId="0" fontId="31" fillId="22" borderId="11" xfId="60" applyFont="1" applyFill="1" applyBorder="1" applyAlignment="1">
      <alignment horizontal="left"/>
      <protection/>
    </xf>
    <xf numFmtId="0" fontId="0" fillId="0" borderId="11" xfId="60" applyFont="1" applyFill="1" applyBorder="1" applyAlignment="1">
      <alignment horizontal="left" vertical="center" wrapText="1"/>
      <protection/>
    </xf>
    <xf numFmtId="0" fontId="31" fillId="0" borderId="11" xfId="60" applyFont="1" applyFill="1" applyBorder="1" applyAlignment="1">
      <alignment horizontal="left"/>
      <protection/>
    </xf>
    <xf numFmtId="0" fontId="35" fillId="0" borderId="10" xfId="0" applyFont="1" applyFill="1" applyBorder="1" applyAlignment="1">
      <alignment/>
    </xf>
    <xf numFmtId="0" fontId="31" fillId="0" borderId="11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wrapText="1"/>
    </xf>
    <xf numFmtId="0" fontId="31" fillId="0" borderId="0" xfId="0" applyFont="1" applyFill="1" applyAlignment="1">
      <alignment/>
    </xf>
    <xf numFmtId="0" fontId="35" fillId="22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/>
    </xf>
    <xf numFmtId="49" fontId="22" fillId="22" borderId="10" xfId="0" applyNumberFormat="1" applyFont="1" applyFill="1" applyBorder="1" applyAlignment="1">
      <alignment horizontal="left"/>
    </xf>
    <xf numFmtId="0" fontId="30" fillId="0" borderId="11" xfId="0" applyFont="1" applyFill="1" applyBorder="1" applyAlignment="1">
      <alignment/>
    </xf>
    <xf numFmtId="0" fontId="22" fillId="20" borderId="11" xfId="0" applyFont="1" applyFill="1" applyBorder="1" applyAlignment="1">
      <alignment/>
    </xf>
    <xf numFmtId="0" fontId="22" fillId="20" borderId="11" xfId="0" applyFont="1" applyFill="1" applyBorder="1" applyAlignment="1">
      <alignment horizontal="center"/>
    </xf>
    <xf numFmtId="0" fontId="22" fillId="20" borderId="11" xfId="0" applyFont="1" applyFill="1" applyBorder="1" applyAlignment="1">
      <alignment horizontal="center" wrapText="1"/>
    </xf>
    <xf numFmtId="0" fontId="22" fillId="20" borderId="11" xfId="60" applyFont="1" applyFill="1" applyBorder="1" applyAlignment="1" quotePrefix="1">
      <alignment/>
      <protection/>
    </xf>
    <xf numFmtId="16" fontId="0" fillId="22" borderId="11" xfId="60" applyNumberFormat="1" applyFont="1" applyFill="1" applyBorder="1" applyAlignment="1" quotePrefix="1">
      <alignment horizontal="left"/>
      <protection/>
    </xf>
    <xf numFmtId="0" fontId="29" fillId="0" borderId="11" xfId="0" applyFont="1" applyFill="1" applyBorder="1" applyAlignment="1">
      <alignment/>
    </xf>
    <xf numFmtId="0" fontId="22" fillId="7" borderId="11" xfId="0" applyFont="1" applyFill="1" applyBorder="1" applyAlignment="1">
      <alignment/>
    </xf>
    <xf numFmtId="0" fontId="22" fillId="7" borderId="11" xfId="0" applyFont="1" applyFill="1" applyBorder="1" applyAlignment="1">
      <alignment/>
    </xf>
    <xf numFmtId="0" fontId="22" fillId="7" borderId="11" xfId="60" applyFont="1" applyFill="1" applyBorder="1">
      <alignment/>
      <protection/>
    </xf>
    <xf numFmtId="0" fontId="35" fillId="22" borderId="11" xfId="0" applyFont="1" applyFill="1" applyBorder="1" applyAlignment="1">
      <alignment/>
    </xf>
    <xf numFmtId="16" fontId="35" fillId="22" borderId="11" xfId="60" applyNumberFormat="1" applyFont="1" applyFill="1" applyBorder="1" applyAlignment="1" quotePrefix="1">
      <alignment horizontal="left"/>
      <protection/>
    </xf>
    <xf numFmtId="3" fontId="22" fillId="7" borderId="11" xfId="0" applyNumberFormat="1" applyFont="1" applyFill="1" applyBorder="1" applyAlignment="1">
      <alignment/>
    </xf>
    <xf numFmtId="49" fontId="22" fillId="7" borderId="11" xfId="0" applyNumberFormat="1" applyFont="1" applyFill="1" applyBorder="1" applyAlignment="1" quotePrefix="1">
      <alignment horizontal="left" vertical="top"/>
    </xf>
    <xf numFmtId="0" fontId="0" fillId="4" borderId="11" xfId="0" applyFont="1" applyFill="1" applyBorder="1" applyAlignment="1">
      <alignment/>
    </xf>
    <xf numFmtId="0" fontId="0" fillId="4" borderId="11" xfId="60" applyFont="1" applyFill="1" applyBorder="1">
      <alignment/>
      <protection/>
    </xf>
    <xf numFmtId="16" fontId="0" fillId="4" borderId="11" xfId="60" applyNumberFormat="1" applyFont="1" applyFill="1" applyBorder="1" applyAlignment="1" quotePrefix="1">
      <alignment horizontal="left"/>
      <protection/>
    </xf>
    <xf numFmtId="3" fontId="25" fillId="7" borderId="11" xfId="60" applyNumberFormat="1" applyFont="1" applyFill="1" applyBorder="1" applyAlignment="1">
      <alignment horizontal="right"/>
      <protection/>
    </xf>
    <xf numFmtId="3" fontId="25" fillId="7" borderId="12" xfId="60" applyNumberFormat="1" applyFont="1" applyFill="1" applyBorder="1" applyAlignment="1">
      <alignment horizontal="right"/>
      <protection/>
    </xf>
    <xf numFmtId="1" fontId="0" fillId="0" borderId="11" xfId="59" applyNumberFormat="1" applyFont="1" applyFill="1" applyBorder="1">
      <alignment/>
      <protection/>
    </xf>
    <xf numFmtId="0" fontId="0" fillId="24" borderId="0" xfId="0" applyFont="1" applyFill="1" applyAlignment="1">
      <alignment/>
    </xf>
    <xf numFmtId="0" fontId="31" fillId="0" borderId="11" xfId="0" applyFont="1" applyFill="1" applyBorder="1" applyAlignment="1">
      <alignment/>
    </xf>
    <xf numFmtId="0" fontId="31" fillId="0" borderId="11" xfId="60" applyFont="1" applyFill="1" applyBorder="1">
      <alignment/>
      <protection/>
    </xf>
    <xf numFmtId="49" fontId="22" fillId="0" borderId="13" xfId="0" applyNumberFormat="1" applyFont="1" applyFill="1" applyBorder="1" applyAlignment="1">
      <alignment wrapText="1"/>
    </xf>
    <xf numFmtId="0" fontId="0" fillId="0" borderId="14" xfId="60" applyFont="1" applyFill="1" applyBorder="1" applyAlignment="1">
      <alignment horizontal="left"/>
      <protection/>
    </xf>
    <xf numFmtId="49" fontId="22" fillId="20" borderId="15" xfId="0" applyNumberFormat="1" applyFont="1" applyFill="1" applyBorder="1" applyAlignment="1">
      <alignment horizontal="left"/>
    </xf>
    <xf numFmtId="0" fontId="0" fillId="20" borderId="16" xfId="0" applyFont="1" applyFill="1" applyBorder="1" applyAlignment="1">
      <alignment horizontal="left" wrapText="1"/>
    </xf>
    <xf numFmtId="0" fontId="30" fillId="20" borderId="16" xfId="0" applyFont="1" applyFill="1" applyBorder="1" applyAlignment="1">
      <alignment/>
    </xf>
    <xf numFmtId="0" fontId="22" fillId="20" borderId="16" xfId="60" applyFont="1" applyFill="1" applyBorder="1" applyAlignment="1">
      <alignment horizontal="left"/>
      <protection/>
    </xf>
    <xf numFmtId="0" fontId="0" fillId="10" borderId="0" xfId="0" applyFont="1" applyFill="1" applyAlignment="1">
      <alignment/>
    </xf>
    <xf numFmtId="49" fontId="22" fillId="20" borderId="10" xfId="0" applyNumberFormat="1" applyFont="1" applyFill="1" applyBorder="1" applyAlignment="1">
      <alignment horizontal="left"/>
    </xf>
    <xf numFmtId="0" fontId="0" fillId="20" borderId="11" xfId="0" applyFont="1" applyFill="1" applyBorder="1" applyAlignment="1">
      <alignment horizontal="left" wrapText="1"/>
    </xf>
    <xf numFmtId="0" fontId="30" fillId="20" borderId="11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1" xfId="60" applyFont="1" applyFill="1" applyBorder="1" applyAlignment="1" quotePrefix="1">
      <alignment horizontal="left"/>
      <protection/>
    </xf>
    <xf numFmtId="0" fontId="0" fillId="7" borderId="11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1" fillId="7" borderId="11" xfId="0" applyFont="1" applyFill="1" applyBorder="1" applyAlignment="1">
      <alignment/>
    </xf>
    <xf numFmtId="16" fontId="42" fillId="7" borderId="11" xfId="60" applyNumberFormat="1" applyFont="1" applyFill="1" applyBorder="1" applyAlignment="1">
      <alignment horizontal="left"/>
      <protection/>
    </xf>
    <xf numFmtId="0" fontId="42" fillId="22" borderId="11" xfId="60" applyFont="1" applyFill="1" applyBorder="1" applyAlignment="1">
      <alignment horizontal="left"/>
      <protection/>
    </xf>
    <xf numFmtId="3" fontId="42" fillId="0" borderId="10" xfId="0" applyNumberFormat="1" applyFont="1" applyFill="1" applyBorder="1" applyAlignment="1">
      <alignment/>
    </xf>
    <xf numFmtId="1" fontId="43" fillId="0" borderId="11" xfId="59" applyNumberFormat="1" applyFont="1" applyFill="1" applyBorder="1">
      <alignment/>
      <protection/>
    </xf>
    <xf numFmtId="1" fontId="43" fillId="22" borderId="11" xfId="59" applyNumberFormat="1" applyFont="1" applyFill="1" applyBorder="1">
      <alignment/>
      <protection/>
    </xf>
    <xf numFmtId="49" fontId="0" fillId="0" borderId="10" xfId="0" applyNumberFormat="1" applyFont="1" applyFill="1" applyBorder="1" applyAlignment="1">
      <alignment horizontal="left"/>
    </xf>
    <xf numFmtId="0" fontId="22" fillId="7" borderId="0" xfId="0" applyFont="1" applyFill="1" applyAlignment="1">
      <alignment/>
    </xf>
    <xf numFmtId="0" fontId="31" fillId="24" borderId="0" xfId="0" applyFont="1" applyFill="1" applyAlignment="1">
      <alignment/>
    </xf>
    <xf numFmtId="49" fontId="22" fillId="0" borderId="17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/>
    </xf>
    <xf numFmtId="0" fontId="0" fillId="0" borderId="18" xfId="60" applyFont="1" applyFill="1" applyBorder="1" applyAlignment="1">
      <alignment horizontal="left"/>
      <protection/>
    </xf>
    <xf numFmtId="0" fontId="22" fillId="22" borderId="16" xfId="60" applyFont="1" applyFill="1" applyBorder="1" applyAlignment="1">
      <alignment horizontal="left"/>
      <protection/>
    </xf>
    <xf numFmtId="0" fontId="35" fillId="22" borderId="11" xfId="60" applyFont="1" applyFill="1" applyBorder="1" applyAlignment="1">
      <alignment horizontal="lef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22" fillId="27" borderId="11" xfId="60" applyFont="1" applyFill="1" applyBorder="1" applyAlignment="1">
      <alignment horizontal="center"/>
      <protection/>
    </xf>
    <xf numFmtId="0" fontId="22" fillId="28" borderId="11" xfId="60" applyFont="1" applyFill="1" applyBorder="1" applyAlignment="1">
      <alignment horizontal="left" vertical="center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60" applyFont="1" applyFill="1" applyBorder="1" applyAlignment="1">
      <alignment horizontal="left" vertical="center"/>
      <protection/>
    </xf>
    <xf numFmtId="3" fontId="25" fillId="20" borderId="12" xfId="60" applyNumberFormat="1" applyFont="1" applyFill="1" applyBorder="1" applyAlignment="1">
      <alignment horizontal="right"/>
      <protection/>
    </xf>
    <xf numFmtId="3" fontId="25" fillId="20" borderId="11" xfId="60" applyNumberFormat="1" applyFont="1" applyFill="1" applyBorder="1" applyAlignment="1">
      <alignment horizontal="right"/>
      <protection/>
    </xf>
    <xf numFmtId="0" fontId="22" fillId="3" borderId="20" xfId="60" applyFont="1" applyFill="1" applyBorder="1" applyAlignment="1">
      <alignment horizontal="center"/>
      <protection/>
    </xf>
    <xf numFmtId="49" fontId="2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22" fillId="20" borderId="15" xfId="0" applyFont="1" applyFill="1" applyBorder="1" applyAlignment="1">
      <alignment/>
    </xf>
    <xf numFmtId="0" fontId="22" fillId="20" borderId="16" xfId="0" applyFont="1" applyFill="1" applyBorder="1" applyAlignment="1">
      <alignment/>
    </xf>
    <xf numFmtId="0" fontId="0" fillId="0" borderId="14" xfId="60" applyFont="1" applyFill="1" applyBorder="1" applyAlignment="1">
      <alignment horizontal="left" vertical="center"/>
      <protection/>
    </xf>
    <xf numFmtId="0" fontId="22" fillId="3" borderId="20" xfId="60" applyFont="1" applyFill="1" applyBorder="1" applyAlignment="1">
      <alignment horizontal="left"/>
      <protection/>
    </xf>
    <xf numFmtId="3" fontId="25" fillId="20" borderId="16" xfId="60" applyNumberFormat="1" applyFont="1" applyFill="1" applyBorder="1" applyAlignment="1">
      <alignment horizontal="right"/>
      <protection/>
    </xf>
    <xf numFmtId="3" fontId="25" fillId="20" borderId="21" xfId="60" applyNumberFormat="1" applyFont="1" applyFill="1" applyBorder="1" applyAlignment="1">
      <alignment horizontal="right"/>
      <protection/>
    </xf>
    <xf numFmtId="0" fontId="0" fillId="0" borderId="11" xfId="60" applyFont="1" applyFill="1" applyBorder="1" applyAlignment="1">
      <alignment horizontal="left"/>
      <protection/>
    </xf>
    <xf numFmtId="49" fontId="0" fillId="0" borderId="11" xfId="60" applyNumberFormat="1" applyFont="1" applyFill="1" applyBorder="1" applyAlignment="1" quotePrefix="1">
      <alignment horizontal="left"/>
      <protection/>
    </xf>
    <xf numFmtId="0" fontId="0" fillId="0" borderId="16" xfId="60" applyFont="1" applyFill="1" applyBorder="1" applyAlignment="1">
      <alignment horizontal="left"/>
      <protection/>
    </xf>
    <xf numFmtId="3" fontId="28" fillId="24" borderId="12" xfId="60" applyNumberFormat="1" applyFont="1" applyFill="1" applyBorder="1" applyAlignment="1" applyProtection="1">
      <alignment horizontal="right"/>
      <protection/>
    </xf>
    <xf numFmtId="49" fontId="22" fillId="28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28" borderId="10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wrapText="1"/>
    </xf>
    <xf numFmtId="0" fontId="0" fillId="0" borderId="18" xfId="60" applyFont="1" applyFill="1" applyBorder="1" applyAlignment="1">
      <alignment horizontal="left"/>
      <protection/>
    </xf>
    <xf numFmtId="0" fontId="22" fillId="28" borderId="16" xfId="60" applyFont="1" applyFill="1" applyBorder="1" applyAlignment="1">
      <alignment horizontal="left" vertical="center"/>
      <protection/>
    </xf>
    <xf numFmtId="49" fontId="22" fillId="0" borderId="24" xfId="0" applyNumberFormat="1" applyFont="1" applyFill="1" applyBorder="1" applyAlignment="1">
      <alignment wrapText="1"/>
    </xf>
    <xf numFmtId="49" fontId="22" fillId="22" borderId="15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8" xfId="60" applyFont="1" applyFill="1" applyBorder="1" applyAlignment="1">
      <alignment horizontal="left" vertical="center"/>
      <protection/>
    </xf>
    <xf numFmtId="14" fontId="0" fillId="0" borderId="11" xfId="60" applyNumberFormat="1" applyFont="1" applyFill="1" applyBorder="1" applyAlignment="1">
      <alignment horizontal="left"/>
      <protection/>
    </xf>
    <xf numFmtId="16" fontId="0" fillId="0" borderId="11" xfId="60" applyNumberFormat="1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10" fontId="28" fillId="0" borderId="0" xfId="60" applyNumberFormat="1" applyFont="1" applyFill="1" applyBorder="1" applyAlignment="1" applyProtection="1">
      <alignment horizontal="right"/>
      <protection/>
    </xf>
    <xf numFmtId="10" fontId="28" fillId="0" borderId="12" xfId="60" applyNumberFormat="1" applyFont="1" applyFill="1" applyBorder="1" applyAlignment="1" applyProtection="1">
      <alignment horizontal="right"/>
      <protection/>
    </xf>
    <xf numFmtId="10" fontId="28" fillId="24" borderId="12" xfId="60" applyNumberFormat="1" applyFont="1" applyFill="1" applyBorder="1" applyAlignment="1" applyProtection="1">
      <alignment horizontal="right"/>
      <protection/>
    </xf>
    <xf numFmtId="10" fontId="25" fillId="20" borderId="21" xfId="60" applyNumberFormat="1" applyFont="1" applyFill="1" applyBorder="1" applyAlignment="1">
      <alignment horizontal="right"/>
      <protection/>
    </xf>
    <xf numFmtId="10" fontId="25" fillId="20" borderId="12" xfId="60" applyNumberFormat="1" applyFont="1" applyFill="1" applyBorder="1" applyAlignment="1">
      <alignment horizontal="right"/>
      <protection/>
    </xf>
    <xf numFmtId="10" fontId="25" fillId="7" borderId="12" xfId="60" applyNumberFormat="1" applyFont="1" applyFill="1" applyBorder="1" applyAlignment="1">
      <alignment horizontal="right"/>
      <protection/>
    </xf>
    <xf numFmtId="0" fontId="0" fillId="29" borderId="0" xfId="0" applyFont="1" applyFill="1" applyAlignment="1">
      <alignment/>
    </xf>
    <xf numFmtId="0" fontId="0" fillId="0" borderId="25" xfId="0" applyFont="1" applyFill="1" applyBorder="1" applyAlignment="1">
      <alignment horizontal="left" wrapText="1"/>
    </xf>
    <xf numFmtId="0" fontId="22" fillId="30" borderId="11" xfId="60" applyFont="1" applyFill="1" applyBorder="1" applyAlignment="1">
      <alignment horizont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1" borderId="11" xfId="60" applyFont="1" applyFill="1" applyBorder="1" applyAlignment="1">
      <alignment horizontal="left"/>
      <protection/>
    </xf>
    <xf numFmtId="0" fontId="0" fillId="0" borderId="11" xfId="60" applyFont="1" applyBorder="1" applyAlignment="1">
      <alignment horizontal="left" vertical="center"/>
      <protection/>
    </xf>
    <xf numFmtId="49" fontId="22" fillId="0" borderId="10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10" fontId="28" fillId="0" borderId="21" xfId="60" applyNumberFormat="1" applyFont="1" applyFill="1" applyBorder="1" applyAlignment="1" applyProtection="1">
      <alignment horizontal="right"/>
      <protection/>
    </xf>
    <xf numFmtId="49" fontId="22" fillId="28" borderId="15" xfId="0" applyNumberFormat="1" applyFont="1" applyFill="1" applyBorder="1" applyAlignment="1">
      <alignment horizontal="center" vertical="center" wrapText="1"/>
    </xf>
    <xf numFmtId="3" fontId="25" fillId="20" borderId="11" xfId="60" applyNumberFormat="1" applyFont="1" applyFill="1" applyBorder="1" applyAlignment="1" applyProtection="1">
      <alignment horizontal="right"/>
      <protection/>
    </xf>
    <xf numFmtId="3" fontId="25" fillId="20" borderId="12" xfId="60" applyNumberFormat="1" applyFont="1" applyFill="1" applyBorder="1" applyAlignment="1" applyProtection="1">
      <alignment horizontal="right"/>
      <protection/>
    </xf>
    <xf numFmtId="10" fontId="25" fillId="20" borderId="12" xfId="60" applyNumberFormat="1" applyFont="1" applyFill="1" applyBorder="1" applyAlignment="1" applyProtection="1">
      <alignment horizontal="right"/>
      <protection/>
    </xf>
    <xf numFmtId="3" fontId="25" fillId="7" borderId="11" xfId="60" applyNumberFormat="1" applyFont="1" applyFill="1" applyBorder="1" applyAlignment="1" applyProtection="1">
      <alignment horizontal="right"/>
      <protection/>
    </xf>
    <xf numFmtId="3" fontId="25" fillId="7" borderId="12" xfId="60" applyNumberFormat="1" applyFont="1" applyFill="1" applyBorder="1" applyAlignment="1" applyProtection="1">
      <alignment horizontal="right"/>
      <protection/>
    </xf>
    <xf numFmtId="10" fontId="25" fillId="7" borderId="12" xfId="60" applyNumberFormat="1" applyFont="1" applyFill="1" applyBorder="1" applyAlignment="1" applyProtection="1">
      <alignment horizontal="right"/>
      <protection/>
    </xf>
    <xf numFmtId="3" fontId="47" fillId="4" borderId="11" xfId="60" applyNumberFormat="1" applyFont="1" applyFill="1" applyBorder="1" applyAlignment="1" applyProtection="1">
      <alignment horizontal="right"/>
      <protection/>
    </xf>
    <xf numFmtId="3" fontId="47" fillId="4" borderId="12" xfId="60" applyNumberFormat="1" applyFont="1" applyFill="1" applyBorder="1" applyAlignment="1" applyProtection="1">
      <alignment horizontal="right"/>
      <protection/>
    </xf>
    <xf numFmtId="10" fontId="47" fillId="4" borderId="12" xfId="60" applyNumberFormat="1" applyFont="1" applyFill="1" applyBorder="1" applyAlignment="1" applyProtection="1">
      <alignment horizontal="right"/>
      <protection/>
    </xf>
    <xf numFmtId="3" fontId="25" fillId="22" borderId="11" xfId="60" applyNumberFormat="1" applyFont="1" applyFill="1" applyBorder="1" applyAlignment="1" applyProtection="1">
      <alignment horizontal="right"/>
      <protection/>
    </xf>
    <xf numFmtId="3" fontId="25" fillId="22" borderId="12" xfId="60" applyNumberFormat="1" applyFont="1" applyFill="1" applyBorder="1" applyAlignment="1" applyProtection="1">
      <alignment horizontal="right"/>
      <protection/>
    </xf>
    <xf numFmtId="10" fontId="25" fillId="22" borderId="12" xfId="60" applyNumberFormat="1" applyFont="1" applyFill="1" applyBorder="1" applyAlignment="1" applyProtection="1">
      <alignment horizontal="right"/>
      <protection/>
    </xf>
    <xf numFmtId="3" fontId="25" fillId="4" borderId="11" xfId="60" applyNumberFormat="1" applyFont="1" applyFill="1" applyBorder="1" applyAlignment="1" applyProtection="1">
      <alignment horizontal="right"/>
      <protection/>
    </xf>
    <xf numFmtId="3" fontId="25" fillId="4" borderId="12" xfId="60" applyNumberFormat="1" applyFont="1" applyFill="1" applyBorder="1" applyAlignment="1" applyProtection="1">
      <alignment horizontal="right"/>
      <protection/>
    </xf>
    <xf numFmtId="10" fontId="25" fillId="4" borderId="12" xfId="60" applyNumberFormat="1" applyFont="1" applyFill="1" applyBorder="1" applyAlignment="1" applyProtection="1">
      <alignment horizontal="right"/>
      <protection/>
    </xf>
    <xf numFmtId="3" fontId="46" fillId="4" borderId="11" xfId="60" applyNumberFormat="1" applyFont="1" applyFill="1" applyBorder="1" applyAlignment="1" applyProtection="1">
      <alignment horizontal="right"/>
      <protection/>
    </xf>
    <xf numFmtId="3" fontId="46" fillId="4" borderId="12" xfId="60" applyNumberFormat="1" applyFont="1" applyFill="1" applyBorder="1" applyAlignment="1" applyProtection="1">
      <alignment horizontal="right"/>
      <protection/>
    </xf>
    <xf numFmtId="10" fontId="46" fillId="4" borderId="12" xfId="60" applyNumberFormat="1" applyFont="1" applyFill="1" applyBorder="1" applyAlignment="1" applyProtection="1">
      <alignment horizontal="right"/>
      <protection/>
    </xf>
    <xf numFmtId="3" fontId="48" fillId="4" borderId="11" xfId="60" applyNumberFormat="1" applyFont="1" applyFill="1" applyBorder="1" applyAlignment="1" applyProtection="1">
      <alignment horizontal="right"/>
      <protection/>
    </xf>
    <xf numFmtId="3" fontId="48" fillId="4" borderId="12" xfId="60" applyNumberFormat="1" applyFont="1" applyFill="1" applyBorder="1" applyAlignment="1" applyProtection="1">
      <alignment horizontal="right"/>
      <protection/>
    </xf>
    <xf numFmtId="10" fontId="48" fillId="4" borderId="12" xfId="60" applyNumberFormat="1" applyFont="1" applyFill="1" applyBorder="1" applyAlignment="1" applyProtection="1">
      <alignment horizontal="right"/>
      <protection/>
    </xf>
    <xf numFmtId="3" fontId="44" fillId="4" borderId="11" xfId="60" applyNumberFormat="1" applyFont="1" applyFill="1" applyBorder="1" applyAlignment="1" applyProtection="1">
      <alignment horizontal="right"/>
      <protection/>
    </xf>
    <xf numFmtId="3" fontId="44" fillId="4" borderId="12" xfId="60" applyNumberFormat="1" applyFont="1" applyFill="1" applyBorder="1" applyAlignment="1" applyProtection="1">
      <alignment horizontal="right"/>
      <protection/>
    </xf>
    <xf numFmtId="10" fontId="44" fillId="4" borderId="12" xfId="60" applyNumberFormat="1" applyFont="1" applyFill="1" applyBorder="1" applyAlignment="1" applyProtection="1">
      <alignment horizontal="right"/>
      <protection/>
    </xf>
    <xf numFmtId="3" fontId="39" fillId="22" borderId="11" xfId="60" applyNumberFormat="1" applyFont="1" applyFill="1" applyBorder="1" applyAlignment="1" applyProtection="1">
      <alignment horizontal="right"/>
      <protection/>
    </xf>
    <xf numFmtId="3" fontId="39" fillId="22" borderId="12" xfId="60" applyNumberFormat="1" applyFont="1" applyFill="1" applyBorder="1" applyAlignment="1" applyProtection="1">
      <alignment horizontal="right"/>
      <protection/>
    </xf>
    <xf numFmtId="10" fontId="39" fillId="22" borderId="12" xfId="60" applyNumberFormat="1" applyFont="1" applyFill="1" applyBorder="1" applyAlignment="1" applyProtection="1">
      <alignment horizontal="right"/>
      <protection/>
    </xf>
    <xf numFmtId="3" fontId="25" fillId="27" borderId="11" xfId="60" applyNumberFormat="1" applyFont="1" applyFill="1" applyBorder="1" applyAlignment="1">
      <alignment horizontal="right"/>
      <protection/>
    </xf>
    <xf numFmtId="3" fontId="25" fillId="27" borderId="12" xfId="60" applyNumberFormat="1" applyFont="1" applyFill="1" applyBorder="1" applyAlignment="1">
      <alignment horizontal="right"/>
      <protection/>
    </xf>
    <xf numFmtId="10" fontId="25" fillId="27" borderId="12" xfId="60" applyNumberFormat="1" applyFont="1" applyFill="1" applyBorder="1" applyAlignment="1">
      <alignment horizontal="right"/>
      <protection/>
    </xf>
    <xf numFmtId="3" fontId="25" fillId="28" borderId="11" xfId="60" applyNumberFormat="1" applyFont="1" applyFill="1" applyBorder="1" applyAlignment="1">
      <alignment horizontal="right"/>
      <protection/>
    </xf>
    <xf numFmtId="3" fontId="25" fillId="28" borderId="12" xfId="60" applyNumberFormat="1" applyFont="1" applyFill="1" applyBorder="1" applyAlignment="1">
      <alignment horizontal="right"/>
      <protection/>
    </xf>
    <xf numFmtId="10" fontId="25" fillId="28" borderId="12" xfId="60" applyNumberFormat="1" applyFont="1" applyFill="1" applyBorder="1" applyAlignment="1">
      <alignment horizontal="right"/>
      <protection/>
    </xf>
    <xf numFmtId="3" fontId="25" fillId="0" borderId="11" xfId="60" applyNumberFormat="1" applyFont="1" applyFill="1" applyBorder="1" applyAlignment="1">
      <alignment horizontal="right"/>
      <protection/>
    </xf>
    <xf numFmtId="10" fontId="25" fillId="0" borderId="12" xfId="60" applyNumberFormat="1" applyFont="1" applyFill="1" applyBorder="1" applyAlignment="1">
      <alignment horizontal="right"/>
      <protection/>
    </xf>
    <xf numFmtId="3" fontId="25" fillId="0" borderId="12" xfId="60" applyNumberFormat="1" applyFont="1" applyFill="1" applyBorder="1" applyAlignment="1">
      <alignment horizontal="right"/>
      <protection/>
    </xf>
    <xf numFmtId="3" fontId="25" fillId="0" borderId="14" xfId="60" applyNumberFormat="1" applyFont="1" applyFill="1" applyBorder="1" applyAlignment="1">
      <alignment horizontal="right"/>
      <protection/>
    </xf>
    <xf numFmtId="10" fontId="25" fillId="0" borderId="27" xfId="60" applyNumberFormat="1" applyFont="1" applyFill="1" applyBorder="1" applyAlignment="1">
      <alignment horizontal="right"/>
      <protection/>
    </xf>
    <xf numFmtId="3" fontId="25" fillId="3" borderId="20" xfId="60" applyNumberFormat="1" applyFont="1" applyFill="1" applyBorder="1" applyAlignment="1">
      <alignment horizontal="right"/>
      <protection/>
    </xf>
    <xf numFmtId="10" fontId="25" fillId="3" borderId="20" xfId="60" applyNumberFormat="1" applyFont="1" applyFill="1" applyBorder="1" applyAlignment="1">
      <alignment horizontal="right"/>
      <protection/>
    </xf>
    <xf numFmtId="3" fontId="25" fillId="0" borderId="11" xfId="60" applyNumberFormat="1" applyFont="1" applyFill="1" applyBorder="1" applyAlignment="1" applyProtection="1">
      <alignment horizontal="right"/>
      <protection locked="0"/>
    </xf>
    <xf numFmtId="3" fontId="25" fillId="0" borderId="12" xfId="60" applyNumberFormat="1" applyFont="1" applyFill="1" applyBorder="1" applyAlignment="1" applyProtection="1">
      <alignment horizontal="right"/>
      <protection locked="0"/>
    </xf>
    <xf numFmtId="10" fontId="25" fillId="0" borderId="12" xfId="60" applyNumberFormat="1" applyFont="1" applyFill="1" applyBorder="1" applyAlignment="1" applyProtection="1">
      <alignment horizontal="right"/>
      <protection locked="0"/>
    </xf>
    <xf numFmtId="3" fontId="48" fillId="22" borderId="11" xfId="60" applyNumberFormat="1" applyFont="1" applyFill="1" applyBorder="1" applyAlignment="1">
      <alignment horizontal="right"/>
      <protection/>
    </xf>
    <xf numFmtId="3" fontId="48" fillId="22" borderId="12" xfId="60" applyNumberFormat="1" applyFont="1" applyFill="1" applyBorder="1" applyAlignment="1">
      <alignment horizontal="right"/>
      <protection/>
    </xf>
    <xf numFmtId="10" fontId="48" fillId="22" borderId="12" xfId="60" applyNumberFormat="1" applyFont="1" applyFill="1" applyBorder="1" applyAlignment="1">
      <alignment horizontal="right"/>
      <protection/>
    </xf>
    <xf numFmtId="3" fontId="25" fillId="4" borderId="11" xfId="60" applyNumberFormat="1" applyFont="1" applyFill="1" applyBorder="1" applyAlignment="1">
      <alignment horizontal="right"/>
      <protection/>
    </xf>
    <xf numFmtId="3" fontId="25" fillId="4" borderId="12" xfId="60" applyNumberFormat="1" applyFont="1" applyFill="1" applyBorder="1" applyAlignment="1">
      <alignment horizontal="right"/>
      <protection/>
    </xf>
    <xf numFmtId="10" fontId="25" fillId="4" borderId="12" xfId="60" applyNumberFormat="1" applyFont="1" applyFill="1" applyBorder="1" applyAlignment="1">
      <alignment horizontal="right"/>
      <protection/>
    </xf>
    <xf numFmtId="3" fontId="47" fillId="0" borderId="11" xfId="60" applyNumberFormat="1" applyFont="1" applyFill="1" applyBorder="1" applyAlignment="1" applyProtection="1">
      <alignment horizontal="right"/>
      <protection locked="0"/>
    </xf>
    <xf numFmtId="3" fontId="47" fillId="0" borderId="12" xfId="60" applyNumberFormat="1" applyFont="1" applyFill="1" applyBorder="1" applyAlignment="1" applyProtection="1">
      <alignment horizontal="right"/>
      <protection locked="0"/>
    </xf>
    <xf numFmtId="10" fontId="47" fillId="0" borderId="12" xfId="60" applyNumberFormat="1" applyFont="1" applyFill="1" applyBorder="1" applyAlignment="1" applyProtection="1">
      <alignment horizontal="right"/>
      <protection locked="0"/>
    </xf>
    <xf numFmtId="3" fontId="47" fillId="0" borderId="14" xfId="60" applyNumberFormat="1" applyFont="1" applyFill="1" applyBorder="1" applyAlignment="1" applyProtection="1">
      <alignment horizontal="right"/>
      <protection locked="0"/>
    </xf>
    <xf numFmtId="3" fontId="47" fillId="0" borderId="27" xfId="60" applyNumberFormat="1" applyFont="1" applyFill="1" applyBorder="1" applyAlignment="1" applyProtection="1">
      <alignment horizontal="right"/>
      <protection locked="0"/>
    </xf>
    <xf numFmtId="10" fontId="47" fillId="0" borderId="27" xfId="60" applyNumberFormat="1" applyFont="1" applyFill="1" applyBorder="1" applyAlignment="1" applyProtection="1">
      <alignment horizontal="right"/>
      <protection locked="0"/>
    </xf>
    <xf numFmtId="3" fontId="25" fillId="0" borderId="18" xfId="60" applyNumberFormat="1" applyFont="1" applyFill="1" applyBorder="1" applyAlignment="1">
      <alignment horizontal="right"/>
      <protection/>
    </xf>
    <xf numFmtId="3" fontId="47" fillId="0" borderId="18" xfId="60" applyNumberFormat="1" applyFont="1" applyFill="1" applyBorder="1" applyAlignment="1" applyProtection="1">
      <alignment horizontal="right"/>
      <protection locked="0"/>
    </xf>
    <xf numFmtId="3" fontId="47" fillId="0" borderId="28" xfId="60" applyNumberFormat="1" applyFont="1" applyFill="1" applyBorder="1" applyAlignment="1" applyProtection="1">
      <alignment horizontal="right"/>
      <protection locked="0"/>
    </xf>
    <xf numFmtId="10" fontId="47" fillId="0" borderId="28" xfId="60" applyNumberFormat="1" applyFont="1" applyFill="1" applyBorder="1" applyAlignment="1" applyProtection="1">
      <alignment horizontal="right"/>
      <protection locked="0"/>
    </xf>
    <xf numFmtId="3" fontId="25" fillId="0" borderId="16" xfId="60" applyNumberFormat="1" applyFont="1" applyFill="1" applyBorder="1" applyAlignment="1">
      <alignment horizontal="right"/>
      <protection/>
    </xf>
    <xf numFmtId="3" fontId="47" fillId="0" borderId="16" xfId="60" applyNumberFormat="1" applyFont="1" applyFill="1" applyBorder="1" applyAlignment="1" applyProtection="1">
      <alignment horizontal="right"/>
      <protection locked="0"/>
    </xf>
    <xf numFmtId="10" fontId="47" fillId="0" borderId="21" xfId="60" applyNumberFormat="1" applyFont="1" applyFill="1" applyBorder="1" applyAlignment="1" applyProtection="1">
      <alignment horizontal="right"/>
      <protection locked="0"/>
    </xf>
    <xf numFmtId="3" fontId="25" fillId="0" borderId="0" xfId="60" applyNumberFormat="1" applyFont="1" applyFill="1" applyBorder="1" applyAlignment="1">
      <alignment horizontal="right"/>
      <protection/>
    </xf>
    <xf numFmtId="3" fontId="47" fillId="0" borderId="0" xfId="60" applyNumberFormat="1" applyFont="1" applyFill="1" applyBorder="1" applyAlignment="1" applyProtection="1">
      <alignment horizontal="right"/>
      <protection locked="0"/>
    </xf>
    <xf numFmtId="10" fontId="47" fillId="0" borderId="29" xfId="60" applyNumberFormat="1" applyFont="1" applyFill="1" applyBorder="1" applyAlignment="1" applyProtection="1">
      <alignment horizontal="right"/>
      <protection locked="0"/>
    </xf>
    <xf numFmtId="3" fontId="39" fillId="0" borderId="11" xfId="60" applyNumberFormat="1" applyFont="1" applyFill="1" applyBorder="1" applyAlignment="1" applyProtection="1">
      <alignment horizontal="right"/>
      <protection locked="0"/>
    </xf>
    <xf numFmtId="3" fontId="39" fillId="0" borderId="12" xfId="60" applyNumberFormat="1" applyFont="1" applyFill="1" applyBorder="1" applyAlignment="1" applyProtection="1">
      <alignment horizontal="right"/>
      <protection locked="0"/>
    </xf>
    <xf numFmtId="10" fontId="39" fillId="0" borderId="12" xfId="60" applyNumberFormat="1" applyFont="1" applyFill="1" applyBorder="1" applyAlignment="1" applyProtection="1">
      <alignment horizontal="right"/>
      <protection locked="0"/>
    </xf>
    <xf numFmtId="3" fontId="25" fillId="0" borderId="18" xfId="60" applyNumberFormat="1" applyFont="1" applyFill="1" applyBorder="1" applyAlignment="1" applyProtection="1">
      <alignment horizontal="right"/>
      <protection locked="0"/>
    </xf>
    <xf numFmtId="3" fontId="25" fillId="0" borderId="28" xfId="60" applyNumberFormat="1" applyFont="1" applyFill="1" applyBorder="1" applyAlignment="1" applyProtection="1">
      <alignment horizontal="right"/>
      <protection locked="0"/>
    </xf>
    <xf numFmtId="10" fontId="25" fillId="0" borderId="28" xfId="60" applyNumberFormat="1" applyFont="1" applyFill="1" applyBorder="1" applyAlignment="1" applyProtection="1">
      <alignment horizontal="right"/>
      <protection locked="0"/>
    </xf>
    <xf numFmtId="3" fontId="25" fillId="22" borderId="16" xfId="60" applyNumberFormat="1" applyFont="1" applyFill="1" applyBorder="1" applyAlignment="1">
      <alignment horizontal="right"/>
      <protection/>
    </xf>
    <xf numFmtId="3" fontId="48" fillId="22" borderId="30" xfId="60" applyNumberFormat="1" applyFont="1" applyFill="1" applyBorder="1" applyAlignment="1">
      <alignment horizontal="right"/>
      <protection/>
    </xf>
    <xf numFmtId="3" fontId="25" fillId="0" borderId="30" xfId="60" applyNumberFormat="1" applyFont="1" applyFill="1" applyBorder="1" applyAlignment="1">
      <alignment horizontal="right"/>
      <protection/>
    </xf>
    <xf numFmtId="3" fontId="25" fillId="30" borderId="30" xfId="60" applyNumberFormat="1" applyFont="1" applyFill="1" applyBorder="1" applyAlignment="1">
      <alignment horizontal="right"/>
      <protection/>
    </xf>
    <xf numFmtId="10" fontId="25" fillId="30" borderId="12" xfId="60" applyNumberFormat="1" applyFont="1" applyFill="1" applyBorder="1" applyAlignment="1" applyProtection="1">
      <alignment horizontal="right"/>
      <protection locked="0"/>
    </xf>
    <xf numFmtId="3" fontId="25" fillId="0" borderId="30" xfId="60" applyNumberFormat="1" applyFont="1" applyFill="1" applyBorder="1" applyAlignment="1" applyProtection="1">
      <alignment horizontal="right"/>
      <protection locked="0"/>
    </xf>
    <xf numFmtId="3" fontId="25" fillId="30" borderId="30" xfId="60" applyNumberFormat="1" applyFont="1" applyFill="1" applyBorder="1" applyAlignment="1">
      <alignment/>
      <protection/>
    </xf>
    <xf numFmtId="10" fontId="25" fillId="30" borderId="12" xfId="60" applyNumberFormat="1" applyFont="1" applyFill="1" applyBorder="1" applyAlignment="1" applyProtection="1">
      <alignment/>
      <protection locked="0"/>
    </xf>
    <xf numFmtId="10" fontId="25" fillId="30" borderId="12" xfId="60" applyNumberFormat="1" applyFont="1" applyFill="1" applyBorder="1" applyAlignment="1">
      <alignment horizontal="right"/>
      <protection/>
    </xf>
    <xf numFmtId="3" fontId="25" fillId="28" borderId="16" xfId="60" applyNumberFormat="1" applyFont="1" applyFill="1" applyBorder="1" applyAlignment="1">
      <alignment horizontal="right"/>
      <protection/>
    </xf>
    <xf numFmtId="10" fontId="25" fillId="28" borderId="21" xfId="60" applyNumberFormat="1" applyFont="1" applyFill="1" applyBorder="1" applyAlignment="1">
      <alignment horizontal="right"/>
      <protection/>
    </xf>
    <xf numFmtId="3" fontId="26" fillId="3" borderId="20" xfId="60" applyNumberFormat="1" applyFont="1" applyFill="1" applyBorder="1" applyAlignment="1" applyProtection="1">
      <alignment horizontal="center"/>
      <protection locked="0"/>
    </xf>
    <xf numFmtId="10" fontId="26" fillId="3" borderId="20" xfId="60" applyNumberFormat="1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0" fontId="25" fillId="22" borderId="11" xfId="60" applyNumberFormat="1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22" borderId="11" xfId="0" applyFont="1" applyFill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22" borderId="11" xfId="0" applyFont="1" applyFill="1" applyBorder="1" applyAlignment="1">
      <alignment horizontal="left" vertical="top" wrapText="1"/>
    </xf>
    <xf numFmtId="49" fontId="22" fillId="27" borderId="10" xfId="0" applyNumberFormat="1" applyFont="1" applyFill="1" applyBorder="1" applyAlignment="1">
      <alignment horizontal="center" wrapText="1"/>
    </xf>
    <xf numFmtId="49" fontId="22" fillId="27" borderId="11" xfId="0" applyNumberFormat="1" applyFont="1" applyFill="1" applyBorder="1" applyAlignment="1">
      <alignment horizontal="center" wrapText="1"/>
    </xf>
    <xf numFmtId="0" fontId="22" fillId="30" borderId="26" xfId="0" applyFont="1" applyFill="1" applyBorder="1" applyAlignment="1">
      <alignment horizontal="center" vertical="center" wrapText="1"/>
    </xf>
    <xf numFmtId="0" fontId="22" fillId="30" borderId="2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2" fillId="22" borderId="26" xfId="0" applyFont="1" applyFill="1" applyBorder="1" applyAlignment="1">
      <alignment horizontal="center" wrapText="1"/>
    </xf>
    <xf numFmtId="0" fontId="22" fillId="22" borderId="25" xfId="0" applyFont="1" applyFill="1" applyBorder="1" applyAlignment="1">
      <alignment horizontal="center" wrapText="1"/>
    </xf>
    <xf numFmtId="0" fontId="22" fillId="22" borderId="3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22" fillId="22" borderId="10" xfId="0" applyFont="1" applyFill="1" applyBorder="1" applyAlignment="1">
      <alignment horizontal="left" vertical="top" wrapText="1"/>
    </xf>
    <xf numFmtId="0" fontId="22" fillId="22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49" fontId="22" fillId="7" borderId="10" xfId="0" applyNumberFormat="1" applyFont="1" applyFill="1" applyBorder="1" applyAlignment="1">
      <alignment horizontal="left" vertical="top" wrapText="1"/>
    </xf>
    <xf numFmtId="49" fontId="22" fillId="7" borderId="11" xfId="0" applyNumberFormat="1" applyFont="1" applyFill="1" applyBorder="1" applyAlignment="1">
      <alignment horizontal="left" vertical="top" wrapText="1"/>
    </xf>
    <xf numFmtId="0" fontId="22" fillId="7" borderId="10" xfId="0" applyFont="1" applyFill="1" applyBorder="1" applyAlignment="1">
      <alignment horizontal="left" wrapText="1"/>
    </xf>
    <xf numFmtId="0" fontId="22" fillId="7" borderId="11" xfId="0" applyFont="1" applyFill="1" applyBorder="1" applyAlignment="1">
      <alignment horizontal="left" wrapText="1"/>
    </xf>
    <xf numFmtId="0" fontId="22" fillId="20" borderId="10" xfId="0" applyFont="1" applyFill="1" applyBorder="1" applyAlignment="1">
      <alignment wrapText="1"/>
    </xf>
    <xf numFmtId="0" fontId="22" fillId="20" borderId="11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wrapText="1"/>
    </xf>
    <xf numFmtId="0" fontId="22" fillId="28" borderId="11" xfId="0" applyFont="1" applyFill="1" applyBorder="1" applyAlignment="1">
      <alignment horizontal="left" vertical="center" wrapText="1"/>
    </xf>
    <xf numFmtId="0" fontId="22" fillId="28" borderId="11" xfId="0" applyFont="1" applyFill="1" applyBorder="1" applyAlignment="1">
      <alignment vertical="center" wrapText="1"/>
    </xf>
    <xf numFmtId="49" fontId="22" fillId="28" borderId="11" xfId="0" applyNumberFormat="1" applyFont="1" applyFill="1" applyBorder="1" applyAlignment="1">
      <alignment horizontal="left" vertical="justify" wrapText="1"/>
    </xf>
    <xf numFmtId="0" fontId="22" fillId="28" borderId="11" xfId="0" applyFont="1" applyFill="1" applyBorder="1" applyAlignment="1">
      <alignment horizontal="left" vertical="justify" wrapText="1"/>
    </xf>
    <xf numFmtId="49" fontId="22" fillId="28" borderId="16" xfId="0" applyNumberFormat="1" applyFont="1" applyFill="1" applyBorder="1" applyAlignment="1">
      <alignment horizontal="left" vertical="justify" wrapText="1"/>
    </xf>
    <xf numFmtId="0" fontId="22" fillId="28" borderId="16" xfId="0" applyFont="1" applyFill="1" applyBorder="1" applyAlignment="1">
      <alignment horizontal="left" vertical="justify" wrapText="1"/>
    </xf>
    <xf numFmtId="0" fontId="0" fillId="0" borderId="30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22" fillId="7" borderId="26" xfId="0" applyFont="1" applyFill="1" applyBorder="1" applyAlignment="1">
      <alignment horizontal="center" vertical="top" wrapText="1"/>
    </xf>
    <xf numFmtId="0" fontId="22" fillId="7" borderId="25" xfId="0" applyFont="1" applyFill="1" applyBorder="1" applyAlignment="1">
      <alignment horizontal="center" vertical="top" wrapText="1"/>
    </xf>
    <xf numFmtId="0" fontId="22" fillId="7" borderId="3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22" fillId="7" borderId="26" xfId="0" applyFont="1" applyFill="1" applyBorder="1" applyAlignment="1">
      <alignment horizontal="center"/>
    </xf>
    <xf numFmtId="0" fontId="22" fillId="7" borderId="25" xfId="0" applyFont="1" applyFill="1" applyBorder="1" applyAlignment="1">
      <alignment horizontal="center"/>
    </xf>
    <xf numFmtId="0" fontId="22" fillId="7" borderId="33" xfId="0" applyFont="1" applyFill="1" applyBorder="1" applyAlignment="1">
      <alignment horizontal="center"/>
    </xf>
    <xf numFmtId="0" fontId="0" fillId="0" borderId="11" xfId="60" applyFont="1" applyFill="1" applyBorder="1" applyAlignment="1">
      <alignment horizontal="left" wrapText="1"/>
      <protection/>
    </xf>
    <xf numFmtId="3" fontId="22" fillId="22" borderId="10" xfId="0" applyNumberFormat="1" applyFont="1" applyFill="1" applyBorder="1" applyAlignment="1">
      <alignment horizontal="left" wrapText="1"/>
    </xf>
    <xf numFmtId="3" fontId="22" fillId="22" borderId="11" xfId="0" applyNumberFormat="1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1" fontId="25" fillId="20" borderId="36" xfId="58" applyNumberFormat="1" applyFont="1" applyFill="1" applyBorder="1" applyAlignment="1">
      <alignment horizontal="center" vertical="center" wrapText="1"/>
      <protection/>
    </xf>
    <xf numFmtId="1" fontId="25" fillId="20" borderId="11" xfId="58" applyNumberFormat="1" applyFont="1" applyFill="1" applyBorder="1" applyAlignment="1">
      <alignment horizontal="center" vertical="center" wrapText="1"/>
      <protection/>
    </xf>
    <xf numFmtId="0" fontId="22" fillId="20" borderId="36" xfId="60" applyFont="1" applyFill="1" applyBorder="1" applyAlignment="1">
      <alignment horizontal="center" vertical="center" wrapText="1"/>
      <protection/>
    </xf>
    <xf numFmtId="0" fontId="22" fillId="20" borderId="11" xfId="60" applyFont="1" applyFill="1" applyBorder="1" applyAlignment="1">
      <alignment horizontal="center" vertical="center" wrapText="1"/>
      <protection/>
    </xf>
    <xf numFmtId="1" fontId="25" fillId="20" borderId="37" xfId="58" applyNumberFormat="1" applyFont="1" applyFill="1" applyBorder="1" applyAlignment="1">
      <alignment horizontal="center" vertical="center" wrapText="1"/>
      <protection/>
    </xf>
    <xf numFmtId="1" fontId="25" fillId="20" borderId="16" xfId="58" applyNumberFormat="1" applyFont="1" applyFill="1" applyBorder="1" applyAlignment="1">
      <alignment horizontal="center" vertical="center" wrapText="1"/>
      <protection/>
    </xf>
    <xf numFmtId="0" fontId="26" fillId="20" borderId="38" xfId="60" applyFont="1" applyFill="1" applyBorder="1" applyAlignment="1">
      <alignment horizontal="center" vertical="center" wrapText="1"/>
      <protection/>
    </xf>
    <xf numFmtId="0" fontId="26" fillId="20" borderId="36" xfId="60" applyFont="1" applyFill="1" applyBorder="1" applyAlignment="1">
      <alignment horizontal="center" vertical="center" wrapText="1"/>
      <protection/>
    </xf>
    <xf numFmtId="0" fontId="26" fillId="20" borderId="10" xfId="60" applyFont="1" applyFill="1" applyBorder="1" applyAlignment="1">
      <alignment horizontal="center" vertical="center" wrapText="1"/>
      <protection/>
    </xf>
    <xf numFmtId="0" fontId="26" fillId="20" borderId="11" xfId="60" applyFont="1" applyFill="1" applyBorder="1" applyAlignment="1">
      <alignment horizontal="center" vertical="center" wrapText="1"/>
      <protection/>
    </xf>
    <xf numFmtId="49" fontId="0" fillId="25" borderId="10" xfId="0" applyNumberFormat="1" applyFont="1" applyFill="1" applyBorder="1" applyAlignment="1">
      <alignment horizontal="left" wrapText="1"/>
    </xf>
    <xf numFmtId="49" fontId="0" fillId="25" borderId="11" xfId="0" applyNumberFormat="1" applyFont="1" applyFill="1" applyBorder="1" applyAlignment="1">
      <alignment horizontal="left" wrapText="1"/>
    </xf>
    <xf numFmtId="0" fontId="22" fillId="7" borderId="10" xfId="0" applyFont="1" applyFill="1" applyBorder="1" applyAlignment="1">
      <alignment wrapText="1"/>
    </xf>
    <xf numFmtId="0" fontId="22" fillId="7" borderId="11" xfId="0" applyFont="1" applyFill="1" applyBorder="1" applyAlignment="1">
      <alignment wrapText="1"/>
    </xf>
    <xf numFmtId="1" fontId="30" fillId="0" borderId="30" xfId="59" applyNumberFormat="1" applyFont="1" applyFill="1" applyBorder="1" applyAlignment="1">
      <alignment horizontal="left"/>
      <protection/>
    </xf>
    <xf numFmtId="1" fontId="30" fillId="0" borderId="33" xfId="59" applyNumberFormat="1" applyFont="1" applyFill="1" applyBorder="1" applyAlignment="1">
      <alignment horizontal="left"/>
      <protection/>
    </xf>
    <xf numFmtId="1" fontId="0" fillId="0" borderId="11" xfId="59" applyNumberFormat="1" applyFont="1" applyFill="1" applyBorder="1" applyAlignment="1">
      <alignment horizontal="left"/>
      <protection/>
    </xf>
    <xf numFmtId="1" fontId="31" fillId="0" borderId="11" xfId="59" applyNumberFormat="1" applyFont="1" applyFill="1" applyBorder="1" applyAlignment="1">
      <alignment horizontal="left"/>
      <protection/>
    </xf>
    <xf numFmtId="0" fontId="22" fillId="22" borderId="10" xfId="0" applyFont="1" applyFill="1" applyBorder="1" applyAlignment="1">
      <alignment horizontal="left" wrapText="1"/>
    </xf>
    <xf numFmtId="0" fontId="22" fillId="22" borderId="11" xfId="0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 horizontal="left" wrapText="1"/>
    </xf>
    <xf numFmtId="3" fontId="22" fillId="7" borderId="11" xfId="0" applyNumberFormat="1" applyFont="1" applyFill="1" applyBorder="1" applyAlignment="1">
      <alignment horizontal="left" wrapText="1"/>
    </xf>
    <xf numFmtId="0" fontId="31" fillId="22" borderId="11" xfId="0" applyFont="1" applyFill="1" applyBorder="1" applyAlignment="1">
      <alignment horizontal="left" vertical="center" wrapText="1"/>
    </xf>
    <xf numFmtId="0" fontId="38" fillId="0" borderId="30" xfId="0" applyFont="1" applyFill="1" applyBorder="1" applyAlignment="1">
      <alignment horizontal="center"/>
    </xf>
    <xf numFmtId="0" fontId="38" fillId="0" borderId="33" xfId="0" applyFont="1" applyFill="1" applyBorder="1" applyAlignment="1">
      <alignment horizontal="center"/>
    </xf>
    <xf numFmtId="0" fontId="39" fillId="22" borderId="11" xfId="0" applyFont="1" applyFill="1" applyBorder="1" applyAlignment="1">
      <alignment horizontal="left" wrapText="1"/>
    </xf>
    <xf numFmtId="49" fontId="40" fillId="3" borderId="39" xfId="0" applyNumberFormat="1" applyFont="1" applyFill="1" applyBorder="1" applyAlignment="1">
      <alignment horizontal="center" wrapText="1"/>
    </xf>
    <xf numFmtId="49" fontId="40" fillId="3" borderId="40" xfId="0" applyNumberFormat="1" applyFont="1" applyFill="1" applyBorder="1" applyAlignment="1">
      <alignment horizontal="center" wrapText="1"/>
    </xf>
    <xf numFmtId="49" fontId="40" fillId="3" borderId="4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31" fillId="22" borderId="11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30" xfId="60" applyFont="1" applyFill="1" applyBorder="1" applyAlignment="1">
      <alignment horizontal="center"/>
      <protection/>
    </xf>
    <xf numFmtId="0" fontId="0" fillId="0" borderId="33" xfId="60" applyFont="1" applyFill="1" applyBorder="1" applyAlignment="1">
      <alignment horizontal="center"/>
      <protection/>
    </xf>
    <xf numFmtId="0" fontId="0" fillId="0" borderId="30" xfId="60" applyFont="1" applyFill="1" applyBorder="1" applyAlignment="1">
      <alignment horizontal="left"/>
      <protection/>
    </xf>
    <xf numFmtId="0" fontId="0" fillId="0" borderId="33" xfId="60" applyFont="1" applyFill="1" applyBorder="1" applyAlignment="1">
      <alignment horizontal="left"/>
      <protection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1" fontId="0" fillId="0" borderId="30" xfId="59" applyNumberFormat="1" applyFont="1" applyFill="1" applyBorder="1" applyAlignment="1">
      <alignment horizontal="center"/>
      <protection/>
    </xf>
    <xf numFmtId="1" fontId="0" fillId="0" borderId="33" xfId="59" applyNumberFormat="1" applyFont="1" applyFill="1" applyBorder="1" applyAlignment="1">
      <alignment horizontal="center"/>
      <protection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3" fontId="22" fillId="7" borderId="26" xfId="0" applyNumberFormat="1" applyFont="1" applyFill="1" applyBorder="1" applyAlignment="1">
      <alignment horizontal="left"/>
    </xf>
    <xf numFmtId="3" fontId="22" fillId="7" borderId="25" xfId="0" applyNumberFormat="1" applyFont="1" applyFill="1" applyBorder="1" applyAlignment="1">
      <alignment horizontal="left"/>
    </xf>
    <xf numFmtId="3" fontId="22" fillId="7" borderId="33" xfId="0" applyNumberFormat="1" applyFont="1" applyFill="1" applyBorder="1" applyAlignment="1">
      <alignment horizontal="left"/>
    </xf>
    <xf numFmtId="3" fontId="22" fillId="22" borderId="26" xfId="0" applyNumberFormat="1" applyFont="1" applyFill="1" applyBorder="1" applyAlignment="1">
      <alignment horizontal="left"/>
    </xf>
    <xf numFmtId="3" fontId="22" fillId="22" borderId="25" xfId="0" applyNumberFormat="1" applyFont="1" applyFill="1" applyBorder="1" applyAlignment="1">
      <alignment horizontal="left"/>
    </xf>
    <xf numFmtId="3" fontId="22" fillId="22" borderId="33" xfId="0" applyNumberFormat="1" applyFont="1" applyFill="1" applyBorder="1" applyAlignment="1">
      <alignment horizontal="left"/>
    </xf>
    <xf numFmtId="0" fontId="38" fillId="0" borderId="30" xfId="0" applyFont="1" applyFill="1" applyBorder="1" applyAlignment="1">
      <alignment horizontal="left"/>
    </xf>
    <xf numFmtId="0" fontId="38" fillId="0" borderId="33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22" borderId="11" xfId="0" applyFont="1" applyFill="1" applyBorder="1" applyAlignment="1">
      <alignment horizontal="left" wrapText="1"/>
    </xf>
    <xf numFmtId="0" fontId="22" fillId="22" borderId="16" xfId="0" applyFont="1" applyFill="1" applyBorder="1" applyAlignment="1">
      <alignment horizontal="left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42" xfId="0" applyFont="1" applyBorder="1" applyAlignment="1">
      <alignment horizontal="left" vertical="center" wrapText="1"/>
    </xf>
    <xf numFmtId="0" fontId="25" fillId="0" borderId="0" xfId="61" applyFont="1" applyFill="1" applyBorder="1" applyAlignment="1">
      <alignment horizontal="center" vertical="center"/>
      <protection/>
    </xf>
    <xf numFmtId="1" fontId="43" fillId="0" borderId="30" xfId="59" applyNumberFormat="1" applyFont="1" applyFill="1" applyBorder="1" applyAlignment="1">
      <alignment horizontal="left"/>
      <protection/>
    </xf>
    <xf numFmtId="1" fontId="43" fillId="0" borderId="33" xfId="59" applyNumberFormat="1" applyFont="1" applyFill="1" applyBorder="1" applyAlignment="1">
      <alignment horizontal="left"/>
      <protection/>
    </xf>
    <xf numFmtId="49" fontId="0" fillId="0" borderId="14" xfId="0" applyNumberFormat="1" applyFont="1" applyFill="1" applyBorder="1" applyAlignment="1">
      <alignment horizontal="left" wrapText="1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center" wrapText="1"/>
    </xf>
    <xf numFmtId="1" fontId="25" fillId="20" borderId="45" xfId="58" applyNumberFormat="1" applyFont="1" applyFill="1" applyBorder="1" applyAlignment="1">
      <alignment horizontal="center" vertical="center" wrapText="1"/>
      <protection/>
    </xf>
    <xf numFmtId="1" fontId="25" fillId="20" borderId="21" xfId="58" applyNumberFormat="1" applyFont="1" applyFill="1" applyBorder="1" applyAlignment="1">
      <alignment horizontal="center" vertical="center" wrapText="1"/>
      <protection/>
    </xf>
    <xf numFmtId="1" fontId="27" fillId="20" borderId="46" xfId="58" applyNumberFormat="1" applyFont="1" applyFill="1" applyBorder="1" applyAlignment="1">
      <alignment horizontal="center" vertical="center" wrapText="1"/>
      <protection/>
    </xf>
    <xf numFmtId="1" fontId="27" fillId="20" borderId="47" xfId="58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1" fontId="43" fillId="0" borderId="11" xfId="59" applyNumberFormat="1" applyFont="1" applyFill="1" applyBorder="1" applyAlignment="1">
      <alignment horizontal="left"/>
      <protection/>
    </xf>
    <xf numFmtId="49" fontId="40" fillId="3" borderId="39" xfId="0" applyNumberFormat="1" applyFont="1" applyFill="1" applyBorder="1" applyAlignment="1">
      <alignment horizontal="center" vertical="center" wrapText="1"/>
    </xf>
    <xf numFmtId="49" fontId="40" fillId="3" borderId="40" xfId="0" applyNumberFormat="1" applyFont="1" applyFill="1" applyBorder="1" applyAlignment="1">
      <alignment horizontal="center" vertical="center" wrapText="1"/>
    </xf>
    <xf numFmtId="49" fontId="40" fillId="3" borderId="41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0" fontId="0" fillId="0" borderId="48" xfId="0" applyFont="1" applyBorder="1" applyAlignment="1">
      <alignment horizontal="left" vertical="center" wrapText="1"/>
    </xf>
    <xf numFmtId="0" fontId="0" fillId="0" borderId="35" xfId="0" applyFont="1" applyBorder="1" applyAlignment="1">
      <alignment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1" borderId="30" xfId="0" applyFont="1" applyFill="1" applyBorder="1" applyAlignment="1">
      <alignment horizontal="center" vertical="center" wrapText="1"/>
    </xf>
    <xf numFmtId="0" fontId="22" fillId="31" borderId="33" xfId="0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O542"/>
  <sheetViews>
    <sheetView tabSelected="1" view="pageBreakPreview" zoomScale="89" zoomScaleSheetLayoutView="89" zoomScalePageLayoutView="0" workbookViewId="0" topLeftCell="A256">
      <selection activeCell="H20" sqref="H20"/>
    </sheetView>
  </sheetViews>
  <sheetFormatPr defaultColWidth="9.140625" defaultRowHeight="12.75"/>
  <cols>
    <col min="1" max="1" width="7.7109375" style="2" customWidth="1"/>
    <col min="2" max="2" width="8.421875" style="2" customWidth="1"/>
    <col min="3" max="3" width="73.7109375" style="2" customWidth="1"/>
    <col min="4" max="4" width="17.28125" style="2" customWidth="1"/>
    <col min="5" max="5" width="17.7109375" style="2" customWidth="1"/>
    <col min="6" max="6" width="18.140625" style="2" customWidth="1"/>
    <col min="7" max="7" width="16.57421875" style="2" customWidth="1"/>
    <col min="8" max="8" width="15.7109375" style="2" customWidth="1"/>
    <col min="9" max="16384" width="9.140625" style="2" customWidth="1"/>
  </cols>
  <sheetData>
    <row r="2" spans="1:7" ht="15">
      <c r="A2" s="1"/>
      <c r="B2" s="1"/>
      <c r="C2" s="1"/>
      <c r="D2" s="1"/>
      <c r="E2" s="1"/>
      <c r="F2" s="419" t="s">
        <v>413</v>
      </c>
      <c r="G2" s="419"/>
    </row>
    <row r="3" spans="1:8" ht="15.75">
      <c r="A3" s="429" t="s">
        <v>404</v>
      </c>
      <c r="B3" s="429"/>
      <c r="C3" s="429"/>
      <c r="D3" s="429"/>
      <c r="E3" s="429"/>
      <c r="F3" s="429"/>
      <c r="G3" s="429"/>
      <c r="H3" s="429"/>
    </row>
    <row r="4" spans="1:8" ht="15.75">
      <c r="A4" s="430" t="s">
        <v>480</v>
      </c>
      <c r="B4" s="430"/>
      <c r="C4" s="430"/>
      <c r="D4" s="430"/>
      <c r="E4" s="430"/>
      <c r="F4" s="430"/>
      <c r="G4" s="430"/>
      <c r="H4" s="430"/>
    </row>
    <row r="5" spans="1:8" ht="13.5" thickBot="1">
      <c r="A5" s="3"/>
      <c r="B5" s="3"/>
      <c r="C5" s="3"/>
      <c r="D5" s="4"/>
      <c r="E5" s="5"/>
      <c r="F5" s="5"/>
      <c r="H5" s="6" t="s">
        <v>0</v>
      </c>
    </row>
    <row r="6" spans="1:8" ht="25.5" customHeight="1">
      <c r="A6" s="367" t="s">
        <v>1</v>
      </c>
      <c r="B6" s="368"/>
      <c r="C6" s="368"/>
      <c r="D6" s="363" t="s">
        <v>2</v>
      </c>
      <c r="E6" s="365" t="s">
        <v>445</v>
      </c>
      <c r="F6" s="361" t="s">
        <v>406</v>
      </c>
      <c r="G6" s="425" t="s">
        <v>478</v>
      </c>
      <c r="H6" s="427" t="s">
        <v>479</v>
      </c>
    </row>
    <row r="7" spans="1:8" ht="37.5" customHeight="1">
      <c r="A7" s="369"/>
      <c r="B7" s="370"/>
      <c r="C7" s="370"/>
      <c r="D7" s="364"/>
      <c r="E7" s="366"/>
      <c r="F7" s="362"/>
      <c r="G7" s="426"/>
      <c r="H7" s="428"/>
    </row>
    <row r="8" spans="1:8" ht="24.75" customHeight="1">
      <c r="A8" s="7" t="s">
        <v>3</v>
      </c>
      <c r="B8" s="8"/>
      <c r="C8" s="9"/>
      <c r="D8" s="10" t="s">
        <v>4</v>
      </c>
      <c r="E8" s="11">
        <f>E10+E103+E110+E120+E182+E488</f>
        <v>543165284</v>
      </c>
      <c r="F8" s="11">
        <f>F10+F103+F110+F120+F182+F488</f>
        <v>477958512</v>
      </c>
      <c r="G8" s="184">
        <f>G10+G103+G110+G120+G182+G488</f>
        <v>315271886</v>
      </c>
      <c r="H8" s="203">
        <f>G8/E8</f>
        <v>0.5804345293908733</v>
      </c>
    </row>
    <row r="9" spans="1:8" ht="19.5" customHeight="1">
      <c r="A9" s="7" t="s">
        <v>5</v>
      </c>
      <c r="B9" s="8"/>
      <c r="C9" s="9"/>
      <c r="D9" s="12" t="s">
        <v>6</v>
      </c>
      <c r="E9" s="222">
        <f>E10-E41-E97+E103+E110</f>
        <v>284751534</v>
      </c>
      <c r="F9" s="222">
        <f>F10-F41-F97+F103+F110</f>
        <v>264306150</v>
      </c>
      <c r="G9" s="223">
        <f>G10-G41-G97+G103+G110</f>
        <v>229564997</v>
      </c>
      <c r="H9" s="224">
        <f aca="true" t="shared" si="0" ref="H9:H72">G9/E9</f>
        <v>0.8061940660168665</v>
      </c>
    </row>
    <row r="10" spans="1:8" ht="19.5" customHeight="1">
      <c r="A10" s="7" t="s">
        <v>7</v>
      </c>
      <c r="B10" s="8"/>
      <c r="C10" s="9"/>
      <c r="D10" s="13" t="s">
        <v>8</v>
      </c>
      <c r="E10" s="222">
        <f>E11+E61</f>
        <v>348708663</v>
      </c>
      <c r="F10" s="222">
        <f>F11+F61</f>
        <v>311893279</v>
      </c>
      <c r="G10" s="223">
        <f>G11+G61</f>
        <v>258684410</v>
      </c>
      <c r="H10" s="224">
        <f t="shared" si="0"/>
        <v>0.7418353412114685</v>
      </c>
    </row>
    <row r="11" spans="1:8" ht="19.5" customHeight="1">
      <c r="A11" s="14" t="s">
        <v>9</v>
      </c>
      <c r="B11" s="15"/>
      <c r="C11" s="15"/>
      <c r="D11" s="13" t="s">
        <v>10</v>
      </c>
      <c r="E11" s="222">
        <f>E12+E29+E40+E58</f>
        <v>318778257</v>
      </c>
      <c r="F11" s="222">
        <f>F12+F29+F40+F58</f>
        <v>284192873</v>
      </c>
      <c r="G11" s="223">
        <f>G12+G29+G40+G58</f>
        <v>233602915</v>
      </c>
      <c r="H11" s="224">
        <f t="shared" si="0"/>
        <v>0.7328069272930368</v>
      </c>
    </row>
    <row r="12" spans="1:8" ht="19.5" customHeight="1">
      <c r="A12" s="14" t="s">
        <v>11</v>
      </c>
      <c r="B12" s="15"/>
      <c r="C12" s="15"/>
      <c r="D12" s="13" t="s">
        <v>12</v>
      </c>
      <c r="E12" s="222">
        <f>E13+E16+E24</f>
        <v>192142173</v>
      </c>
      <c r="F12" s="222">
        <f>F13+F16+F24</f>
        <v>185243789</v>
      </c>
      <c r="G12" s="223">
        <f>G13+G16+G24</f>
        <v>145991881</v>
      </c>
      <c r="H12" s="224">
        <f t="shared" si="0"/>
        <v>0.7598117514784222</v>
      </c>
    </row>
    <row r="13" spans="1:8" ht="27.75" customHeight="1">
      <c r="A13" s="373" t="s">
        <v>13</v>
      </c>
      <c r="B13" s="374"/>
      <c r="C13" s="374"/>
      <c r="D13" s="17" t="s">
        <v>14</v>
      </c>
      <c r="E13" s="225">
        <f aca="true" t="shared" si="1" ref="E13:G14">E14</f>
        <v>12874000</v>
      </c>
      <c r="F13" s="225">
        <f t="shared" si="1"/>
        <v>9874000</v>
      </c>
      <c r="G13" s="226">
        <f t="shared" si="1"/>
        <v>7305232</v>
      </c>
      <c r="H13" s="227">
        <f t="shared" si="0"/>
        <v>0.5674407332608358</v>
      </c>
    </row>
    <row r="14" spans="1:8" ht="19.5" customHeight="1">
      <c r="A14" s="18" t="s">
        <v>15</v>
      </c>
      <c r="B14" s="19"/>
      <c r="C14" s="15"/>
      <c r="D14" s="10" t="s">
        <v>16</v>
      </c>
      <c r="E14" s="222">
        <f t="shared" si="1"/>
        <v>12874000</v>
      </c>
      <c r="F14" s="222">
        <f t="shared" si="1"/>
        <v>9874000</v>
      </c>
      <c r="G14" s="223">
        <f t="shared" si="1"/>
        <v>7305232</v>
      </c>
      <c r="H14" s="224">
        <f t="shared" si="0"/>
        <v>0.5674407332608358</v>
      </c>
    </row>
    <row r="15" spans="1:8" ht="19.5" customHeight="1">
      <c r="A15" s="20"/>
      <c r="B15" s="21" t="s">
        <v>403</v>
      </c>
      <c r="C15" s="22"/>
      <c r="D15" s="23" t="s">
        <v>17</v>
      </c>
      <c r="E15" s="228">
        <f>E248</f>
        <v>12874000</v>
      </c>
      <c r="F15" s="228">
        <f>F248</f>
        <v>9874000</v>
      </c>
      <c r="G15" s="229">
        <f>G248</f>
        <v>7305232</v>
      </c>
      <c r="H15" s="230">
        <f t="shared" si="0"/>
        <v>0.5674407332608358</v>
      </c>
    </row>
    <row r="16" spans="1:8" ht="28.5" customHeight="1">
      <c r="A16" s="332" t="s">
        <v>18</v>
      </c>
      <c r="B16" s="333"/>
      <c r="C16" s="333"/>
      <c r="D16" s="17" t="s">
        <v>19</v>
      </c>
      <c r="E16" s="225">
        <f>E17+E20</f>
        <v>176690308</v>
      </c>
      <c r="F16" s="225">
        <f>F17+F20</f>
        <v>173391924</v>
      </c>
      <c r="G16" s="226">
        <f>G17+G20</f>
        <v>136586463</v>
      </c>
      <c r="H16" s="227">
        <f t="shared" si="0"/>
        <v>0.7730274769796655</v>
      </c>
    </row>
    <row r="17" spans="1:8" ht="19.5" customHeight="1">
      <c r="A17" s="24" t="s">
        <v>20</v>
      </c>
      <c r="B17" s="25"/>
      <c r="C17" s="26"/>
      <c r="D17" s="27" t="s">
        <v>21</v>
      </c>
      <c r="E17" s="231">
        <f>E18+E19</f>
        <v>1745000</v>
      </c>
      <c r="F17" s="231">
        <f>F18+F19</f>
        <v>1065000</v>
      </c>
      <c r="G17" s="232">
        <f>G18+G19</f>
        <v>2067686</v>
      </c>
      <c r="H17" s="233">
        <f t="shared" si="0"/>
        <v>1.1849203438395415</v>
      </c>
    </row>
    <row r="18" spans="1:8" ht="19.5" customHeight="1">
      <c r="A18" s="28"/>
      <c r="B18" s="29" t="s">
        <v>22</v>
      </c>
      <c r="C18" s="30"/>
      <c r="D18" s="31" t="s">
        <v>23</v>
      </c>
      <c r="E18" s="234">
        <f aca="true" t="shared" si="2" ref="E18:G19">E251</f>
        <v>0</v>
      </c>
      <c r="F18" s="234">
        <f t="shared" si="2"/>
        <v>0</v>
      </c>
      <c r="G18" s="235">
        <f t="shared" si="2"/>
        <v>0</v>
      </c>
      <c r="H18" s="236"/>
    </row>
    <row r="19" spans="1:8" ht="19.5" customHeight="1">
      <c r="A19" s="32"/>
      <c r="B19" s="33" t="s">
        <v>24</v>
      </c>
      <c r="C19" s="33"/>
      <c r="D19" s="34" t="s">
        <v>25</v>
      </c>
      <c r="E19" s="237">
        <f t="shared" si="2"/>
        <v>1745000</v>
      </c>
      <c r="F19" s="237">
        <f t="shared" si="2"/>
        <v>1065000</v>
      </c>
      <c r="G19" s="238">
        <f t="shared" si="2"/>
        <v>2067686</v>
      </c>
      <c r="H19" s="239">
        <f t="shared" si="0"/>
        <v>1.1849203438395415</v>
      </c>
    </row>
    <row r="20" spans="1:8" ht="19.5" customHeight="1">
      <c r="A20" s="35" t="s">
        <v>26</v>
      </c>
      <c r="B20" s="36"/>
      <c r="C20" s="37"/>
      <c r="D20" s="27" t="s">
        <v>27</v>
      </c>
      <c r="E20" s="231">
        <f>E21+E22+E23</f>
        <v>174945308</v>
      </c>
      <c r="F20" s="231">
        <f>F21+F22+F23</f>
        <v>172326924</v>
      </c>
      <c r="G20" s="231">
        <f>G21+G22+G23</f>
        <v>134518777</v>
      </c>
      <c r="H20" s="308">
        <f>G20/E20</f>
        <v>0.7689190326842033</v>
      </c>
    </row>
    <row r="21" spans="1:8" ht="19.5" customHeight="1">
      <c r="A21" s="38"/>
      <c r="B21" s="39" t="s">
        <v>28</v>
      </c>
      <c r="C21" s="22"/>
      <c r="D21" s="23" t="s">
        <v>29</v>
      </c>
      <c r="E21" s="234">
        <f aca="true" t="shared" si="3" ref="E21:G22">E254</f>
        <v>161606000</v>
      </c>
      <c r="F21" s="234">
        <f t="shared" si="3"/>
        <v>159487616</v>
      </c>
      <c r="G21" s="235">
        <f t="shared" si="3"/>
        <v>122187039</v>
      </c>
      <c r="H21" s="236">
        <f t="shared" si="0"/>
        <v>0.7560798423325866</v>
      </c>
    </row>
    <row r="22" spans="1:8" ht="30" customHeight="1">
      <c r="A22" s="38"/>
      <c r="B22" s="311" t="s">
        <v>484</v>
      </c>
      <c r="C22" s="312"/>
      <c r="D22" s="182" t="s">
        <v>442</v>
      </c>
      <c r="E22" s="234">
        <f t="shared" si="3"/>
        <v>5000000</v>
      </c>
      <c r="F22" s="234">
        <f t="shared" si="3"/>
        <v>4500000</v>
      </c>
      <c r="G22" s="235">
        <f t="shared" si="3"/>
        <v>3992431</v>
      </c>
      <c r="H22" s="236">
        <f t="shared" si="0"/>
        <v>0.7984862</v>
      </c>
    </row>
    <row r="23" spans="1:8" ht="30" customHeight="1">
      <c r="A23" s="38"/>
      <c r="B23" s="306" t="s">
        <v>485</v>
      </c>
      <c r="C23" s="307"/>
      <c r="D23" s="182" t="s">
        <v>483</v>
      </c>
      <c r="E23" s="234">
        <f>E256</f>
        <v>8339308</v>
      </c>
      <c r="F23" s="234">
        <f>F256</f>
        <v>8339308</v>
      </c>
      <c r="G23" s="234">
        <f>G256</f>
        <v>8339307</v>
      </c>
      <c r="H23" s="236">
        <f t="shared" si="0"/>
        <v>0.9999998800859735</v>
      </c>
    </row>
    <row r="24" spans="1:8" ht="19.5" customHeight="1">
      <c r="A24" s="40" t="s">
        <v>30</v>
      </c>
      <c r="B24" s="41"/>
      <c r="C24" s="42"/>
      <c r="D24" s="43" t="s">
        <v>31</v>
      </c>
      <c r="E24" s="225">
        <f aca="true" t="shared" si="4" ref="E24:G25">E25</f>
        <v>2577865</v>
      </c>
      <c r="F24" s="225">
        <f t="shared" si="4"/>
        <v>1977865</v>
      </c>
      <c r="G24" s="226">
        <f t="shared" si="4"/>
        <v>2100186</v>
      </c>
      <c r="H24" s="227">
        <f t="shared" si="0"/>
        <v>0.8146997612365271</v>
      </c>
    </row>
    <row r="25" spans="1:8" ht="19.5" customHeight="1">
      <c r="A25" s="24" t="s">
        <v>32</v>
      </c>
      <c r="B25" s="36"/>
      <c r="C25" s="26"/>
      <c r="D25" s="27" t="s">
        <v>33</v>
      </c>
      <c r="E25" s="231">
        <f t="shared" si="4"/>
        <v>2577865</v>
      </c>
      <c r="F25" s="231">
        <f t="shared" si="4"/>
        <v>1977865</v>
      </c>
      <c r="G25" s="232">
        <f t="shared" si="4"/>
        <v>2100186</v>
      </c>
      <c r="H25" s="233">
        <f t="shared" si="0"/>
        <v>0.8146997612365271</v>
      </c>
    </row>
    <row r="26" spans="1:8" ht="19.5" customHeight="1">
      <c r="A26" s="38"/>
      <c r="B26" s="39" t="s">
        <v>34</v>
      </c>
      <c r="C26" s="22"/>
      <c r="D26" s="23" t="s">
        <v>35</v>
      </c>
      <c r="E26" s="234">
        <f>E259</f>
        <v>2577865</v>
      </c>
      <c r="F26" s="234">
        <f>F259</f>
        <v>1977865</v>
      </c>
      <c r="G26" s="235">
        <f>G259</f>
        <v>2100186</v>
      </c>
      <c r="H26" s="236">
        <f t="shared" si="0"/>
        <v>0.8146997612365271</v>
      </c>
    </row>
    <row r="27" spans="1:8" ht="15" hidden="1">
      <c r="A27" s="40" t="s">
        <v>36</v>
      </c>
      <c r="B27" s="44"/>
      <c r="C27" s="45"/>
      <c r="D27" s="46" t="s">
        <v>37</v>
      </c>
      <c r="E27" s="225">
        <f>E28</f>
        <v>0</v>
      </c>
      <c r="F27" s="225">
        <f>F28</f>
        <v>0</v>
      </c>
      <c r="G27" s="226">
        <f>G28</f>
        <v>0</v>
      </c>
      <c r="H27" s="227"/>
    </row>
    <row r="28" spans="1:8" ht="14.25" hidden="1">
      <c r="A28" s="38"/>
      <c r="B28" s="39" t="s">
        <v>38</v>
      </c>
      <c r="C28" s="22"/>
      <c r="D28" s="47" t="s">
        <v>39</v>
      </c>
      <c r="E28" s="228">
        <f>E261</f>
        <v>0</v>
      </c>
      <c r="F28" s="228">
        <f>F261</f>
        <v>0</v>
      </c>
      <c r="G28" s="229">
        <f>G261</f>
        <v>0</v>
      </c>
      <c r="H28" s="230"/>
    </row>
    <row r="29" spans="1:8" ht="19.5" customHeight="1">
      <c r="A29" s="40" t="s">
        <v>40</v>
      </c>
      <c r="B29" s="41"/>
      <c r="C29" s="42"/>
      <c r="D29" s="43" t="s">
        <v>41</v>
      </c>
      <c r="E29" s="225">
        <f>E30</f>
        <v>46758160</v>
      </c>
      <c r="F29" s="225">
        <f>F30</f>
        <v>39061160</v>
      </c>
      <c r="G29" s="226">
        <f>G30</f>
        <v>44203973</v>
      </c>
      <c r="H29" s="227">
        <f t="shared" si="0"/>
        <v>0.9453745185867023</v>
      </c>
    </row>
    <row r="30" spans="1:8" ht="19.5" customHeight="1">
      <c r="A30" s="35" t="s">
        <v>42</v>
      </c>
      <c r="B30" s="48"/>
      <c r="C30" s="49"/>
      <c r="D30" s="50" t="s">
        <v>43</v>
      </c>
      <c r="E30" s="231">
        <f>E31+E34+E38+E39</f>
        <v>46758160</v>
      </c>
      <c r="F30" s="231">
        <f>F31+F34+F38+F39</f>
        <v>39061160</v>
      </c>
      <c r="G30" s="232">
        <f>G31+G34+G38+G39</f>
        <v>44203973</v>
      </c>
      <c r="H30" s="233">
        <f t="shared" si="0"/>
        <v>0.9453745185867023</v>
      </c>
    </row>
    <row r="31" spans="1:8" ht="19.5" customHeight="1">
      <c r="A31" s="51"/>
      <c r="B31" s="25" t="s">
        <v>44</v>
      </c>
      <c r="C31" s="48"/>
      <c r="D31" s="50" t="s">
        <v>45</v>
      </c>
      <c r="E31" s="231">
        <f>E32+E33</f>
        <v>37827392</v>
      </c>
      <c r="F31" s="231">
        <f>F32+F33</f>
        <v>31380392</v>
      </c>
      <c r="G31" s="232">
        <f>G32+G33</f>
        <v>36603665</v>
      </c>
      <c r="H31" s="233">
        <f t="shared" si="0"/>
        <v>0.9676497126738212</v>
      </c>
    </row>
    <row r="32" spans="1:8" ht="19.5" customHeight="1">
      <c r="A32" s="51"/>
      <c r="B32" s="39"/>
      <c r="C32" s="22" t="s">
        <v>46</v>
      </c>
      <c r="D32" s="52" t="s">
        <v>47</v>
      </c>
      <c r="E32" s="234">
        <f aca="true" t="shared" si="5" ref="E32:G33">E265</f>
        <v>13640340</v>
      </c>
      <c r="F32" s="234">
        <f t="shared" si="5"/>
        <v>12793340</v>
      </c>
      <c r="G32" s="235">
        <f t="shared" si="5"/>
        <v>11977400</v>
      </c>
      <c r="H32" s="236">
        <f t="shared" si="0"/>
        <v>0.8780866166092635</v>
      </c>
    </row>
    <row r="33" spans="1:8" ht="19.5" customHeight="1">
      <c r="A33" s="51"/>
      <c r="B33" s="39"/>
      <c r="C33" s="22" t="s">
        <v>48</v>
      </c>
      <c r="D33" s="52" t="s">
        <v>49</v>
      </c>
      <c r="E33" s="234">
        <f t="shared" si="5"/>
        <v>24187052</v>
      </c>
      <c r="F33" s="234">
        <f t="shared" si="5"/>
        <v>18587052</v>
      </c>
      <c r="G33" s="235">
        <f t="shared" si="5"/>
        <v>24626265</v>
      </c>
      <c r="H33" s="236">
        <f t="shared" si="0"/>
        <v>1.0181590133431722</v>
      </c>
    </row>
    <row r="34" spans="1:8" ht="19.5" customHeight="1">
      <c r="A34" s="51"/>
      <c r="B34" s="25" t="s">
        <v>50</v>
      </c>
      <c r="C34" s="53"/>
      <c r="D34" s="50" t="s">
        <v>51</v>
      </c>
      <c r="E34" s="231">
        <f>E35+E36+E37</f>
        <v>6620245</v>
      </c>
      <c r="F34" s="231">
        <f>F35+F36+F37</f>
        <v>5820245</v>
      </c>
      <c r="G34" s="232">
        <f>G35+G36+G37</f>
        <v>6290446</v>
      </c>
      <c r="H34" s="233">
        <f t="shared" si="0"/>
        <v>0.9501832636103347</v>
      </c>
    </row>
    <row r="35" spans="1:8" ht="19.5" customHeight="1">
      <c r="A35" s="51"/>
      <c r="B35" s="39"/>
      <c r="C35" s="22" t="s">
        <v>52</v>
      </c>
      <c r="D35" s="52" t="s">
        <v>53</v>
      </c>
      <c r="E35" s="234">
        <f>E268</f>
        <v>3469135</v>
      </c>
      <c r="F35" s="234">
        <f aca="true" t="shared" si="6" ref="F35:G39">F268</f>
        <v>2969135</v>
      </c>
      <c r="G35" s="235">
        <f>G268</f>
        <v>3192659</v>
      </c>
      <c r="H35" s="236">
        <f t="shared" si="0"/>
        <v>0.9203040527393717</v>
      </c>
    </row>
    <row r="36" spans="1:8" ht="19.5" customHeight="1">
      <c r="A36" s="51"/>
      <c r="B36" s="39"/>
      <c r="C36" s="22" t="s">
        <v>54</v>
      </c>
      <c r="D36" s="52" t="s">
        <v>55</v>
      </c>
      <c r="E36" s="234">
        <f>E269</f>
        <v>2182400</v>
      </c>
      <c r="F36" s="234">
        <f t="shared" si="6"/>
        <v>1982400</v>
      </c>
      <c r="G36" s="235">
        <f>G269</f>
        <v>2191593</v>
      </c>
      <c r="H36" s="236">
        <f t="shared" si="0"/>
        <v>1.0042123350439882</v>
      </c>
    </row>
    <row r="37" spans="1:8" ht="19.5" customHeight="1">
      <c r="A37" s="51"/>
      <c r="B37" s="39"/>
      <c r="C37" s="22" t="s">
        <v>56</v>
      </c>
      <c r="D37" s="52" t="s">
        <v>57</v>
      </c>
      <c r="E37" s="234">
        <f>E270</f>
        <v>968710</v>
      </c>
      <c r="F37" s="234">
        <f t="shared" si="6"/>
        <v>868710</v>
      </c>
      <c r="G37" s="235">
        <f>G270</f>
        <v>906194</v>
      </c>
      <c r="H37" s="236">
        <f t="shared" si="0"/>
        <v>0.9354646901549484</v>
      </c>
    </row>
    <row r="38" spans="1:8" ht="19.5" customHeight="1">
      <c r="A38" s="51"/>
      <c r="B38" s="39" t="s">
        <v>58</v>
      </c>
      <c r="C38" s="22"/>
      <c r="D38" s="54" t="s">
        <v>59</v>
      </c>
      <c r="E38" s="234">
        <f>E271</f>
        <v>2310523</v>
      </c>
      <c r="F38" s="234">
        <f t="shared" si="6"/>
        <v>1860523</v>
      </c>
      <c r="G38" s="235">
        <f>G271</f>
        <v>1309862</v>
      </c>
      <c r="H38" s="236">
        <f t="shared" si="0"/>
        <v>0.5669114741554185</v>
      </c>
    </row>
    <row r="39" spans="1:8" ht="19.5" customHeight="1">
      <c r="A39" s="51"/>
      <c r="B39" s="21" t="s">
        <v>60</v>
      </c>
      <c r="C39" s="22"/>
      <c r="D39" s="54" t="s">
        <v>61</v>
      </c>
      <c r="E39" s="228">
        <f>E272</f>
        <v>0</v>
      </c>
      <c r="F39" s="228">
        <f t="shared" si="6"/>
        <v>0</v>
      </c>
      <c r="G39" s="229">
        <f t="shared" si="6"/>
        <v>0</v>
      </c>
      <c r="H39" s="230"/>
    </row>
    <row r="40" spans="1:8" ht="19.5" customHeight="1">
      <c r="A40" s="40" t="s">
        <v>62</v>
      </c>
      <c r="B40" s="41"/>
      <c r="C40" s="42"/>
      <c r="D40" s="43" t="s">
        <v>63</v>
      </c>
      <c r="E40" s="225">
        <f>E41+E47+E49+E52</f>
        <v>79875283</v>
      </c>
      <c r="F40" s="225">
        <f>F41+F47+F49+F52</f>
        <v>59885283</v>
      </c>
      <c r="G40" s="226">
        <f>G41+G47+G49+G52</f>
        <v>43407061</v>
      </c>
      <c r="H40" s="227">
        <f t="shared" si="0"/>
        <v>0.5434354580001927</v>
      </c>
    </row>
    <row r="41" spans="1:8" ht="19.5" customHeight="1">
      <c r="A41" s="327" t="s">
        <v>64</v>
      </c>
      <c r="B41" s="328"/>
      <c r="C41" s="328"/>
      <c r="D41" s="55" t="s">
        <v>65</v>
      </c>
      <c r="E41" s="231">
        <f>E42+E43+E44+E45+E46</f>
        <v>65326550</v>
      </c>
      <c r="F41" s="231">
        <f>F42+F43+F44+F45+F46</f>
        <v>48956550</v>
      </c>
      <c r="G41" s="232">
        <f>G42+G43+G44+G45+G46</f>
        <v>30534979</v>
      </c>
      <c r="H41" s="233">
        <f t="shared" si="0"/>
        <v>0.4674206582162995</v>
      </c>
    </row>
    <row r="42" spans="1:8" ht="25.5" customHeight="1">
      <c r="A42" s="51"/>
      <c r="B42" s="357" t="s">
        <v>66</v>
      </c>
      <c r="C42" s="357"/>
      <c r="D42" s="54" t="s">
        <v>67</v>
      </c>
      <c r="E42" s="228">
        <f aca="true" t="shared" si="7" ref="E42:G45">E275</f>
        <v>0</v>
      </c>
      <c r="F42" s="228">
        <f t="shared" si="7"/>
        <v>0</v>
      </c>
      <c r="G42" s="229">
        <f t="shared" si="7"/>
        <v>0</v>
      </c>
      <c r="H42" s="230"/>
    </row>
    <row r="43" spans="1:8" ht="36.75" customHeight="1">
      <c r="A43" s="51"/>
      <c r="B43" s="357" t="s">
        <v>68</v>
      </c>
      <c r="C43" s="357"/>
      <c r="D43" s="54" t="s">
        <v>69</v>
      </c>
      <c r="E43" s="234">
        <f t="shared" si="7"/>
        <v>62667000</v>
      </c>
      <c r="F43" s="234">
        <f t="shared" si="7"/>
        <v>46700000</v>
      </c>
      <c r="G43" s="235">
        <f t="shared" si="7"/>
        <v>29550979</v>
      </c>
      <c r="H43" s="236">
        <f t="shared" si="0"/>
        <v>0.4715556672570891</v>
      </c>
    </row>
    <row r="44" spans="1:8" ht="16.5" customHeight="1">
      <c r="A44" s="51"/>
      <c r="B44" s="22" t="s">
        <v>70</v>
      </c>
      <c r="C44" s="22"/>
      <c r="D44" s="54" t="s">
        <v>71</v>
      </c>
      <c r="E44" s="234">
        <f t="shared" si="7"/>
        <v>1776550</v>
      </c>
      <c r="F44" s="234">
        <f t="shared" si="7"/>
        <v>1556550</v>
      </c>
      <c r="G44" s="235">
        <f t="shared" si="7"/>
        <v>500000</v>
      </c>
      <c r="H44" s="236">
        <f t="shared" si="0"/>
        <v>0.28144437251977145</v>
      </c>
    </row>
    <row r="45" spans="1:8" ht="15.75" customHeight="1">
      <c r="A45" s="51"/>
      <c r="B45" s="22" t="s">
        <v>72</v>
      </c>
      <c r="C45" s="22"/>
      <c r="D45" s="54" t="s">
        <v>73</v>
      </c>
      <c r="E45" s="234">
        <f t="shared" si="7"/>
        <v>883000</v>
      </c>
      <c r="F45" s="234">
        <f t="shared" si="7"/>
        <v>700000</v>
      </c>
      <c r="G45" s="235">
        <f t="shared" si="7"/>
        <v>484000</v>
      </c>
      <c r="H45" s="236">
        <f t="shared" si="0"/>
        <v>0.5481313703284258</v>
      </c>
    </row>
    <row r="46" spans="1:8" s="56" customFormat="1" ht="26.25" customHeight="1">
      <c r="A46" s="51"/>
      <c r="B46" s="357" t="s">
        <v>74</v>
      </c>
      <c r="C46" s="357"/>
      <c r="D46" s="54" t="s">
        <v>75</v>
      </c>
      <c r="E46" s="228">
        <f>E379</f>
        <v>0</v>
      </c>
      <c r="F46" s="228">
        <f>F379</f>
        <v>0</v>
      </c>
      <c r="G46" s="229">
        <f>G379</f>
        <v>0</v>
      </c>
      <c r="H46" s="230"/>
    </row>
    <row r="47" spans="1:8" s="56" customFormat="1" ht="15" customHeight="1" hidden="1">
      <c r="A47" s="24" t="s">
        <v>76</v>
      </c>
      <c r="B47" s="36"/>
      <c r="C47" s="57"/>
      <c r="D47" s="27" t="s">
        <v>77</v>
      </c>
      <c r="E47" s="231">
        <f>E48</f>
        <v>0</v>
      </c>
      <c r="F47" s="231">
        <f>F48</f>
        <v>0</v>
      </c>
      <c r="G47" s="232">
        <f>G48</f>
        <v>0</v>
      </c>
      <c r="H47" s="233"/>
    </row>
    <row r="48" spans="1:8" s="56" customFormat="1" ht="13.5" customHeight="1" hidden="1">
      <c r="A48" s="58"/>
      <c r="B48" s="21" t="s">
        <v>78</v>
      </c>
      <c r="C48" s="22"/>
      <c r="D48" s="59" t="s">
        <v>79</v>
      </c>
      <c r="E48" s="228">
        <f>E280</f>
        <v>0</v>
      </c>
      <c r="F48" s="228">
        <f>F280</f>
        <v>0</v>
      </c>
      <c r="G48" s="229">
        <f>G280</f>
        <v>0</v>
      </c>
      <c r="H48" s="230"/>
    </row>
    <row r="49" spans="1:8" s="56" customFormat="1" ht="19.5" customHeight="1">
      <c r="A49" s="60" t="s">
        <v>80</v>
      </c>
      <c r="B49" s="36"/>
      <c r="C49" s="37"/>
      <c r="D49" s="27" t="s">
        <v>81</v>
      </c>
      <c r="E49" s="231">
        <f>E50+E51</f>
        <v>106446</v>
      </c>
      <c r="F49" s="231">
        <f>F50+F51</f>
        <v>86446</v>
      </c>
      <c r="G49" s="232">
        <f>G50+G51</f>
        <v>100825</v>
      </c>
      <c r="H49" s="233">
        <f t="shared" si="0"/>
        <v>0.9471938823440994</v>
      </c>
    </row>
    <row r="50" spans="1:8" s="56" customFormat="1" ht="19.5" customHeight="1">
      <c r="A50" s="51"/>
      <c r="B50" s="39" t="s">
        <v>82</v>
      </c>
      <c r="C50" s="22"/>
      <c r="D50" s="23" t="s">
        <v>83</v>
      </c>
      <c r="E50" s="234">
        <f aca="true" t="shared" si="8" ref="E50:G51">E282</f>
        <v>106446</v>
      </c>
      <c r="F50" s="234">
        <f t="shared" si="8"/>
        <v>86446</v>
      </c>
      <c r="G50" s="235">
        <f t="shared" si="8"/>
        <v>100825</v>
      </c>
      <c r="H50" s="236">
        <f t="shared" si="0"/>
        <v>0.9471938823440994</v>
      </c>
    </row>
    <row r="51" spans="1:8" s="56" customFormat="1" ht="19.5" customHeight="1">
      <c r="A51" s="51"/>
      <c r="B51" s="61" t="s">
        <v>84</v>
      </c>
      <c r="C51" s="22"/>
      <c r="D51" s="23" t="s">
        <v>85</v>
      </c>
      <c r="E51" s="234">
        <f t="shared" si="8"/>
        <v>0</v>
      </c>
      <c r="F51" s="234">
        <f t="shared" si="8"/>
        <v>0</v>
      </c>
      <c r="G51" s="235">
        <f t="shared" si="8"/>
        <v>0</v>
      </c>
      <c r="H51" s="236"/>
    </row>
    <row r="52" spans="1:8" s="56" customFormat="1" ht="26.25" customHeight="1">
      <c r="A52" s="379" t="s">
        <v>86</v>
      </c>
      <c r="B52" s="380"/>
      <c r="C52" s="380"/>
      <c r="D52" s="27" t="s">
        <v>87</v>
      </c>
      <c r="E52" s="231">
        <f>E53+E56+E57</f>
        <v>14442287</v>
      </c>
      <c r="F52" s="231">
        <f>F53+F56+F57</f>
        <v>10842287</v>
      </c>
      <c r="G52" s="232">
        <f>G53+G56+G57</f>
        <v>12771257</v>
      </c>
      <c r="H52" s="233">
        <f t="shared" si="0"/>
        <v>0.8842960259687402</v>
      </c>
    </row>
    <row r="53" spans="1:8" s="56" customFormat="1" ht="19.5" customHeight="1">
      <c r="A53" s="51"/>
      <c r="B53" s="39" t="s">
        <v>88</v>
      </c>
      <c r="C53" s="62"/>
      <c r="D53" s="23" t="s">
        <v>89</v>
      </c>
      <c r="E53" s="240">
        <f>E54+E55</f>
        <v>13792287</v>
      </c>
      <c r="F53" s="240">
        <f>F54+F55</f>
        <v>10292287</v>
      </c>
      <c r="G53" s="241">
        <f>G54+G55</f>
        <v>12125237</v>
      </c>
      <c r="H53" s="242">
        <f t="shared" si="0"/>
        <v>0.8791317205043659</v>
      </c>
    </row>
    <row r="54" spans="1:8" s="56" customFormat="1" ht="19.5" customHeight="1">
      <c r="A54" s="51"/>
      <c r="B54" s="63"/>
      <c r="C54" s="22" t="s">
        <v>90</v>
      </c>
      <c r="D54" s="64" t="s">
        <v>91</v>
      </c>
      <c r="E54" s="234">
        <f>E286</f>
        <v>9225160</v>
      </c>
      <c r="F54" s="234">
        <f aca="true" t="shared" si="9" ref="F54:G57">F286</f>
        <v>6225160</v>
      </c>
      <c r="G54" s="235">
        <f>G286</f>
        <v>7962744</v>
      </c>
      <c r="H54" s="236">
        <f t="shared" si="0"/>
        <v>0.8631551105888678</v>
      </c>
    </row>
    <row r="55" spans="1:8" s="56" customFormat="1" ht="19.5" customHeight="1">
      <c r="A55" s="51"/>
      <c r="B55" s="63"/>
      <c r="C55" s="22" t="s">
        <v>92</v>
      </c>
      <c r="D55" s="64" t="s">
        <v>93</v>
      </c>
      <c r="E55" s="234">
        <f>E287</f>
        <v>4567127</v>
      </c>
      <c r="F55" s="234">
        <f t="shared" si="9"/>
        <v>4067127</v>
      </c>
      <c r="G55" s="235">
        <f>G287</f>
        <v>4162493</v>
      </c>
      <c r="H55" s="236">
        <f t="shared" si="0"/>
        <v>0.9114029454403173</v>
      </c>
    </row>
    <row r="56" spans="1:8" s="56" customFormat="1" ht="19.5" customHeight="1">
      <c r="A56" s="51"/>
      <c r="B56" s="39" t="s">
        <v>94</v>
      </c>
      <c r="C56" s="22"/>
      <c r="D56" s="23" t="s">
        <v>95</v>
      </c>
      <c r="E56" s="234">
        <f>E288</f>
        <v>650000</v>
      </c>
      <c r="F56" s="234">
        <f t="shared" si="9"/>
        <v>550000</v>
      </c>
      <c r="G56" s="235">
        <f>G288</f>
        <v>646020</v>
      </c>
      <c r="H56" s="236">
        <f t="shared" si="0"/>
        <v>0.9938769230769231</v>
      </c>
    </row>
    <row r="57" spans="1:8" s="56" customFormat="1" ht="24.75" customHeight="1">
      <c r="A57" s="51"/>
      <c r="B57" s="326" t="s">
        <v>96</v>
      </c>
      <c r="C57" s="326"/>
      <c r="D57" s="23" t="s">
        <v>97</v>
      </c>
      <c r="E57" s="234">
        <f>E289</f>
        <v>0</v>
      </c>
      <c r="F57" s="234">
        <f t="shared" si="9"/>
        <v>0</v>
      </c>
      <c r="G57" s="235">
        <f t="shared" si="9"/>
        <v>0</v>
      </c>
      <c r="H57" s="236"/>
    </row>
    <row r="58" spans="1:8" s="56" customFormat="1" ht="16.5" customHeight="1" hidden="1">
      <c r="A58" s="66" t="s">
        <v>98</v>
      </c>
      <c r="B58" s="67"/>
      <c r="C58" s="42"/>
      <c r="D58" s="43" t="s">
        <v>99</v>
      </c>
      <c r="E58" s="225">
        <f aca="true" t="shared" si="10" ref="E58:G59">E59</f>
        <v>2641</v>
      </c>
      <c r="F58" s="225">
        <f t="shared" si="10"/>
        <v>2641</v>
      </c>
      <c r="G58" s="226">
        <f t="shared" si="10"/>
        <v>0</v>
      </c>
      <c r="H58" s="227"/>
    </row>
    <row r="59" spans="1:8" s="56" customFormat="1" ht="17.25" customHeight="1" hidden="1">
      <c r="A59" s="60" t="s">
        <v>100</v>
      </c>
      <c r="B59" s="48"/>
      <c r="C59" s="68"/>
      <c r="D59" s="27" t="s">
        <v>101</v>
      </c>
      <c r="E59" s="231">
        <f t="shared" si="10"/>
        <v>2641</v>
      </c>
      <c r="F59" s="231">
        <f t="shared" si="10"/>
        <v>2641</v>
      </c>
      <c r="G59" s="232">
        <f t="shared" si="10"/>
        <v>0</v>
      </c>
      <c r="H59" s="233"/>
    </row>
    <row r="60" spans="1:8" s="56" customFormat="1" ht="14.25" customHeight="1" hidden="1">
      <c r="A60" s="51"/>
      <c r="B60" s="61" t="s">
        <v>102</v>
      </c>
      <c r="C60" s="22"/>
      <c r="D60" s="23" t="s">
        <v>103</v>
      </c>
      <c r="E60" s="228">
        <f>E292</f>
        <v>2641</v>
      </c>
      <c r="F60" s="228">
        <f>F292</f>
        <v>2641</v>
      </c>
      <c r="G60" s="229">
        <f>G292</f>
        <v>0</v>
      </c>
      <c r="H60" s="230"/>
    </row>
    <row r="61" spans="1:8" s="56" customFormat="1" ht="19.5" customHeight="1">
      <c r="A61" s="40" t="s">
        <v>104</v>
      </c>
      <c r="B61" s="69"/>
      <c r="C61" s="41"/>
      <c r="D61" s="70" t="s">
        <v>105</v>
      </c>
      <c r="E61" s="225">
        <f>E62+E71</f>
        <v>29930406</v>
      </c>
      <c r="F61" s="225">
        <f>F62+F71</f>
        <v>27700406</v>
      </c>
      <c r="G61" s="226">
        <f>G62+G71</f>
        <v>25081495</v>
      </c>
      <c r="H61" s="227">
        <f t="shared" si="0"/>
        <v>0.8379938113769656</v>
      </c>
    </row>
    <row r="62" spans="1:8" s="56" customFormat="1" ht="19.5" customHeight="1">
      <c r="A62" s="71" t="s">
        <v>106</v>
      </c>
      <c r="B62" s="41"/>
      <c r="C62" s="42"/>
      <c r="D62" s="43" t="s">
        <v>107</v>
      </c>
      <c r="E62" s="225">
        <f>E63+E69</f>
        <v>17425516</v>
      </c>
      <c r="F62" s="225">
        <f>F63+F69</f>
        <v>17425516</v>
      </c>
      <c r="G62" s="226">
        <f>G63+G69</f>
        <v>15446273</v>
      </c>
      <c r="H62" s="227">
        <f t="shared" si="0"/>
        <v>0.8864169646396698</v>
      </c>
    </row>
    <row r="63" spans="1:8" s="56" customFormat="1" ht="19.5" customHeight="1">
      <c r="A63" s="24" t="s">
        <v>108</v>
      </c>
      <c r="B63" s="36"/>
      <c r="C63" s="37"/>
      <c r="D63" s="27" t="s">
        <v>109</v>
      </c>
      <c r="E63" s="231">
        <f>E64+E65+E66+E68</f>
        <v>17425516</v>
      </c>
      <c r="F63" s="231">
        <f>F64+F65+F66+F68</f>
        <v>17425516</v>
      </c>
      <c r="G63" s="232">
        <f>G64+G65+G66+G68</f>
        <v>15446273</v>
      </c>
      <c r="H63" s="233">
        <f t="shared" si="0"/>
        <v>0.8864169646396698</v>
      </c>
    </row>
    <row r="64" spans="1:8" s="56" customFormat="1" ht="19.5" customHeight="1">
      <c r="A64" s="51"/>
      <c r="B64" s="39" t="s">
        <v>110</v>
      </c>
      <c r="C64" s="72"/>
      <c r="D64" s="23" t="s">
        <v>111</v>
      </c>
      <c r="E64" s="234">
        <f aca="true" t="shared" si="11" ref="E64:G65">E296</f>
        <v>0</v>
      </c>
      <c r="F64" s="234">
        <f t="shared" si="11"/>
        <v>0</v>
      </c>
      <c r="G64" s="235">
        <f t="shared" si="11"/>
        <v>0</v>
      </c>
      <c r="H64" s="236"/>
    </row>
    <row r="65" spans="1:8" s="56" customFormat="1" ht="19.5" customHeight="1">
      <c r="A65" s="51"/>
      <c r="B65" s="39" t="s">
        <v>112</v>
      </c>
      <c r="C65" s="22"/>
      <c r="D65" s="23" t="s">
        <v>113</v>
      </c>
      <c r="E65" s="234">
        <f t="shared" si="11"/>
        <v>3262516</v>
      </c>
      <c r="F65" s="234">
        <f t="shared" si="11"/>
        <v>3262516</v>
      </c>
      <c r="G65" s="235">
        <f t="shared" si="11"/>
        <v>1283430</v>
      </c>
      <c r="H65" s="236">
        <f t="shared" si="0"/>
        <v>0.3933865764949505</v>
      </c>
    </row>
    <row r="66" spans="1:8" s="56" customFormat="1" ht="19.5" customHeight="1">
      <c r="A66" s="38"/>
      <c r="B66" s="39" t="s">
        <v>114</v>
      </c>
      <c r="C66" s="22"/>
      <c r="D66" s="23" t="s">
        <v>115</v>
      </c>
      <c r="E66" s="240">
        <f>E67</f>
        <v>14163000</v>
      </c>
      <c r="F66" s="240">
        <f>F67</f>
        <v>14163000</v>
      </c>
      <c r="G66" s="241">
        <f>G67</f>
        <v>14162843</v>
      </c>
      <c r="H66" s="242">
        <f>G66/E66</f>
        <v>0.9999889147779425</v>
      </c>
    </row>
    <row r="67" spans="1:8" s="56" customFormat="1" ht="19.5" customHeight="1">
      <c r="A67" s="38"/>
      <c r="B67" s="39"/>
      <c r="C67" s="22" t="s">
        <v>116</v>
      </c>
      <c r="D67" s="73" t="s">
        <v>117</v>
      </c>
      <c r="E67" s="234">
        <f aca="true" t="shared" si="12" ref="E67:G68">E299</f>
        <v>14163000</v>
      </c>
      <c r="F67" s="243">
        <f t="shared" si="12"/>
        <v>14163000</v>
      </c>
      <c r="G67" s="244">
        <f t="shared" si="12"/>
        <v>14162843</v>
      </c>
      <c r="H67" s="245">
        <f>G67/E67</f>
        <v>0.9999889147779425</v>
      </c>
    </row>
    <row r="68" spans="1:8" s="56" customFormat="1" ht="19.5" customHeight="1">
      <c r="A68" s="38"/>
      <c r="B68" s="39" t="s">
        <v>118</v>
      </c>
      <c r="C68" s="22"/>
      <c r="D68" s="23" t="s">
        <v>119</v>
      </c>
      <c r="E68" s="234">
        <f t="shared" si="12"/>
        <v>0</v>
      </c>
      <c r="F68" s="234">
        <f t="shared" si="12"/>
        <v>0</v>
      </c>
      <c r="G68" s="235">
        <f t="shared" si="12"/>
        <v>0</v>
      </c>
      <c r="H68" s="236"/>
    </row>
    <row r="69" spans="1:8" s="56" customFormat="1" ht="15">
      <c r="A69" s="35" t="s">
        <v>120</v>
      </c>
      <c r="B69" s="36"/>
      <c r="C69" s="26"/>
      <c r="D69" s="74" t="s">
        <v>121</v>
      </c>
      <c r="E69" s="231">
        <f>E70</f>
        <v>0</v>
      </c>
      <c r="F69" s="231">
        <f>F70</f>
        <v>0</v>
      </c>
      <c r="G69" s="232">
        <f>G70</f>
        <v>0</v>
      </c>
      <c r="H69" s="233"/>
    </row>
    <row r="70" spans="1:8" s="56" customFormat="1" ht="14.25">
      <c r="A70" s="38"/>
      <c r="B70" s="39" t="s">
        <v>122</v>
      </c>
      <c r="C70" s="22"/>
      <c r="D70" s="75" t="s">
        <v>123</v>
      </c>
      <c r="E70" s="228">
        <f>E302</f>
        <v>0</v>
      </c>
      <c r="F70" s="228">
        <f>F302</f>
        <v>0</v>
      </c>
      <c r="G70" s="229">
        <f>G302</f>
        <v>0</v>
      </c>
      <c r="H70" s="230"/>
    </row>
    <row r="71" spans="1:8" s="56" customFormat="1" ht="19.5" customHeight="1">
      <c r="A71" s="40" t="s">
        <v>124</v>
      </c>
      <c r="B71" s="41"/>
      <c r="C71" s="41"/>
      <c r="D71" s="76" t="s">
        <v>125</v>
      </c>
      <c r="E71" s="225">
        <f>E72+E80+E83+E88+E97</f>
        <v>12504890</v>
      </c>
      <c r="F71" s="225">
        <f>F72+F80+F83+F88+F97</f>
        <v>10274890</v>
      </c>
      <c r="G71" s="226">
        <f>G72+G80+G83+G88+G97</f>
        <v>9635222</v>
      </c>
      <c r="H71" s="227">
        <f t="shared" si="0"/>
        <v>0.7705163340101352</v>
      </c>
    </row>
    <row r="72" spans="1:8" s="56" customFormat="1" ht="24.75" customHeight="1">
      <c r="A72" s="327" t="s">
        <v>126</v>
      </c>
      <c r="B72" s="328"/>
      <c r="C72" s="328"/>
      <c r="D72" s="77" t="s">
        <v>127</v>
      </c>
      <c r="E72" s="231">
        <f>E73+E74+E75+E76+E77+E78+E79</f>
        <v>484021</v>
      </c>
      <c r="F72" s="231">
        <f>F73+F74+F75+F76+F77+F78+F79</f>
        <v>384021</v>
      </c>
      <c r="G72" s="232">
        <f>G73+G74+G75+G76+G77+G78+G79</f>
        <v>405115</v>
      </c>
      <c r="H72" s="233">
        <f t="shared" si="0"/>
        <v>0.8369781476423543</v>
      </c>
    </row>
    <row r="73" spans="1:8" s="56" customFormat="1" ht="19.5" customHeight="1">
      <c r="A73" s="51"/>
      <c r="B73" s="39" t="s">
        <v>128</v>
      </c>
      <c r="C73" s="22"/>
      <c r="D73" s="78" t="s">
        <v>129</v>
      </c>
      <c r="E73" s="234">
        <f aca="true" t="shared" si="13" ref="E73:G75">E305</f>
        <v>0</v>
      </c>
      <c r="F73" s="234">
        <f t="shared" si="13"/>
        <v>0</v>
      </c>
      <c r="G73" s="235">
        <f t="shared" si="13"/>
        <v>0</v>
      </c>
      <c r="H73" s="236"/>
    </row>
    <row r="74" spans="1:8" s="56" customFormat="1" ht="19.5" customHeight="1">
      <c r="A74" s="51"/>
      <c r="B74" s="39" t="s">
        <v>130</v>
      </c>
      <c r="C74" s="22"/>
      <c r="D74" s="78" t="s">
        <v>131</v>
      </c>
      <c r="E74" s="234">
        <f t="shared" si="13"/>
        <v>435038</v>
      </c>
      <c r="F74" s="234">
        <f t="shared" si="13"/>
        <v>335038</v>
      </c>
      <c r="G74" s="235">
        <f t="shared" si="13"/>
        <v>350626</v>
      </c>
      <c r="H74" s="236">
        <f aca="true" t="shared" si="14" ref="H74:H138">G74/E74</f>
        <v>0.8059663753511187</v>
      </c>
    </row>
    <row r="75" spans="1:8" s="56" customFormat="1" ht="19.5" customHeight="1">
      <c r="A75" s="51"/>
      <c r="B75" s="39" t="s">
        <v>132</v>
      </c>
      <c r="C75" s="22"/>
      <c r="D75" s="78" t="s">
        <v>133</v>
      </c>
      <c r="E75" s="234">
        <f t="shared" si="13"/>
        <v>0</v>
      </c>
      <c r="F75" s="234">
        <f t="shared" si="13"/>
        <v>0</v>
      </c>
      <c r="G75" s="235">
        <f t="shared" si="13"/>
        <v>0</v>
      </c>
      <c r="H75" s="236"/>
    </row>
    <row r="76" spans="1:8" s="56" customFormat="1" ht="19.5" customHeight="1">
      <c r="A76" s="79"/>
      <c r="B76" s="39" t="s">
        <v>134</v>
      </c>
      <c r="C76" s="22"/>
      <c r="D76" s="78" t="s">
        <v>135</v>
      </c>
      <c r="E76" s="234"/>
      <c r="F76" s="234">
        <f aca="true" t="shared" si="15" ref="F76:G79">F308</f>
        <v>0</v>
      </c>
      <c r="G76" s="235">
        <f t="shared" si="15"/>
        <v>0</v>
      </c>
      <c r="H76" s="236"/>
    </row>
    <row r="77" spans="1:8" s="56" customFormat="1" ht="19.5" customHeight="1">
      <c r="A77" s="80"/>
      <c r="B77" s="39" t="s">
        <v>136</v>
      </c>
      <c r="C77" s="22"/>
      <c r="D77" s="78" t="s">
        <v>137</v>
      </c>
      <c r="E77" s="234"/>
      <c r="F77" s="234">
        <f t="shared" si="15"/>
        <v>0</v>
      </c>
      <c r="G77" s="235">
        <f t="shared" si="15"/>
        <v>0</v>
      </c>
      <c r="H77" s="236"/>
    </row>
    <row r="78" spans="1:8" s="56" customFormat="1" ht="19.5" customHeight="1">
      <c r="A78" s="80"/>
      <c r="B78" s="39" t="s">
        <v>138</v>
      </c>
      <c r="C78" s="22"/>
      <c r="D78" s="78" t="s">
        <v>139</v>
      </c>
      <c r="E78" s="234">
        <f>E310</f>
        <v>13983</v>
      </c>
      <c r="F78" s="234">
        <f t="shared" si="15"/>
        <v>13983</v>
      </c>
      <c r="G78" s="235">
        <f t="shared" si="15"/>
        <v>20042</v>
      </c>
      <c r="H78" s="236">
        <f t="shared" si="14"/>
        <v>1.433311878709862</v>
      </c>
    </row>
    <row r="79" spans="1:8" s="56" customFormat="1" ht="19.5" customHeight="1">
      <c r="A79" s="79"/>
      <c r="B79" s="39" t="s">
        <v>140</v>
      </c>
      <c r="C79" s="22"/>
      <c r="D79" s="78" t="s">
        <v>141</v>
      </c>
      <c r="E79" s="234">
        <f>E311</f>
        <v>35000</v>
      </c>
      <c r="F79" s="234">
        <f t="shared" si="15"/>
        <v>35000</v>
      </c>
      <c r="G79" s="235">
        <f t="shared" si="15"/>
        <v>34447</v>
      </c>
      <c r="H79" s="236">
        <f t="shared" si="14"/>
        <v>0.9842</v>
      </c>
    </row>
    <row r="80" spans="1:8" s="56" customFormat="1" ht="19.5" customHeight="1">
      <c r="A80" s="60" t="s">
        <v>142</v>
      </c>
      <c r="B80" s="36"/>
      <c r="C80" s="81"/>
      <c r="D80" s="77" t="s">
        <v>143</v>
      </c>
      <c r="E80" s="231">
        <f>E81+E82</f>
        <v>133138</v>
      </c>
      <c r="F80" s="231">
        <f>F81+F82</f>
        <v>103138</v>
      </c>
      <c r="G80" s="232">
        <f>G81+G82</f>
        <v>98774</v>
      </c>
      <c r="H80" s="233">
        <f t="shared" si="14"/>
        <v>0.7418918715918821</v>
      </c>
    </row>
    <row r="81" spans="1:8" s="56" customFormat="1" ht="19.5" customHeight="1">
      <c r="A81" s="51"/>
      <c r="B81" s="61" t="s">
        <v>144</v>
      </c>
      <c r="C81" s="22"/>
      <c r="D81" s="78" t="s">
        <v>145</v>
      </c>
      <c r="E81" s="234">
        <f aca="true" t="shared" si="16" ref="E81:G82">E313</f>
        <v>4728</v>
      </c>
      <c r="F81" s="234">
        <f t="shared" si="16"/>
        <v>4728</v>
      </c>
      <c r="G81" s="235">
        <f t="shared" si="16"/>
        <v>2528</v>
      </c>
      <c r="H81" s="236">
        <f t="shared" si="14"/>
        <v>0.5346869712351946</v>
      </c>
    </row>
    <row r="82" spans="1:8" s="56" customFormat="1" ht="19.5" customHeight="1">
      <c r="A82" s="79"/>
      <c r="B82" s="21" t="s">
        <v>146</v>
      </c>
      <c r="C82" s="22"/>
      <c r="D82" s="78" t="s">
        <v>147</v>
      </c>
      <c r="E82" s="234">
        <f t="shared" si="16"/>
        <v>128410</v>
      </c>
      <c r="F82" s="234">
        <f t="shared" si="16"/>
        <v>98410</v>
      </c>
      <c r="G82" s="235">
        <f t="shared" si="16"/>
        <v>96246</v>
      </c>
      <c r="H82" s="236">
        <f t="shared" si="14"/>
        <v>0.7495210653375906</v>
      </c>
    </row>
    <row r="83" spans="1:8" s="56" customFormat="1" ht="19.5" customHeight="1">
      <c r="A83" s="60" t="s">
        <v>148</v>
      </c>
      <c r="B83" s="36"/>
      <c r="C83" s="26"/>
      <c r="D83" s="77" t="s">
        <v>149</v>
      </c>
      <c r="E83" s="231">
        <f>E84+E85+E86+E87</f>
        <v>4336683</v>
      </c>
      <c r="F83" s="231">
        <f>F84+F85+F86+F87</f>
        <v>3336683</v>
      </c>
      <c r="G83" s="232">
        <f>G84+G85+G86+G87</f>
        <v>3140623</v>
      </c>
      <c r="H83" s="233">
        <f t="shared" si="14"/>
        <v>0.7241993477503428</v>
      </c>
    </row>
    <row r="84" spans="1:8" s="56" customFormat="1" ht="19.5" customHeight="1">
      <c r="A84" s="51"/>
      <c r="B84" s="39" t="s">
        <v>150</v>
      </c>
      <c r="C84" s="22"/>
      <c r="D84" s="78" t="s">
        <v>151</v>
      </c>
      <c r="E84" s="234">
        <f>E316</f>
        <v>4321443</v>
      </c>
      <c r="F84" s="234">
        <f aca="true" t="shared" si="17" ref="F84:G87">F316</f>
        <v>3321443</v>
      </c>
      <c r="G84" s="235">
        <f t="shared" si="17"/>
        <v>3118582</v>
      </c>
      <c r="H84" s="236">
        <f t="shared" si="14"/>
        <v>0.7216529293571615</v>
      </c>
    </row>
    <row r="85" spans="1:8" s="56" customFormat="1" ht="24.75" customHeight="1">
      <c r="A85" s="51"/>
      <c r="B85" s="329" t="s">
        <v>152</v>
      </c>
      <c r="C85" s="329"/>
      <c r="D85" s="78" t="s">
        <v>153</v>
      </c>
      <c r="E85" s="234"/>
      <c r="F85" s="234">
        <f t="shared" si="17"/>
        <v>0</v>
      </c>
      <c r="G85" s="235">
        <f t="shared" si="17"/>
        <v>0</v>
      </c>
      <c r="H85" s="236"/>
    </row>
    <row r="86" spans="1:8" s="56" customFormat="1" ht="25.5" customHeight="1">
      <c r="A86" s="82"/>
      <c r="B86" s="326" t="s">
        <v>154</v>
      </c>
      <c r="C86" s="326"/>
      <c r="D86" s="78" t="s">
        <v>155</v>
      </c>
      <c r="E86" s="234">
        <f>E318</f>
        <v>240</v>
      </c>
      <c r="F86" s="234">
        <f t="shared" si="17"/>
        <v>240</v>
      </c>
      <c r="G86" s="235">
        <f>G318</f>
        <v>0</v>
      </c>
      <c r="H86" s="236"/>
    </row>
    <row r="87" spans="1:8" s="56" customFormat="1" ht="15">
      <c r="A87" s="51"/>
      <c r="B87" s="21" t="s">
        <v>156</v>
      </c>
      <c r="C87" s="22"/>
      <c r="D87" s="78" t="s">
        <v>157</v>
      </c>
      <c r="E87" s="234">
        <f>E319</f>
        <v>15000</v>
      </c>
      <c r="F87" s="234">
        <f t="shared" si="17"/>
        <v>15000</v>
      </c>
      <c r="G87" s="235">
        <f>G319</f>
        <v>22041</v>
      </c>
      <c r="H87" s="236">
        <f t="shared" si="14"/>
        <v>1.4694</v>
      </c>
    </row>
    <row r="88" spans="1:8" s="56" customFormat="1" ht="29.25" customHeight="1">
      <c r="A88" s="358" t="s">
        <v>158</v>
      </c>
      <c r="B88" s="359"/>
      <c r="C88" s="359"/>
      <c r="D88" s="77" t="s">
        <v>159</v>
      </c>
      <c r="E88" s="231">
        <f>E89+E90+E91+E92+E93+E96+E94+E95</f>
        <v>7402347</v>
      </c>
      <c r="F88" s="231">
        <f>F89+F90+F91+F92+F93+F96+F94+F95</f>
        <v>6302347</v>
      </c>
      <c r="G88" s="232">
        <f>G89+G90+G91+G92+G93+G96+G94+G95</f>
        <v>5842009</v>
      </c>
      <c r="H88" s="233">
        <f t="shared" si="14"/>
        <v>0.7892103680089572</v>
      </c>
    </row>
    <row r="89" spans="1:8" s="56" customFormat="1" ht="14.25">
      <c r="A89" s="51"/>
      <c r="B89" s="83" t="s">
        <v>160</v>
      </c>
      <c r="C89" s="39"/>
      <c r="D89" s="78" t="s">
        <v>161</v>
      </c>
      <c r="E89" s="228"/>
      <c r="F89" s="228">
        <f aca="true" t="shared" si="18" ref="F89:G91">F321</f>
        <v>0</v>
      </c>
      <c r="G89" s="229">
        <f t="shared" si="18"/>
        <v>0</v>
      </c>
      <c r="H89" s="230"/>
    </row>
    <row r="90" spans="1:8" s="56" customFormat="1" ht="19.5" customHeight="1">
      <c r="A90" s="51"/>
      <c r="B90" s="39" t="s">
        <v>162</v>
      </c>
      <c r="C90" s="83"/>
      <c r="D90" s="78" t="s">
        <v>163</v>
      </c>
      <c r="E90" s="234"/>
      <c r="F90" s="234">
        <f t="shared" si="18"/>
        <v>0</v>
      </c>
      <c r="G90" s="235">
        <f t="shared" si="18"/>
        <v>0</v>
      </c>
      <c r="H90" s="236"/>
    </row>
    <row r="91" spans="1:8" s="56" customFormat="1" ht="19.5" customHeight="1">
      <c r="A91" s="84"/>
      <c r="B91" s="378" t="s">
        <v>164</v>
      </c>
      <c r="C91" s="378"/>
      <c r="D91" s="85" t="s">
        <v>165</v>
      </c>
      <c r="E91" s="234">
        <f>E323</f>
        <v>454515</v>
      </c>
      <c r="F91" s="234">
        <f t="shared" si="18"/>
        <v>354515</v>
      </c>
      <c r="G91" s="235">
        <f t="shared" si="18"/>
        <v>488342</v>
      </c>
      <c r="H91" s="236">
        <f t="shared" si="14"/>
        <v>1.0744243864338912</v>
      </c>
    </row>
    <row r="92" spans="1:8" s="56" customFormat="1" ht="12" customHeight="1">
      <c r="A92" s="84"/>
      <c r="B92" s="378" t="s">
        <v>166</v>
      </c>
      <c r="C92" s="378"/>
      <c r="D92" s="85" t="s">
        <v>167</v>
      </c>
      <c r="E92" s="234"/>
      <c r="F92" s="234">
        <f>F383</f>
        <v>0</v>
      </c>
      <c r="G92" s="235">
        <f>G383</f>
        <v>0</v>
      </c>
      <c r="H92" s="236"/>
    </row>
    <row r="93" spans="1:8" s="56" customFormat="1" ht="15">
      <c r="A93" s="51"/>
      <c r="B93" s="377" t="s">
        <v>168</v>
      </c>
      <c r="C93" s="377"/>
      <c r="D93" s="59" t="s">
        <v>169</v>
      </c>
      <c r="E93" s="234"/>
      <c r="F93" s="234">
        <f>F324</f>
        <v>0</v>
      </c>
      <c r="G93" s="235">
        <f>G324</f>
        <v>0</v>
      </c>
      <c r="H93" s="236"/>
    </row>
    <row r="94" spans="1:8" s="56" customFormat="1" ht="15">
      <c r="A94" s="51"/>
      <c r="B94" s="375" t="s">
        <v>410</v>
      </c>
      <c r="C94" s="376"/>
      <c r="D94" s="86" t="s">
        <v>409</v>
      </c>
      <c r="E94" s="234">
        <f aca="true" t="shared" si="19" ref="E94:G95">E384</f>
        <v>132000</v>
      </c>
      <c r="F94" s="234">
        <f t="shared" si="19"/>
        <v>132000</v>
      </c>
      <c r="G94" s="235">
        <f t="shared" si="19"/>
        <v>146183</v>
      </c>
      <c r="H94" s="236">
        <f>G94/E94</f>
        <v>1.1074469696969698</v>
      </c>
    </row>
    <row r="95" spans="1:8" s="56" customFormat="1" ht="15">
      <c r="A95" s="51"/>
      <c r="B95" s="375" t="s">
        <v>441</v>
      </c>
      <c r="C95" s="376"/>
      <c r="D95" s="198" t="s">
        <v>440</v>
      </c>
      <c r="E95" s="234">
        <f t="shared" si="19"/>
        <v>0</v>
      </c>
      <c r="F95" s="234">
        <f t="shared" si="19"/>
        <v>0</v>
      </c>
      <c r="G95" s="234">
        <f t="shared" si="19"/>
        <v>0</v>
      </c>
      <c r="H95" s="236"/>
    </row>
    <row r="96" spans="1:8" s="56" customFormat="1" ht="15">
      <c r="A96" s="51"/>
      <c r="B96" s="39" t="s">
        <v>170</v>
      </c>
      <c r="C96" s="83"/>
      <c r="D96" s="78" t="s">
        <v>171</v>
      </c>
      <c r="E96" s="234">
        <f>E326</f>
        <v>6815832</v>
      </c>
      <c r="F96" s="234">
        <f>F326</f>
        <v>5815832</v>
      </c>
      <c r="G96" s="235">
        <f>G326</f>
        <v>5207484</v>
      </c>
      <c r="H96" s="236">
        <f t="shared" si="14"/>
        <v>0.7640276344839485</v>
      </c>
    </row>
    <row r="97" spans="1:8" s="56" customFormat="1" ht="19.5" customHeight="1">
      <c r="A97" s="60" t="s">
        <v>172</v>
      </c>
      <c r="B97" s="36"/>
      <c r="C97" s="26"/>
      <c r="D97" s="77" t="s">
        <v>173</v>
      </c>
      <c r="E97" s="231">
        <f>E98+E99+E100+E101</f>
        <v>148701</v>
      </c>
      <c r="F97" s="231">
        <f>F98+F99+F100+F101</f>
        <v>148701</v>
      </c>
      <c r="G97" s="231">
        <f>G98+G99+G100+G101</f>
        <v>148701</v>
      </c>
      <c r="H97" s="233">
        <f>F97/E97</f>
        <v>1</v>
      </c>
    </row>
    <row r="98" spans="1:8" s="56" customFormat="1" ht="14.25">
      <c r="A98" s="51"/>
      <c r="B98" s="39" t="s">
        <v>174</v>
      </c>
      <c r="C98" s="22"/>
      <c r="D98" s="78" t="s">
        <v>175</v>
      </c>
      <c r="E98" s="228">
        <f aca="true" t="shared" si="20" ref="E98:G99">E328</f>
        <v>0</v>
      </c>
      <c r="F98" s="228">
        <f t="shared" si="20"/>
        <v>0</v>
      </c>
      <c r="G98" s="229">
        <f t="shared" si="20"/>
        <v>0</v>
      </c>
      <c r="H98" s="230"/>
    </row>
    <row r="99" spans="1:8" s="56" customFormat="1" ht="21.75" customHeight="1">
      <c r="A99" s="371" t="s">
        <v>176</v>
      </c>
      <c r="B99" s="372"/>
      <c r="C99" s="372"/>
      <c r="D99" s="78" t="s">
        <v>177</v>
      </c>
      <c r="E99" s="243">
        <f t="shared" si="20"/>
        <v>-70542698</v>
      </c>
      <c r="F99" s="243">
        <f t="shared" si="20"/>
        <v>-70542698</v>
      </c>
      <c r="G99" s="244">
        <f t="shared" si="20"/>
        <v>-57737114</v>
      </c>
      <c r="H99" s="245">
        <f>G99/E99</f>
        <v>0.8184704531714962</v>
      </c>
    </row>
    <row r="100" spans="1:8" s="56" customFormat="1" ht="21.75" customHeight="1">
      <c r="A100" s="87" t="s">
        <v>178</v>
      </c>
      <c r="B100" s="88"/>
      <c r="C100" s="30"/>
      <c r="D100" s="78" t="s">
        <v>179</v>
      </c>
      <c r="E100" s="243">
        <f aca="true" t="shared" si="21" ref="E100:G101">E387</f>
        <v>70542698</v>
      </c>
      <c r="F100" s="243">
        <f t="shared" si="21"/>
        <v>70542698</v>
      </c>
      <c r="G100" s="244">
        <f t="shared" si="21"/>
        <v>57737114</v>
      </c>
      <c r="H100" s="245">
        <f>G100/E100</f>
        <v>0.8184704531714962</v>
      </c>
    </row>
    <row r="101" spans="1:8" s="56" customFormat="1" ht="15">
      <c r="A101" s="87"/>
      <c r="B101" s="217" t="s">
        <v>472</v>
      </c>
      <c r="C101" s="218"/>
      <c r="D101" s="219" t="s">
        <v>473</v>
      </c>
      <c r="E101" s="243">
        <f t="shared" si="21"/>
        <v>148701</v>
      </c>
      <c r="F101" s="243">
        <f t="shared" si="21"/>
        <v>148701</v>
      </c>
      <c r="G101" s="243">
        <f t="shared" si="21"/>
        <v>148701</v>
      </c>
      <c r="H101" s="245">
        <f>G101/E101</f>
        <v>1</v>
      </c>
    </row>
    <row r="102" spans="1:8" s="56" customFormat="1" ht="14.25">
      <c r="A102" s="51"/>
      <c r="B102" s="21" t="s">
        <v>180</v>
      </c>
      <c r="C102" s="22"/>
      <c r="D102" s="78" t="s">
        <v>181</v>
      </c>
      <c r="E102" s="228">
        <f>E330</f>
        <v>0</v>
      </c>
      <c r="F102" s="228">
        <f>F330</f>
        <v>0</v>
      </c>
      <c r="G102" s="229">
        <f>G330</f>
        <v>0</v>
      </c>
      <c r="H102" s="230"/>
    </row>
    <row r="103" spans="1:8" s="56" customFormat="1" ht="19.5" customHeight="1">
      <c r="A103" s="66" t="s">
        <v>182</v>
      </c>
      <c r="B103" s="67"/>
      <c r="C103" s="16"/>
      <c r="D103" s="89" t="s">
        <v>183</v>
      </c>
      <c r="E103" s="225">
        <f>E104</f>
        <v>1518122</v>
      </c>
      <c r="F103" s="225">
        <f>F104</f>
        <v>1518122</v>
      </c>
      <c r="G103" s="226">
        <f>G104</f>
        <v>1564267</v>
      </c>
      <c r="H103" s="227">
        <f>G103/E103</f>
        <v>1.0303961078226915</v>
      </c>
    </row>
    <row r="104" spans="1:8" s="56" customFormat="1" ht="19.5" customHeight="1">
      <c r="A104" s="60"/>
      <c r="B104" s="90" t="s">
        <v>184</v>
      </c>
      <c r="C104" s="68"/>
      <c r="D104" s="77" t="s">
        <v>185</v>
      </c>
      <c r="E104" s="231">
        <f>E105+E106+E107+E108+E109</f>
        <v>1518122</v>
      </c>
      <c r="F104" s="231">
        <f>F105+F106+F107+F108+F109</f>
        <v>1518122</v>
      </c>
      <c r="G104" s="232">
        <f>G105+G106+G107+G108+G109</f>
        <v>1564267</v>
      </c>
      <c r="H104" s="233">
        <f>G104/E104</f>
        <v>1.0303961078226915</v>
      </c>
    </row>
    <row r="105" spans="1:8" s="56" customFormat="1" ht="19.5" customHeight="1">
      <c r="A105" s="51"/>
      <c r="B105" s="21" t="s">
        <v>186</v>
      </c>
      <c r="C105" s="22"/>
      <c r="D105" s="78" t="s">
        <v>187</v>
      </c>
      <c r="E105" s="234">
        <f>E391</f>
        <v>40764</v>
      </c>
      <c r="F105" s="234">
        <f aca="true" t="shared" si="22" ref="E105:G109">F391</f>
        <v>40764</v>
      </c>
      <c r="G105" s="235">
        <f t="shared" si="22"/>
        <v>40764</v>
      </c>
      <c r="H105" s="236">
        <f>G105/E105</f>
        <v>1</v>
      </c>
    </row>
    <row r="106" spans="1:8" s="56" customFormat="1" ht="19.5" customHeight="1">
      <c r="A106" s="51"/>
      <c r="B106" s="21" t="s">
        <v>188</v>
      </c>
      <c r="C106" s="22"/>
      <c r="D106" s="78" t="s">
        <v>189</v>
      </c>
      <c r="E106" s="234">
        <f>E392</f>
        <v>14824</v>
      </c>
      <c r="F106" s="234">
        <f t="shared" si="22"/>
        <v>14824</v>
      </c>
      <c r="G106" s="235">
        <f t="shared" si="22"/>
        <v>14824</v>
      </c>
      <c r="H106" s="236">
        <f>G106/E106</f>
        <v>1</v>
      </c>
    </row>
    <row r="107" spans="1:8" s="56" customFormat="1" ht="19.5" customHeight="1">
      <c r="A107" s="51"/>
      <c r="B107" s="21" t="s">
        <v>190</v>
      </c>
      <c r="C107" s="22"/>
      <c r="D107" s="78" t="s">
        <v>191</v>
      </c>
      <c r="E107" s="234"/>
      <c r="F107" s="234">
        <f t="shared" si="22"/>
        <v>0</v>
      </c>
      <c r="G107" s="235">
        <f t="shared" si="22"/>
        <v>0</v>
      </c>
      <c r="H107" s="236"/>
    </row>
    <row r="108" spans="1:8" s="56" customFormat="1" ht="19.5" customHeight="1">
      <c r="A108" s="51"/>
      <c r="B108" s="326" t="s">
        <v>192</v>
      </c>
      <c r="C108" s="326"/>
      <c r="D108" s="78" t="s">
        <v>193</v>
      </c>
      <c r="E108" s="234">
        <f>E394</f>
        <v>1462534</v>
      </c>
      <c r="F108" s="234">
        <f t="shared" si="22"/>
        <v>1462534</v>
      </c>
      <c r="G108" s="235">
        <f t="shared" si="22"/>
        <v>1508679</v>
      </c>
      <c r="H108" s="236">
        <f>G108/E108</f>
        <v>1.0315514032494286</v>
      </c>
    </row>
    <row r="109" spans="1:8" s="56" customFormat="1" ht="13.5" customHeight="1">
      <c r="A109" s="51"/>
      <c r="B109" s="21" t="s">
        <v>194</v>
      </c>
      <c r="C109" s="21"/>
      <c r="D109" s="78" t="s">
        <v>195</v>
      </c>
      <c r="E109" s="228">
        <f t="shared" si="22"/>
        <v>0</v>
      </c>
      <c r="F109" s="228">
        <f t="shared" si="22"/>
        <v>0</v>
      </c>
      <c r="G109" s="229">
        <f t="shared" si="22"/>
        <v>0</v>
      </c>
      <c r="H109" s="230"/>
    </row>
    <row r="110" spans="1:8" s="56" customFormat="1" ht="15">
      <c r="A110" s="66" t="s">
        <v>196</v>
      </c>
      <c r="B110" s="67"/>
      <c r="C110" s="16"/>
      <c r="D110" s="89" t="s">
        <v>197</v>
      </c>
      <c r="E110" s="225">
        <f>E111</f>
        <v>0</v>
      </c>
      <c r="F110" s="225">
        <f>F111</f>
        <v>0</v>
      </c>
      <c r="G110" s="226">
        <f>G111</f>
        <v>0</v>
      </c>
      <c r="H110" s="227"/>
    </row>
    <row r="111" spans="1:8" s="56" customFormat="1" ht="25.5" customHeight="1" hidden="1">
      <c r="A111" s="358" t="s">
        <v>198</v>
      </c>
      <c r="B111" s="359"/>
      <c r="C111" s="359"/>
      <c r="D111" s="77" t="s">
        <v>199</v>
      </c>
      <c r="E111" s="231">
        <f>E112+E113+E114+E115+E116+E117+E119+E118</f>
        <v>0</v>
      </c>
      <c r="F111" s="231">
        <f>F112+F113+F114+F115+F116+F117+F119+F118</f>
        <v>0</v>
      </c>
      <c r="G111" s="232">
        <f>G112+G113+G114+G115+G116+G117+G119+G118</f>
        <v>0</v>
      </c>
      <c r="H111" s="233"/>
    </row>
    <row r="112" spans="1:8" s="56" customFormat="1" ht="27" customHeight="1" hidden="1">
      <c r="A112" s="51"/>
      <c r="B112" s="326" t="s">
        <v>200</v>
      </c>
      <c r="C112" s="326"/>
      <c r="D112" s="78" t="s">
        <v>201</v>
      </c>
      <c r="E112" s="228">
        <f>E333</f>
        <v>0</v>
      </c>
      <c r="F112" s="228">
        <f aca="true" t="shared" si="23" ref="F112:G115">F333</f>
        <v>0</v>
      </c>
      <c r="G112" s="229">
        <f t="shared" si="23"/>
        <v>0</v>
      </c>
      <c r="H112" s="230" t="e">
        <f t="shared" si="14"/>
        <v>#DIV/0!</v>
      </c>
    </row>
    <row r="113" spans="1:8" s="56" customFormat="1" ht="12.75" customHeight="1" hidden="1">
      <c r="A113" s="51"/>
      <c r="B113" s="21" t="s">
        <v>202</v>
      </c>
      <c r="C113" s="22"/>
      <c r="D113" s="78" t="s">
        <v>203</v>
      </c>
      <c r="E113" s="228"/>
      <c r="F113" s="228">
        <f t="shared" si="23"/>
        <v>0</v>
      </c>
      <c r="G113" s="229">
        <f t="shared" si="23"/>
        <v>0</v>
      </c>
      <c r="H113" s="230" t="e">
        <f t="shared" si="14"/>
        <v>#DIV/0!</v>
      </c>
    </row>
    <row r="114" spans="1:8" s="56" customFormat="1" ht="15" customHeight="1" hidden="1">
      <c r="A114" s="51"/>
      <c r="B114" s="21" t="s">
        <v>204</v>
      </c>
      <c r="C114" s="22"/>
      <c r="D114" s="78" t="s">
        <v>205</v>
      </c>
      <c r="E114" s="228"/>
      <c r="F114" s="228">
        <f t="shared" si="23"/>
        <v>0</v>
      </c>
      <c r="G114" s="229">
        <f t="shared" si="23"/>
        <v>0</v>
      </c>
      <c r="H114" s="230" t="e">
        <f t="shared" si="14"/>
        <v>#DIV/0!</v>
      </c>
    </row>
    <row r="115" spans="1:8" s="56" customFormat="1" ht="24.75" customHeight="1" hidden="1">
      <c r="A115" s="51"/>
      <c r="B115" s="360" t="s">
        <v>206</v>
      </c>
      <c r="C115" s="345"/>
      <c r="D115" s="78" t="s">
        <v>207</v>
      </c>
      <c r="E115" s="228"/>
      <c r="F115" s="228">
        <f t="shared" si="23"/>
        <v>0</v>
      </c>
      <c r="G115" s="229">
        <f t="shared" si="23"/>
        <v>0</v>
      </c>
      <c r="H115" s="230" t="e">
        <f t="shared" si="14"/>
        <v>#DIV/0!</v>
      </c>
    </row>
    <row r="116" spans="1:8" s="56" customFormat="1" ht="24.75" customHeight="1" hidden="1">
      <c r="A116" s="51"/>
      <c r="B116" s="360" t="s">
        <v>208</v>
      </c>
      <c r="C116" s="353"/>
      <c r="D116" s="78" t="s">
        <v>209</v>
      </c>
      <c r="E116" s="228"/>
      <c r="F116" s="228">
        <f aca="true" t="shared" si="24" ref="F116:G118">F398</f>
        <v>0</v>
      </c>
      <c r="G116" s="229">
        <f t="shared" si="24"/>
        <v>0</v>
      </c>
      <c r="H116" s="230"/>
    </row>
    <row r="117" spans="1:8" s="56" customFormat="1" ht="14.25" customHeight="1" hidden="1">
      <c r="A117" s="51"/>
      <c r="B117" s="384" t="s">
        <v>210</v>
      </c>
      <c r="C117" s="385"/>
      <c r="D117" s="78" t="s">
        <v>211</v>
      </c>
      <c r="E117" s="228"/>
      <c r="F117" s="228">
        <f t="shared" si="24"/>
        <v>0</v>
      </c>
      <c r="G117" s="229">
        <f t="shared" si="24"/>
        <v>0</v>
      </c>
      <c r="H117" s="230"/>
    </row>
    <row r="118" spans="1:8" s="56" customFormat="1" ht="14.25" customHeight="1" hidden="1">
      <c r="A118" s="51"/>
      <c r="B118" s="410" t="s">
        <v>407</v>
      </c>
      <c r="C118" s="411"/>
      <c r="D118" s="78" t="s">
        <v>408</v>
      </c>
      <c r="E118" s="228">
        <f>E400</f>
        <v>0</v>
      </c>
      <c r="F118" s="228">
        <f t="shared" si="24"/>
        <v>0</v>
      </c>
      <c r="G118" s="229">
        <f t="shared" si="24"/>
        <v>0</v>
      </c>
      <c r="H118" s="230"/>
    </row>
    <row r="119" spans="1:8" s="56" customFormat="1" ht="14.25" hidden="1">
      <c r="A119" s="51"/>
      <c r="B119" s="21" t="s">
        <v>212</v>
      </c>
      <c r="C119" s="22"/>
      <c r="D119" s="78" t="s">
        <v>213</v>
      </c>
      <c r="E119" s="228"/>
      <c r="F119" s="228">
        <f>F337</f>
        <v>0</v>
      </c>
      <c r="G119" s="229">
        <f>G337</f>
        <v>0</v>
      </c>
      <c r="H119" s="230"/>
    </row>
    <row r="120" spans="1:8" s="56" customFormat="1" ht="15">
      <c r="A120" s="40" t="s">
        <v>214</v>
      </c>
      <c r="B120" s="41"/>
      <c r="C120" s="41"/>
      <c r="D120" s="89" t="s">
        <v>215</v>
      </c>
      <c r="E120" s="225">
        <f>E121</f>
        <v>122274123</v>
      </c>
      <c r="F120" s="225">
        <f>F121</f>
        <v>120420123</v>
      </c>
      <c r="G120" s="226">
        <f>G121</f>
        <v>42659734</v>
      </c>
      <c r="H120" s="227">
        <f t="shared" si="14"/>
        <v>0.3488860353551667</v>
      </c>
    </row>
    <row r="121" spans="1:8" s="56" customFormat="1" ht="15">
      <c r="A121" s="40" t="s">
        <v>216</v>
      </c>
      <c r="B121" s="41"/>
      <c r="C121" s="42"/>
      <c r="D121" s="89" t="s">
        <v>217</v>
      </c>
      <c r="E121" s="225">
        <f>E122+E176</f>
        <v>122274123</v>
      </c>
      <c r="F121" s="225">
        <f>F122+F176</f>
        <v>120420123</v>
      </c>
      <c r="G121" s="226">
        <f>G122+G176</f>
        <v>42659734</v>
      </c>
      <c r="H121" s="227">
        <f t="shared" si="14"/>
        <v>0.3488860353551667</v>
      </c>
    </row>
    <row r="122" spans="1:8" s="56" customFormat="1" ht="18" customHeight="1">
      <c r="A122" s="35" t="s">
        <v>218</v>
      </c>
      <c r="B122" s="36"/>
      <c r="C122" s="68"/>
      <c r="D122" s="91" t="s">
        <v>219</v>
      </c>
      <c r="E122" s="231">
        <f>E123+E150</f>
        <v>115929134</v>
      </c>
      <c r="F122" s="231">
        <f>F123+F150</f>
        <v>114075134</v>
      </c>
      <c r="G122" s="232">
        <f>G123+G150</f>
        <v>42659734</v>
      </c>
      <c r="H122" s="233">
        <f t="shared" si="14"/>
        <v>0.3679811323355525</v>
      </c>
    </row>
    <row r="123" spans="1:8" s="56" customFormat="1" ht="24" customHeight="1">
      <c r="A123" s="381" t="s">
        <v>220</v>
      </c>
      <c r="B123" s="382"/>
      <c r="C123" s="382"/>
      <c r="D123" s="89" t="s">
        <v>221</v>
      </c>
      <c r="E123" s="225">
        <f>E124+E125+E126+E127+E128+E129+E130+E134+E135+E136+E137+E138+E139+E143+E144+E148+E149+E166+E168+E172+E167</f>
        <v>111334134</v>
      </c>
      <c r="F123" s="225">
        <f>F124+F125+F126+F127+F128+F129+F130+F134+F135+F136+F137+F138+F139+F143+F144+F148+F149+F166+F168+F172+F167</f>
        <v>110334134</v>
      </c>
      <c r="G123" s="225">
        <f>G124+G125+G126+G127+G128+G129+G130+G134+G135+G136+G137+G138+G139+G143+G144+G148+G149+G166+G168+G172+G167</f>
        <v>39177250</v>
      </c>
      <c r="H123" s="227">
        <f t="shared" si="14"/>
        <v>0.3518889364154932</v>
      </c>
    </row>
    <row r="124" spans="1:8" s="56" customFormat="1" ht="14.25">
      <c r="A124" s="38"/>
      <c r="B124" s="39" t="s">
        <v>222</v>
      </c>
      <c r="C124" s="22"/>
      <c r="D124" s="78" t="s">
        <v>223</v>
      </c>
      <c r="E124" s="228"/>
      <c r="F124" s="228">
        <f aca="true" t="shared" si="25" ref="F124:G129">F405</f>
        <v>0</v>
      </c>
      <c r="G124" s="229">
        <f t="shared" si="25"/>
        <v>0</v>
      </c>
      <c r="H124" s="230"/>
    </row>
    <row r="125" spans="1:8" s="56" customFormat="1" ht="12.75" customHeight="1" hidden="1">
      <c r="A125" s="38"/>
      <c r="B125" s="39" t="s">
        <v>224</v>
      </c>
      <c r="C125" s="22"/>
      <c r="D125" s="78" t="s">
        <v>225</v>
      </c>
      <c r="E125" s="228"/>
      <c r="F125" s="228">
        <f t="shared" si="25"/>
        <v>0</v>
      </c>
      <c r="G125" s="229">
        <f t="shared" si="25"/>
        <v>0</v>
      </c>
      <c r="H125" s="230" t="e">
        <f t="shared" si="14"/>
        <v>#DIV/0!</v>
      </c>
    </row>
    <row r="126" spans="1:8" s="56" customFormat="1" ht="12.75" customHeight="1" hidden="1">
      <c r="A126" s="38"/>
      <c r="B126" s="39" t="s">
        <v>226</v>
      </c>
      <c r="C126" s="22"/>
      <c r="D126" s="78" t="s">
        <v>227</v>
      </c>
      <c r="E126" s="228"/>
      <c r="F126" s="228">
        <f t="shared" si="25"/>
        <v>0</v>
      </c>
      <c r="G126" s="229">
        <f t="shared" si="25"/>
        <v>0</v>
      </c>
      <c r="H126" s="230" t="e">
        <f t="shared" si="14"/>
        <v>#DIV/0!</v>
      </c>
    </row>
    <row r="127" spans="1:8" s="56" customFormat="1" ht="12.75" customHeight="1" hidden="1">
      <c r="A127" s="20"/>
      <c r="B127" s="39" t="s">
        <v>228</v>
      </c>
      <c r="C127" s="22"/>
      <c r="D127" s="78" t="s">
        <v>229</v>
      </c>
      <c r="E127" s="228"/>
      <c r="F127" s="228">
        <f t="shared" si="25"/>
        <v>0</v>
      </c>
      <c r="G127" s="229">
        <f t="shared" si="25"/>
        <v>0</v>
      </c>
      <c r="H127" s="230" t="e">
        <f t="shared" si="14"/>
        <v>#DIV/0!</v>
      </c>
    </row>
    <row r="128" spans="1:8" s="56" customFormat="1" ht="12.75" customHeight="1" hidden="1">
      <c r="A128" s="92"/>
      <c r="B128" s="326" t="s">
        <v>230</v>
      </c>
      <c r="C128" s="326"/>
      <c r="D128" s="78" t="s">
        <v>231</v>
      </c>
      <c r="E128" s="228"/>
      <c r="F128" s="228">
        <f t="shared" si="25"/>
        <v>0</v>
      </c>
      <c r="G128" s="229">
        <f t="shared" si="25"/>
        <v>0</v>
      </c>
      <c r="H128" s="230" t="e">
        <f t="shared" si="14"/>
        <v>#DIV/0!</v>
      </c>
    </row>
    <row r="129" spans="1:8" s="56" customFormat="1" ht="12.75" customHeight="1" hidden="1">
      <c r="A129" s="92"/>
      <c r="B129" s="326" t="s">
        <v>232</v>
      </c>
      <c r="C129" s="326"/>
      <c r="D129" s="78" t="s">
        <v>233</v>
      </c>
      <c r="E129" s="228"/>
      <c r="F129" s="228">
        <f t="shared" si="25"/>
        <v>0</v>
      </c>
      <c r="G129" s="229">
        <f t="shared" si="25"/>
        <v>0</v>
      </c>
      <c r="H129" s="230" t="e">
        <f t="shared" si="14"/>
        <v>#DIV/0!</v>
      </c>
    </row>
    <row r="130" spans="1:8" s="56" customFormat="1" ht="26.25" customHeight="1" hidden="1">
      <c r="A130" s="93"/>
      <c r="B130" s="383" t="s">
        <v>234</v>
      </c>
      <c r="C130" s="383"/>
      <c r="D130" s="94" t="s">
        <v>235</v>
      </c>
      <c r="E130" s="246">
        <f>E131+E132+E133</f>
        <v>0</v>
      </c>
      <c r="F130" s="246">
        <f>F131+F132+F133</f>
        <v>0</v>
      </c>
      <c r="G130" s="247">
        <f>G131+G132+G133</f>
        <v>0</v>
      </c>
      <c r="H130" s="248" t="e">
        <f t="shared" si="14"/>
        <v>#DIV/0!</v>
      </c>
    </row>
    <row r="131" spans="1:8" s="56" customFormat="1" ht="29.25" customHeight="1" hidden="1">
      <c r="A131" s="38"/>
      <c r="B131" s="39"/>
      <c r="C131" s="95" t="s">
        <v>236</v>
      </c>
      <c r="D131" s="96" t="s">
        <v>237</v>
      </c>
      <c r="E131" s="228"/>
      <c r="F131" s="228">
        <f aca="true" t="shared" si="26" ref="E131:G138">F412</f>
        <v>0</v>
      </c>
      <c r="G131" s="229">
        <f t="shared" si="26"/>
        <v>0</v>
      </c>
      <c r="H131" s="230" t="e">
        <f t="shared" si="14"/>
        <v>#DIV/0!</v>
      </c>
    </row>
    <row r="132" spans="1:8" s="56" customFormat="1" ht="16.5" customHeight="1" hidden="1">
      <c r="A132" s="38"/>
      <c r="B132" s="39"/>
      <c r="C132" s="22" t="s">
        <v>238</v>
      </c>
      <c r="D132" s="96" t="s">
        <v>239</v>
      </c>
      <c r="E132" s="228"/>
      <c r="F132" s="228">
        <f t="shared" si="26"/>
        <v>0</v>
      </c>
      <c r="G132" s="229">
        <f t="shared" si="26"/>
        <v>0</v>
      </c>
      <c r="H132" s="230" t="e">
        <f t="shared" si="14"/>
        <v>#DIV/0!</v>
      </c>
    </row>
    <row r="133" spans="1:8" s="56" customFormat="1" ht="16.5" customHeight="1" hidden="1">
      <c r="A133" s="38"/>
      <c r="B133" s="39"/>
      <c r="C133" s="22" t="s">
        <v>240</v>
      </c>
      <c r="D133" s="96" t="s">
        <v>241</v>
      </c>
      <c r="E133" s="228"/>
      <c r="F133" s="228">
        <f t="shared" si="26"/>
        <v>0</v>
      </c>
      <c r="G133" s="229">
        <f t="shared" si="26"/>
        <v>0</v>
      </c>
      <c r="H133" s="230" t="e">
        <f t="shared" si="14"/>
        <v>#DIV/0!</v>
      </c>
    </row>
    <row r="134" spans="1:8" s="56" customFormat="1" ht="25.5" customHeight="1" hidden="1">
      <c r="A134" s="38"/>
      <c r="B134" s="326" t="s">
        <v>242</v>
      </c>
      <c r="C134" s="326"/>
      <c r="D134" s="78" t="s">
        <v>243</v>
      </c>
      <c r="E134" s="228"/>
      <c r="F134" s="228">
        <f t="shared" si="26"/>
        <v>0</v>
      </c>
      <c r="G134" s="229">
        <f t="shared" si="26"/>
        <v>0</v>
      </c>
      <c r="H134" s="230" t="e">
        <f t="shared" si="14"/>
        <v>#DIV/0!</v>
      </c>
    </row>
    <row r="135" spans="1:8" s="56" customFormat="1" ht="12.75" customHeight="1" hidden="1">
      <c r="A135" s="38"/>
      <c r="B135" s="326" t="s">
        <v>244</v>
      </c>
      <c r="C135" s="326"/>
      <c r="D135" s="78" t="s">
        <v>245</v>
      </c>
      <c r="E135" s="228">
        <f t="shared" si="26"/>
        <v>0</v>
      </c>
      <c r="F135" s="228">
        <f t="shared" si="26"/>
        <v>0</v>
      </c>
      <c r="G135" s="229">
        <f t="shared" si="26"/>
        <v>0</v>
      </c>
      <c r="H135" s="230" t="e">
        <f t="shared" si="14"/>
        <v>#DIV/0!</v>
      </c>
    </row>
    <row r="136" spans="1:8" s="56" customFormat="1" ht="27" customHeight="1" hidden="1">
      <c r="A136" s="38"/>
      <c r="B136" s="326" t="s">
        <v>246</v>
      </c>
      <c r="C136" s="326"/>
      <c r="D136" s="78" t="s">
        <v>247</v>
      </c>
      <c r="E136" s="228">
        <f t="shared" si="26"/>
        <v>0</v>
      </c>
      <c r="F136" s="228">
        <f t="shared" si="26"/>
        <v>0</v>
      </c>
      <c r="G136" s="229">
        <f t="shared" si="26"/>
        <v>0</v>
      </c>
      <c r="H136" s="230" t="e">
        <f t="shared" si="14"/>
        <v>#DIV/0!</v>
      </c>
    </row>
    <row r="137" spans="1:8" s="56" customFormat="1" ht="12.75" customHeight="1" hidden="1">
      <c r="A137" s="38"/>
      <c r="B137" s="326" t="s">
        <v>248</v>
      </c>
      <c r="C137" s="326"/>
      <c r="D137" s="78" t="s">
        <v>249</v>
      </c>
      <c r="E137" s="228"/>
      <c r="F137" s="228">
        <f t="shared" si="26"/>
        <v>0</v>
      </c>
      <c r="G137" s="229">
        <f t="shared" si="26"/>
        <v>0</v>
      </c>
      <c r="H137" s="230" t="e">
        <f t="shared" si="14"/>
        <v>#DIV/0!</v>
      </c>
    </row>
    <row r="138" spans="1:8" s="56" customFormat="1" ht="14.25" customHeight="1" hidden="1">
      <c r="A138" s="38"/>
      <c r="B138" s="326" t="s">
        <v>250</v>
      </c>
      <c r="C138" s="326"/>
      <c r="D138" s="78" t="s">
        <v>251</v>
      </c>
      <c r="E138" s="228"/>
      <c r="F138" s="228">
        <f t="shared" si="26"/>
        <v>0</v>
      </c>
      <c r="G138" s="229">
        <f t="shared" si="26"/>
        <v>0</v>
      </c>
      <c r="H138" s="230" t="e">
        <f t="shared" si="14"/>
        <v>#DIV/0!</v>
      </c>
    </row>
    <row r="139" spans="1:8" s="56" customFormat="1" ht="27.75" customHeight="1" hidden="1">
      <c r="A139" s="93"/>
      <c r="B139" s="391" t="s">
        <v>252</v>
      </c>
      <c r="C139" s="391"/>
      <c r="D139" s="94" t="s">
        <v>253</v>
      </c>
      <c r="E139" s="246">
        <f>E140+E141+E142</f>
        <v>0</v>
      </c>
      <c r="F139" s="246">
        <f>F140+F141+F142</f>
        <v>0</v>
      </c>
      <c r="G139" s="247">
        <f>G140+G141+G142</f>
        <v>0</v>
      </c>
      <c r="H139" s="248" t="e">
        <f aca="true" t="shared" si="27" ref="H139:H148">G139/E139</f>
        <v>#DIV/0!</v>
      </c>
    </row>
    <row r="140" spans="1:8" s="100" customFormat="1" ht="31.5" customHeight="1" hidden="1">
      <c r="A140" s="97"/>
      <c r="B140" s="98"/>
      <c r="C140" s="99" t="s">
        <v>254</v>
      </c>
      <c r="D140" s="96" t="s">
        <v>255</v>
      </c>
      <c r="E140" s="234"/>
      <c r="F140" s="228">
        <f aca="true" t="shared" si="28" ref="F140:G143">F421</f>
        <v>0</v>
      </c>
      <c r="G140" s="229">
        <f t="shared" si="28"/>
        <v>0</v>
      </c>
      <c r="H140" s="230" t="e">
        <f t="shared" si="27"/>
        <v>#DIV/0!</v>
      </c>
    </row>
    <row r="141" spans="1:8" s="100" customFormat="1" ht="30" customHeight="1" hidden="1">
      <c r="A141" s="97"/>
      <c r="B141" s="98"/>
      <c r="C141" s="99" t="s">
        <v>256</v>
      </c>
      <c r="D141" s="96" t="s">
        <v>257</v>
      </c>
      <c r="E141" s="234"/>
      <c r="F141" s="228">
        <f t="shared" si="28"/>
        <v>0</v>
      </c>
      <c r="G141" s="229">
        <f t="shared" si="28"/>
        <v>0</v>
      </c>
      <c r="H141" s="230" t="e">
        <f t="shared" si="27"/>
        <v>#DIV/0!</v>
      </c>
    </row>
    <row r="142" spans="1:8" s="100" customFormat="1" ht="27.75" customHeight="1" hidden="1">
      <c r="A142" s="97"/>
      <c r="B142" s="98"/>
      <c r="C142" s="99" t="s">
        <v>258</v>
      </c>
      <c r="D142" s="96" t="s">
        <v>259</v>
      </c>
      <c r="E142" s="234"/>
      <c r="F142" s="228">
        <f t="shared" si="28"/>
        <v>0</v>
      </c>
      <c r="G142" s="229">
        <f t="shared" si="28"/>
        <v>0</v>
      </c>
      <c r="H142" s="230" t="e">
        <f t="shared" si="27"/>
        <v>#DIV/0!</v>
      </c>
    </row>
    <row r="143" spans="1:8" s="56" customFormat="1" ht="14.25" customHeight="1" hidden="1">
      <c r="A143" s="38"/>
      <c r="B143" s="326" t="s">
        <v>260</v>
      </c>
      <c r="C143" s="326"/>
      <c r="D143" s="78" t="s">
        <v>261</v>
      </c>
      <c r="E143" s="234"/>
      <c r="F143" s="228">
        <f t="shared" si="28"/>
        <v>0</v>
      </c>
      <c r="G143" s="229">
        <f t="shared" si="28"/>
        <v>0</v>
      </c>
      <c r="H143" s="230" t="e">
        <f t="shared" si="27"/>
        <v>#DIV/0!</v>
      </c>
    </row>
    <row r="144" spans="1:8" s="100" customFormat="1" ht="30.75" customHeight="1" hidden="1">
      <c r="A144" s="101"/>
      <c r="B144" s="386" t="s">
        <v>262</v>
      </c>
      <c r="C144" s="386"/>
      <c r="D144" s="94" t="s">
        <v>263</v>
      </c>
      <c r="E144" s="231">
        <f>E145+E146+E147</f>
        <v>0</v>
      </c>
      <c r="F144" s="231">
        <f>F145+F146+F147</f>
        <v>0</v>
      </c>
      <c r="G144" s="232">
        <f>G145+G146+G147</f>
        <v>0</v>
      </c>
      <c r="H144" s="233" t="e">
        <f t="shared" si="27"/>
        <v>#DIV/0!</v>
      </c>
    </row>
    <row r="145" spans="1:8" s="100" customFormat="1" ht="42" customHeight="1" hidden="1">
      <c r="A145" s="97"/>
      <c r="B145" s="98"/>
      <c r="C145" s="99" t="s">
        <v>264</v>
      </c>
      <c r="D145" s="96" t="s">
        <v>265</v>
      </c>
      <c r="E145" s="234"/>
      <c r="F145" s="228">
        <f aca="true" t="shared" si="29" ref="E145:G149">F426</f>
        <v>0</v>
      </c>
      <c r="G145" s="229">
        <f t="shared" si="29"/>
        <v>0</v>
      </c>
      <c r="H145" s="230" t="e">
        <f t="shared" si="27"/>
        <v>#DIV/0!</v>
      </c>
    </row>
    <row r="146" spans="1:8" s="100" customFormat="1" ht="32.25" customHeight="1" hidden="1">
      <c r="A146" s="97"/>
      <c r="B146" s="98"/>
      <c r="C146" s="99" t="s">
        <v>266</v>
      </c>
      <c r="D146" s="96" t="s">
        <v>267</v>
      </c>
      <c r="E146" s="234"/>
      <c r="F146" s="228">
        <f t="shared" si="29"/>
        <v>0</v>
      </c>
      <c r="G146" s="229">
        <f t="shared" si="29"/>
        <v>0</v>
      </c>
      <c r="H146" s="230" t="e">
        <f t="shared" si="27"/>
        <v>#DIV/0!</v>
      </c>
    </row>
    <row r="147" spans="1:8" s="100" customFormat="1" ht="30" customHeight="1" hidden="1">
      <c r="A147" s="97"/>
      <c r="B147" s="98"/>
      <c r="C147" s="99" t="s">
        <v>268</v>
      </c>
      <c r="D147" s="96" t="s">
        <v>269</v>
      </c>
      <c r="E147" s="234"/>
      <c r="F147" s="228">
        <f t="shared" si="29"/>
        <v>0</v>
      </c>
      <c r="G147" s="229">
        <f t="shared" si="29"/>
        <v>0</v>
      </c>
      <c r="H147" s="230" t="e">
        <f t="shared" si="27"/>
        <v>#DIV/0!</v>
      </c>
    </row>
    <row r="148" spans="1:8" s="56" customFormat="1" ht="42" customHeight="1" hidden="1">
      <c r="A148" s="38"/>
      <c r="B148" s="390" t="s">
        <v>270</v>
      </c>
      <c r="C148" s="390"/>
      <c r="D148" s="78" t="s">
        <v>271</v>
      </c>
      <c r="E148" s="234"/>
      <c r="F148" s="228">
        <f t="shared" si="29"/>
        <v>0</v>
      </c>
      <c r="G148" s="229">
        <f t="shared" si="29"/>
        <v>0</v>
      </c>
      <c r="H148" s="230" t="e">
        <f t="shared" si="27"/>
        <v>#DIV/0!</v>
      </c>
    </row>
    <row r="149" spans="1:8" s="56" customFormat="1" ht="34.5" customHeight="1">
      <c r="A149" s="38"/>
      <c r="B149" s="326" t="s">
        <v>272</v>
      </c>
      <c r="C149" s="326"/>
      <c r="D149" s="78" t="s">
        <v>273</v>
      </c>
      <c r="E149" s="234">
        <f t="shared" si="29"/>
        <v>13000000</v>
      </c>
      <c r="F149" s="234">
        <f t="shared" si="29"/>
        <v>13000000</v>
      </c>
      <c r="G149" s="235">
        <f t="shared" si="29"/>
        <v>1602929</v>
      </c>
      <c r="H149" s="236">
        <f>G149/E149</f>
        <v>0.12330223076923078</v>
      </c>
    </row>
    <row r="150" spans="1:8" s="56" customFormat="1" ht="33.75" customHeight="1">
      <c r="A150" s="346" t="s">
        <v>274</v>
      </c>
      <c r="B150" s="347"/>
      <c r="C150" s="348"/>
      <c r="D150" s="43" t="s">
        <v>275</v>
      </c>
      <c r="E150" s="225">
        <f>E151+E152+E153+E154+E155+E156+E157+E158+E159+E160+E161+E162+E163+E164+E165</f>
        <v>4595000</v>
      </c>
      <c r="F150" s="225">
        <f>F151+F152+F153+F154+F155+F156+F157+F158+F159+F160+F161+F162+F163+F164+F165</f>
        <v>3741000</v>
      </c>
      <c r="G150" s="226">
        <f>G151+G152+G153+G154+G155+G156+G157+G158+G159+G160+G161+G162+G163+G164+G165</f>
        <v>3482484</v>
      </c>
      <c r="H150" s="227">
        <f aca="true" t="shared" si="30" ref="H150:H211">G150/E150</f>
        <v>0.7578855277475517</v>
      </c>
    </row>
    <row r="151" spans="1:8" s="56" customFormat="1" ht="13.5" customHeight="1" hidden="1">
      <c r="A151" s="38"/>
      <c r="B151" s="39" t="s">
        <v>276</v>
      </c>
      <c r="C151" s="22"/>
      <c r="D151" s="78" t="s">
        <v>277</v>
      </c>
      <c r="E151" s="234"/>
      <c r="F151" s="228">
        <f aca="true" t="shared" si="31" ref="F151:G156">F342</f>
        <v>0</v>
      </c>
      <c r="G151" s="229">
        <f t="shared" si="31"/>
        <v>0</v>
      </c>
      <c r="H151" s="230"/>
    </row>
    <row r="152" spans="1:8" s="56" customFormat="1" ht="13.5" customHeight="1" hidden="1">
      <c r="A152" s="38"/>
      <c r="B152" s="39" t="s">
        <v>278</v>
      </c>
      <c r="C152" s="22"/>
      <c r="D152" s="78" t="s">
        <v>279</v>
      </c>
      <c r="E152" s="234"/>
      <c r="F152" s="228">
        <f t="shared" si="31"/>
        <v>0</v>
      </c>
      <c r="G152" s="229">
        <f t="shared" si="31"/>
        <v>0</v>
      </c>
      <c r="H152" s="230"/>
    </row>
    <row r="153" spans="1:8" s="56" customFormat="1" ht="13.5" customHeight="1" hidden="1">
      <c r="A153" s="38"/>
      <c r="B153" s="39" t="s">
        <v>280</v>
      </c>
      <c r="C153" s="22"/>
      <c r="D153" s="78" t="s">
        <v>281</v>
      </c>
      <c r="E153" s="234"/>
      <c r="F153" s="228">
        <f t="shared" si="31"/>
        <v>0</v>
      </c>
      <c r="G153" s="229">
        <f t="shared" si="31"/>
        <v>0</v>
      </c>
      <c r="H153" s="230"/>
    </row>
    <row r="154" spans="1:8" s="56" customFormat="1" ht="12.75" customHeight="1" hidden="1">
      <c r="A154" s="38"/>
      <c r="B154" s="39" t="s">
        <v>282</v>
      </c>
      <c r="C154" s="62"/>
      <c r="D154" s="78" t="s">
        <v>283</v>
      </c>
      <c r="E154" s="234"/>
      <c r="F154" s="228">
        <f t="shared" si="31"/>
        <v>0</v>
      </c>
      <c r="G154" s="229">
        <f t="shared" si="31"/>
        <v>0</v>
      </c>
      <c r="H154" s="230"/>
    </row>
    <row r="155" spans="1:8" s="56" customFormat="1" ht="12.75" customHeight="1" hidden="1">
      <c r="A155" s="38"/>
      <c r="B155" s="352" t="s">
        <v>284</v>
      </c>
      <c r="C155" s="353"/>
      <c r="D155" s="78" t="s">
        <v>285</v>
      </c>
      <c r="E155" s="234"/>
      <c r="F155" s="228">
        <f t="shared" si="31"/>
        <v>0</v>
      </c>
      <c r="G155" s="229">
        <f t="shared" si="31"/>
        <v>0</v>
      </c>
      <c r="H155" s="230"/>
    </row>
    <row r="156" spans="1:8" s="56" customFormat="1" ht="27" customHeight="1">
      <c r="A156" s="38"/>
      <c r="B156" s="326" t="s">
        <v>286</v>
      </c>
      <c r="C156" s="326"/>
      <c r="D156" s="78" t="s">
        <v>287</v>
      </c>
      <c r="E156" s="234">
        <f>E347</f>
        <v>125000</v>
      </c>
      <c r="F156" s="234">
        <f t="shared" si="31"/>
        <v>75000</v>
      </c>
      <c r="G156" s="235">
        <f t="shared" si="31"/>
        <v>49484</v>
      </c>
      <c r="H156" s="236">
        <f>G156/E156</f>
        <v>0.395872</v>
      </c>
    </row>
    <row r="157" spans="1:8" s="56" customFormat="1" ht="12.75" customHeight="1">
      <c r="A157" s="38"/>
      <c r="B157" s="39" t="s">
        <v>288</v>
      </c>
      <c r="C157" s="62"/>
      <c r="D157" s="78" t="s">
        <v>289</v>
      </c>
      <c r="E157" s="234"/>
      <c r="F157" s="234">
        <f aca="true" t="shared" si="32" ref="E157:F165">F348</f>
        <v>0</v>
      </c>
      <c r="G157" s="235">
        <f aca="true" t="shared" si="33" ref="G157:G165">G348</f>
        <v>0</v>
      </c>
      <c r="H157" s="236"/>
    </row>
    <row r="158" spans="1:8" s="56" customFormat="1" ht="12.75" customHeight="1" hidden="1">
      <c r="A158" s="38"/>
      <c r="B158" s="350" t="s">
        <v>290</v>
      </c>
      <c r="C158" s="351"/>
      <c r="D158" s="78" t="s">
        <v>291</v>
      </c>
      <c r="E158" s="234"/>
      <c r="F158" s="234">
        <f t="shared" si="32"/>
        <v>0</v>
      </c>
      <c r="G158" s="235">
        <f t="shared" si="33"/>
        <v>0</v>
      </c>
      <c r="H158" s="236"/>
    </row>
    <row r="159" spans="1:8" s="56" customFormat="1" ht="25.5" customHeight="1" hidden="1">
      <c r="A159" s="38"/>
      <c r="B159" s="329" t="s">
        <v>292</v>
      </c>
      <c r="C159" s="329"/>
      <c r="D159" s="78" t="s">
        <v>293</v>
      </c>
      <c r="E159" s="234"/>
      <c r="F159" s="234">
        <f t="shared" si="32"/>
        <v>0</v>
      </c>
      <c r="G159" s="235">
        <f t="shared" si="33"/>
        <v>0</v>
      </c>
      <c r="H159" s="236"/>
    </row>
    <row r="160" spans="1:8" s="56" customFormat="1" ht="27" customHeight="1">
      <c r="A160" s="38"/>
      <c r="B160" s="349" t="s">
        <v>294</v>
      </c>
      <c r="C160" s="349"/>
      <c r="D160" s="78" t="s">
        <v>295</v>
      </c>
      <c r="E160" s="234"/>
      <c r="F160" s="234">
        <f t="shared" si="32"/>
        <v>0</v>
      </c>
      <c r="G160" s="235">
        <f t="shared" si="33"/>
        <v>0</v>
      </c>
      <c r="H160" s="236"/>
    </row>
    <row r="161" spans="1:8" s="56" customFormat="1" ht="17.25" customHeight="1">
      <c r="A161" s="38"/>
      <c r="B161" s="39" t="s">
        <v>296</v>
      </c>
      <c r="C161" s="62"/>
      <c r="D161" s="78" t="s">
        <v>297</v>
      </c>
      <c r="E161" s="234">
        <f t="shared" si="32"/>
        <v>4470000</v>
      </c>
      <c r="F161" s="234">
        <f t="shared" si="32"/>
        <v>3666000</v>
      </c>
      <c r="G161" s="235">
        <f t="shared" si="33"/>
        <v>3433000</v>
      </c>
      <c r="H161" s="236">
        <f t="shared" si="30"/>
        <v>0.7680089485458613</v>
      </c>
    </row>
    <row r="162" spans="1:8" s="56" customFormat="1" ht="17.25" customHeight="1">
      <c r="A162" s="38"/>
      <c r="B162" s="39" t="s">
        <v>298</v>
      </c>
      <c r="C162" s="62"/>
      <c r="D162" s="78" t="s">
        <v>299</v>
      </c>
      <c r="E162" s="234"/>
      <c r="F162" s="234">
        <f t="shared" si="32"/>
        <v>0</v>
      </c>
      <c r="G162" s="235">
        <f t="shared" si="33"/>
        <v>0</v>
      </c>
      <c r="H162" s="236"/>
    </row>
    <row r="163" spans="1:8" s="56" customFormat="1" ht="17.25" customHeight="1">
      <c r="A163" s="38"/>
      <c r="B163" s="39" t="s">
        <v>300</v>
      </c>
      <c r="C163" s="62"/>
      <c r="D163" s="78" t="s">
        <v>301</v>
      </c>
      <c r="E163" s="234"/>
      <c r="F163" s="228">
        <f t="shared" si="32"/>
        <v>0</v>
      </c>
      <c r="G163" s="229">
        <f t="shared" si="33"/>
        <v>0</v>
      </c>
      <c r="H163" s="230"/>
    </row>
    <row r="164" spans="1:8" s="56" customFormat="1" ht="32.25" customHeight="1" hidden="1">
      <c r="A164" s="38"/>
      <c r="B164" s="326" t="s">
        <v>302</v>
      </c>
      <c r="C164" s="326"/>
      <c r="D164" s="78" t="s">
        <v>303</v>
      </c>
      <c r="E164" s="228">
        <f t="shared" si="32"/>
        <v>0</v>
      </c>
      <c r="F164" s="228">
        <f t="shared" si="32"/>
        <v>0</v>
      </c>
      <c r="G164" s="229">
        <f t="shared" si="33"/>
        <v>0</v>
      </c>
      <c r="H164" s="230"/>
    </row>
    <row r="165" spans="1:8" s="56" customFormat="1" ht="32.25" customHeight="1" hidden="1">
      <c r="A165" s="38"/>
      <c r="B165" s="349" t="s">
        <v>304</v>
      </c>
      <c r="C165" s="349"/>
      <c r="D165" s="78" t="s">
        <v>305</v>
      </c>
      <c r="E165" s="234"/>
      <c r="F165" s="228">
        <f t="shared" si="32"/>
        <v>0</v>
      </c>
      <c r="G165" s="229">
        <f t="shared" si="33"/>
        <v>0</v>
      </c>
      <c r="H165" s="230"/>
    </row>
    <row r="166" spans="1:8" s="56" customFormat="1" ht="24.75" customHeight="1">
      <c r="A166" s="38"/>
      <c r="B166" s="344" t="s">
        <v>470</v>
      </c>
      <c r="C166" s="345"/>
      <c r="D166" s="78" t="s">
        <v>415</v>
      </c>
      <c r="E166" s="234">
        <f>E431</f>
        <v>77102200</v>
      </c>
      <c r="F166" s="234">
        <f>F431</f>
        <v>77102200</v>
      </c>
      <c r="G166" s="235">
        <f>G431</f>
        <v>37055050</v>
      </c>
      <c r="H166" s="236">
        <f t="shared" si="30"/>
        <v>0.4805965329134577</v>
      </c>
    </row>
    <row r="167" spans="1:8" s="56" customFormat="1" ht="24.75" customHeight="1">
      <c r="A167" s="38"/>
      <c r="B167" s="309" t="s">
        <v>481</v>
      </c>
      <c r="C167" s="310"/>
      <c r="D167" s="181" t="s">
        <v>482</v>
      </c>
      <c r="E167" s="234">
        <f>E477</f>
        <v>5355080</v>
      </c>
      <c r="F167" s="234">
        <f>F477</f>
        <v>4355080</v>
      </c>
      <c r="G167" s="234">
        <f>G477</f>
        <v>0</v>
      </c>
      <c r="H167" s="234">
        <f>H477</f>
        <v>0</v>
      </c>
    </row>
    <row r="168" spans="1:8" s="56" customFormat="1" ht="32.25" customHeight="1">
      <c r="A168" s="38"/>
      <c r="B168" s="441" t="s">
        <v>456</v>
      </c>
      <c r="C168" s="442"/>
      <c r="D168" s="214" t="s">
        <v>458</v>
      </c>
      <c r="E168" s="225">
        <f>E169+E170+E171</f>
        <v>98770</v>
      </c>
      <c r="F168" s="225">
        <f>F169+F170+F171</f>
        <v>98770</v>
      </c>
      <c r="G168" s="226">
        <f>G169+G170+G171</f>
        <v>98770</v>
      </c>
      <c r="H168" s="227">
        <f>G168/E168</f>
        <v>1</v>
      </c>
    </row>
    <row r="169" spans="1:8" s="56" customFormat="1" ht="19.5" customHeight="1">
      <c r="A169" s="38"/>
      <c r="B169" s="65"/>
      <c r="C169" s="211" t="s">
        <v>466</v>
      </c>
      <c r="D169" s="215" t="s">
        <v>459</v>
      </c>
      <c r="E169" s="234">
        <f aca="true" t="shared" si="34" ref="E169:G171">E479</f>
        <v>83000</v>
      </c>
      <c r="F169" s="234">
        <f t="shared" si="34"/>
        <v>83000</v>
      </c>
      <c r="G169" s="234">
        <f t="shared" si="34"/>
        <v>83000</v>
      </c>
      <c r="H169" s="236">
        <f aca="true" t="shared" si="35" ref="H169:H175">G169/E169</f>
        <v>1</v>
      </c>
    </row>
    <row r="170" spans="1:8" s="56" customFormat="1" ht="19.5" customHeight="1">
      <c r="A170" s="38"/>
      <c r="B170" s="65"/>
      <c r="C170" s="211" t="s">
        <v>467</v>
      </c>
      <c r="D170" s="215" t="s">
        <v>460</v>
      </c>
      <c r="E170" s="234">
        <f t="shared" si="34"/>
        <v>0</v>
      </c>
      <c r="F170" s="234">
        <f t="shared" si="34"/>
        <v>0</v>
      </c>
      <c r="G170" s="234">
        <f t="shared" si="34"/>
        <v>0</v>
      </c>
      <c r="H170" s="236" t="e">
        <f t="shared" si="35"/>
        <v>#DIV/0!</v>
      </c>
    </row>
    <row r="171" spans="1:8" s="56" customFormat="1" ht="19.5" customHeight="1">
      <c r="A171" s="38"/>
      <c r="B171" s="65"/>
      <c r="C171" s="211" t="s">
        <v>468</v>
      </c>
      <c r="D171" s="215" t="s">
        <v>461</v>
      </c>
      <c r="E171" s="234">
        <f t="shared" si="34"/>
        <v>15770</v>
      </c>
      <c r="F171" s="234">
        <f t="shared" si="34"/>
        <v>15770</v>
      </c>
      <c r="G171" s="234">
        <f t="shared" si="34"/>
        <v>15770</v>
      </c>
      <c r="H171" s="236">
        <f t="shared" si="35"/>
        <v>1</v>
      </c>
    </row>
    <row r="172" spans="1:8" s="56" customFormat="1" ht="32.25" customHeight="1">
      <c r="A172" s="38"/>
      <c r="B172" s="443" t="s">
        <v>457</v>
      </c>
      <c r="C172" s="443"/>
      <c r="D172" s="214" t="s">
        <v>462</v>
      </c>
      <c r="E172" s="225">
        <f>E173+E174+E175</f>
        <v>15778084</v>
      </c>
      <c r="F172" s="225">
        <f>F173+F174+F175</f>
        <v>15778084</v>
      </c>
      <c r="G172" s="226">
        <f>G173+G174+G175</f>
        <v>420501</v>
      </c>
      <c r="H172" s="227">
        <f t="shared" si="35"/>
        <v>0.026650954577247782</v>
      </c>
    </row>
    <row r="173" spans="1:8" s="56" customFormat="1" ht="19.5" customHeight="1">
      <c r="A173" s="38"/>
      <c r="B173" s="65"/>
      <c r="C173" s="212" t="s">
        <v>469</v>
      </c>
      <c r="D173" s="215" t="s">
        <v>463</v>
      </c>
      <c r="E173" s="234">
        <f aca="true" t="shared" si="36" ref="E173:G175">E483</f>
        <v>15708084</v>
      </c>
      <c r="F173" s="234">
        <f t="shared" si="36"/>
        <v>15708084</v>
      </c>
      <c r="G173" s="234">
        <f t="shared" si="36"/>
        <v>354320</v>
      </c>
      <c r="H173" s="236">
        <f t="shared" si="35"/>
        <v>0.02255653840404724</v>
      </c>
    </row>
    <row r="174" spans="1:8" s="56" customFormat="1" ht="19.5" customHeight="1">
      <c r="A174" s="38"/>
      <c r="B174" s="65"/>
      <c r="C174" s="211" t="s">
        <v>467</v>
      </c>
      <c r="D174" s="215" t="s">
        <v>464</v>
      </c>
      <c r="E174" s="234">
        <f t="shared" si="36"/>
        <v>0</v>
      </c>
      <c r="F174" s="234">
        <f t="shared" si="36"/>
        <v>0</v>
      </c>
      <c r="G174" s="234">
        <f t="shared" si="36"/>
        <v>0</v>
      </c>
      <c r="H174" s="236"/>
    </row>
    <row r="175" spans="1:8" s="56" customFormat="1" ht="19.5" customHeight="1">
      <c r="A175" s="38"/>
      <c r="B175" s="65"/>
      <c r="C175" s="211" t="s">
        <v>468</v>
      </c>
      <c r="D175" s="215" t="s">
        <v>465</v>
      </c>
      <c r="E175" s="234">
        <f t="shared" si="36"/>
        <v>70000</v>
      </c>
      <c r="F175" s="234">
        <f t="shared" si="36"/>
        <v>70000</v>
      </c>
      <c r="G175" s="234">
        <f t="shared" si="36"/>
        <v>66181</v>
      </c>
      <c r="H175" s="236">
        <f t="shared" si="35"/>
        <v>0.9454428571428571</v>
      </c>
    </row>
    <row r="176" spans="1:8" s="56" customFormat="1" ht="20.25" customHeight="1">
      <c r="A176" s="354" t="s">
        <v>455</v>
      </c>
      <c r="B176" s="355"/>
      <c r="C176" s="356"/>
      <c r="D176" s="89" t="s">
        <v>307</v>
      </c>
      <c r="E176" s="225">
        <f>E177+E178+E179+E180+E181+E227</f>
        <v>6344989</v>
      </c>
      <c r="F176" s="225">
        <f>F177+F178+F179+F180+F181+F227</f>
        <v>6344989</v>
      </c>
      <c r="G176" s="225">
        <f>G177+G178+G179+G180+G181+G227</f>
        <v>0</v>
      </c>
      <c r="H176" s="227">
        <f t="shared" si="30"/>
        <v>0</v>
      </c>
    </row>
    <row r="177" spans="1:8" s="56" customFormat="1" ht="29.25" customHeight="1" hidden="1">
      <c r="A177" s="38"/>
      <c r="B177" s="39" t="s">
        <v>308</v>
      </c>
      <c r="C177" s="22"/>
      <c r="D177" s="78" t="s">
        <v>309</v>
      </c>
      <c r="E177" s="234"/>
      <c r="F177" s="228">
        <f aca="true" t="shared" si="37" ref="F177:G179">F358</f>
        <v>0</v>
      </c>
      <c r="G177" s="229">
        <f t="shared" si="37"/>
        <v>0</v>
      </c>
      <c r="H177" s="230"/>
    </row>
    <row r="178" spans="1:8" s="56" customFormat="1" ht="38.25" customHeight="1" hidden="1">
      <c r="A178" s="102"/>
      <c r="B178" s="326" t="s">
        <v>310</v>
      </c>
      <c r="C178" s="326"/>
      <c r="D178" s="78" t="s">
        <v>311</v>
      </c>
      <c r="E178" s="234"/>
      <c r="F178" s="228">
        <f t="shared" si="37"/>
        <v>0</v>
      </c>
      <c r="G178" s="229">
        <f t="shared" si="37"/>
        <v>0</v>
      </c>
      <c r="H178" s="230"/>
    </row>
    <row r="179" spans="1:8" s="56" customFormat="1" ht="25.5" customHeight="1" hidden="1">
      <c r="A179" s="102"/>
      <c r="B179" s="326" t="s">
        <v>312</v>
      </c>
      <c r="C179" s="326"/>
      <c r="D179" s="78" t="s">
        <v>313</v>
      </c>
      <c r="E179" s="234"/>
      <c r="F179" s="228">
        <f t="shared" si="37"/>
        <v>0</v>
      </c>
      <c r="G179" s="229">
        <f t="shared" si="37"/>
        <v>0</v>
      </c>
      <c r="H179" s="230"/>
    </row>
    <row r="180" spans="1:8" s="56" customFormat="1" ht="27" customHeight="1">
      <c r="A180" s="102"/>
      <c r="B180" s="392" t="s">
        <v>435</v>
      </c>
      <c r="C180" s="393"/>
      <c r="D180" s="181" t="s">
        <v>434</v>
      </c>
      <c r="E180" s="234">
        <f aca="true" t="shared" si="38" ref="E180:G181">E363</f>
        <v>150000</v>
      </c>
      <c r="F180" s="234">
        <f t="shared" si="38"/>
        <v>150000</v>
      </c>
      <c r="G180" s="235">
        <f t="shared" si="38"/>
        <v>0</v>
      </c>
      <c r="H180" s="236">
        <f t="shared" si="30"/>
        <v>0</v>
      </c>
    </row>
    <row r="181" spans="1:8" s="56" customFormat="1" ht="27" customHeight="1">
      <c r="A181" s="102"/>
      <c r="B181" s="423" t="s">
        <v>419</v>
      </c>
      <c r="C181" s="424"/>
      <c r="D181" s="78" t="s">
        <v>420</v>
      </c>
      <c r="E181" s="234">
        <f t="shared" si="38"/>
        <v>0</v>
      </c>
      <c r="F181" s="234">
        <f t="shared" si="38"/>
        <v>0</v>
      </c>
      <c r="G181" s="235">
        <f t="shared" si="38"/>
        <v>0</v>
      </c>
      <c r="H181" s="236"/>
    </row>
    <row r="182" spans="1:8" s="56" customFormat="1" ht="30" customHeight="1" hidden="1">
      <c r="A182" s="330" t="s">
        <v>316</v>
      </c>
      <c r="B182" s="331"/>
      <c r="C182" s="331"/>
      <c r="D182" s="89" t="s">
        <v>317</v>
      </c>
      <c r="E182" s="225">
        <f>E432</f>
        <v>0</v>
      </c>
      <c r="F182" s="225">
        <f>F183+F187+F191+F195+F199+F203+F207+F211+F215+F219+F223</f>
        <v>0</v>
      </c>
      <c r="G182" s="226">
        <f>G183+G187+G191+G195+G199+G203+G207+G211+G215+G219+G223</f>
        <v>0</v>
      </c>
      <c r="H182" s="227" t="e">
        <f t="shared" si="30"/>
        <v>#DIV/0!</v>
      </c>
    </row>
    <row r="183" spans="1:8" s="56" customFormat="1" ht="24" customHeight="1" hidden="1">
      <c r="A183" s="103"/>
      <c r="B183" s="313" t="s">
        <v>318</v>
      </c>
      <c r="C183" s="313"/>
      <c r="D183" s="91" t="s">
        <v>319</v>
      </c>
      <c r="E183" s="231">
        <f>E184+E185+E186</f>
        <v>0</v>
      </c>
      <c r="F183" s="231">
        <f>F184+F185+F186</f>
        <v>0</v>
      </c>
      <c r="G183" s="232">
        <f>G184+G185+G186</f>
        <v>0</v>
      </c>
      <c r="H183" s="233" t="e">
        <f t="shared" si="30"/>
        <v>#DIV/0!</v>
      </c>
    </row>
    <row r="184" spans="1:8" s="56" customFormat="1" ht="15" customHeight="1" hidden="1">
      <c r="A184" s="102"/>
      <c r="B184" s="65"/>
      <c r="C184" s="104" t="s">
        <v>320</v>
      </c>
      <c r="D184" s="78" t="s">
        <v>321</v>
      </c>
      <c r="E184" s="234">
        <f>E434</f>
        <v>0</v>
      </c>
      <c r="F184" s="234">
        <f aca="true" t="shared" si="39" ref="F184:G186">F434</f>
        <v>0</v>
      </c>
      <c r="G184" s="235">
        <f t="shared" si="39"/>
        <v>0</v>
      </c>
      <c r="H184" s="236" t="e">
        <f t="shared" si="30"/>
        <v>#DIV/0!</v>
      </c>
    </row>
    <row r="185" spans="1:8" s="56" customFormat="1" ht="13.5" customHeight="1" hidden="1">
      <c r="A185" s="102"/>
      <c r="B185" s="65"/>
      <c r="C185" s="104" t="s">
        <v>322</v>
      </c>
      <c r="D185" s="78" t="s">
        <v>323</v>
      </c>
      <c r="E185" s="234">
        <f>E435</f>
        <v>0</v>
      </c>
      <c r="F185" s="234">
        <f t="shared" si="39"/>
        <v>0</v>
      </c>
      <c r="G185" s="235">
        <f t="shared" si="39"/>
        <v>0</v>
      </c>
      <c r="H185" s="236" t="e">
        <f t="shared" si="30"/>
        <v>#DIV/0!</v>
      </c>
    </row>
    <row r="186" spans="1:8" s="56" customFormat="1" ht="13.5" customHeight="1" hidden="1">
      <c r="A186" s="102"/>
      <c r="B186" s="65"/>
      <c r="C186" s="104" t="s">
        <v>324</v>
      </c>
      <c r="D186" s="78" t="s">
        <v>325</v>
      </c>
      <c r="E186" s="234">
        <f>E436</f>
        <v>0</v>
      </c>
      <c r="F186" s="234">
        <f t="shared" si="39"/>
        <v>0</v>
      </c>
      <c r="G186" s="235">
        <f t="shared" si="39"/>
        <v>0</v>
      </c>
      <c r="H186" s="236" t="e">
        <f t="shared" si="30"/>
        <v>#DIV/0!</v>
      </c>
    </row>
    <row r="187" spans="1:8" s="56" customFormat="1" ht="17.25" customHeight="1" hidden="1">
      <c r="A187" s="103"/>
      <c r="B187" s="313" t="s">
        <v>326</v>
      </c>
      <c r="C187" s="313"/>
      <c r="D187" s="91" t="s">
        <v>327</v>
      </c>
      <c r="E187" s="231">
        <f>E188+E189+E190</f>
        <v>0</v>
      </c>
      <c r="F187" s="231">
        <f>F188+F189+F190</f>
        <v>0</v>
      </c>
      <c r="G187" s="232">
        <f>G188+G189+G190</f>
        <v>0</v>
      </c>
      <c r="H187" s="233" t="e">
        <f t="shared" si="30"/>
        <v>#DIV/0!</v>
      </c>
    </row>
    <row r="188" spans="1:8" s="56" customFormat="1" ht="13.5" customHeight="1" hidden="1">
      <c r="A188" s="102"/>
      <c r="B188" s="65"/>
      <c r="C188" s="104" t="s">
        <v>320</v>
      </c>
      <c r="D188" s="78" t="s">
        <v>328</v>
      </c>
      <c r="E188" s="234">
        <f aca="true" t="shared" si="40" ref="E188:G190">E438</f>
        <v>0</v>
      </c>
      <c r="F188" s="234">
        <f t="shared" si="40"/>
        <v>0</v>
      </c>
      <c r="G188" s="235">
        <f t="shared" si="40"/>
        <v>0</v>
      </c>
      <c r="H188" s="236" t="e">
        <f t="shared" si="30"/>
        <v>#DIV/0!</v>
      </c>
    </row>
    <row r="189" spans="1:8" s="56" customFormat="1" ht="23.25" customHeight="1" hidden="1">
      <c r="A189" s="102"/>
      <c r="B189" s="65"/>
      <c r="C189" s="104" t="s">
        <v>322</v>
      </c>
      <c r="D189" s="78" t="s">
        <v>329</v>
      </c>
      <c r="E189" s="234"/>
      <c r="F189" s="234">
        <f t="shared" si="40"/>
        <v>0</v>
      </c>
      <c r="G189" s="235"/>
      <c r="H189" s="236" t="e">
        <f t="shared" si="30"/>
        <v>#DIV/0!</v>
      </c>
    </row>
    <row r="190" spans="1:8" s="56" customFormat="1" ht="13.5" customHeight="1" hidden="1">
      <c r="A190" s="102"/>
      <c r="B190" s="65"/>
      <c r="C190" s="104" t="s">
        <v>324</v>
      </c>
      <c r="D190" s="78" t="s">
        <v>330</v>
      </c>
      <c r="E190" s="234"/>
      <c r="F190" s="234">
        <f t="shared" si="40"/>
        <v>0</v>
      </c>
      <c r="G190" s="235"/>
      <c r="H190" s="236" t="e">
        <f t="shared" si="30"/>
        <v>#DIV/0!</v>
      </c>
    </row>
    <row r="191" spans="1:8" s="56" customFormat="1" ht="15" customHeight="1" hidden="1">
      <c r="A191" s="103"/>
      <c r="B191" s="313" t="s">
        <v>331</v>
      </c>
      <c r="C191" s="313"/>
      <c r="D191" s="91" t="s">
        <v>332</v>
      </c>
      <c r="E191" s="231" t="e">
        <f>E192+E193+E194</f>
        <v>#REF!</v>
      </c>
      <c r="F191" s="231">
        <f>F192+F193+F194</f>
        <v>0</v>
      </c>
      <c r="G191" s="232"/>
      <c r="H191" s="233" t="e">
        <f t="shared" si="30"/>
        <v>#REF!</v>
      </c>
    </row>
    <row r="192" spans="1:8" s="56" customFormat="1" ht="13.5" customHeight="1" hidden="1">
      <c r="A192" s="102"/>
      <c r="B192" s="65"/>
      <c r="C192" s="104" t="s">
        <v>320</v>
      </c>
      <c r="D192" s="78" t="s">
        <v>333</v>
      </c>
      <c r="E192" s="234" t="e">
        <f>F192+#REF!+#REF!+#REF!</f>
        <v>#REF!</v>
      </c>
      <c r="F192" s="234">
        <f>F442</f>
        <v>0</v>
      </c>
      <c r="G192" s="235"/>
      <c r="H192" s="236" t="e">
        <f t="shared" si="30"/>
        <v>#REF!</v>
      </c>
    </row>
    <row r="193" spans="1:8" s="56" customFormat="1" ht="13.5" customHeight="1" hidden="1">
      <c r="A193" s="102"/>
      <c r="B193" s="65"/>
      <c r="C193" s="104" t="s">
        <v>322</v>
      </c>
      <c r="D193" s="78" t="s">
        <v>334</v>
      </c>
      <c r="E193" s="234" t="e">
        <f>F193+#REF!+#REF!+#REF!</f>
        <v>#REF!</v>
      </c>
      <c r="F193" s="234">
        <f>F443</f>
        <v>0</v>
      </c>
      <c r="G193" s="235"/>
      <c r="H193" s="236" t="e">
        <f t="shared" si="30"/>
        <v>#REF!</v>
      </c>
    </row>
    <row r="194" spans="1:8" s="56" customFormat="1" ht="13.5" customHeight="1" hidden="1">
      <c r="A194" s="102"/>
      <c r="B194" s="65"/>
      <c r="C194" s="104" t="s">
        <v>324</v>
      </c>
      <c r="D194" s="78" t="s">
        <v>335</v>
      </c>
      <c r="E194" s="234" t="e">
        <f>F194+#REF!+#REF!+#REF!</f>
        <v>#REF!</v>
      </c>
      <c r="F194" s="234">
        <f>F444</f>
        <v>0</v>
      </c>
      <c r="G194" s="235"/>
      <c r="H194" s="236" t="e">
        <f t="shared" si="30"/>
        <v>#REF!</v>
      </c>
    </row>
    <row r="195" spans="1:8" s="56" customFormat="1" ht="25.5" customHeight="1" hidden="1">
      <c r="A195" s="103"/>
      <c r="B195" s="313" t="s">
        <v>336</v>
      </c>
      <c r="C195" s="313"/>
      <c r="D195" s="91" t="s">
        <v>337</v>
      </c>
      <c r="E195" s="231" t="e">
        <f>E196+E197+E198</f>
        <v>#REF!</v>
      </c>
      <c r="F195" s="231">
        <f>F196+F197+F198</f>
        <v>0</v>
      </c>
      <c r="G195" s="232"/>
      <c r="H195" s="233" t="e">
        <f t="shared" si="30"/>
        <v>#REF!</v>
      </c>
    </row>
    <row r="196" spans="1:8" s="56" customFormat="1" ht="13.5" customHeight="1" hidden="1">
      <c r="A196" s="102"/>
      <c r="B196" s="65"/>
      <c r="C196" s="104" t="s">
        <v>320</v>
      </c>
      <c r="D196" s="78" t="s">
        <v>338</v>
      </c>
      <c r="E196" s="234" t="e">
        <f>F196+#REF!+#REF!+#REF!</f>
        <v>#REF!</v>
      </c>
      <c r="F196" s="234">
        <f>F446</f>
        <v>0</v>
      </c>
      <c r="G196" s="235"/>
      <c r="H196" s="236" t="e">
        <f t="shared" si="30"/>
        <v>#REF!</v>
      </c>
    </row>
    <row r="197" spans="1:8" s="56" customFormat="1" ht="13.5" customHeight="1" hidden="1">
      <c r="A197" s="102"/>
      <c r="B197" s="65"/>
      <c r="C197" s="104" t="s">
        <v>322</v>
      </c>
      <c r="D197" s="78" t="s">
        <v>339</v>
      </c>
      <c r="E197" s="234" t="e">
        <f>F197+#REF!+#REF!+#REF!</f>
        <v>#REF!</v>
      </c>
      <c r="F197" s="234">
        <f>F447</f>
        <v>0</v>
      </c>
      <c r="G197" s="235"/>
      <c r="H197" s="236" t="e">
        <f t="shared" si="30"/>
        <v>#REF!</v>
      </c>
    </row>
    <row r="198" spans="1:8" s="56" customFormat="1" ht="13.5" customHeight="1" hidden="1">
      <c r="A198" s="102"/>
      <c r="B198" s="65"/>
      <c r="C198" s="104" t="s">
        <v>324</v>
      </c>
      <c r="D198" s="78" t="s">
        <v>340</v>
      </c>
      <c r="E198" s="234" t="e">
        <f>F198+#REF!+#REF!+#REF!</f>
        <v>#REF!</v>
      </c>
      <c r="F198" s="234">
        <f>F448</f>
        <v>0</v>
      </c>
      <c r="G198" s="235"/>
      <c r="H198" s="236" t="e">
        <f t="shared" si="30"/>
        <v>#REF!</v>
      </c>
    </row>
    <row r="199" spans="1:8" s="56" customFormat="1" ht="17.25" customHeight="1" hidden="1">
      <c r="A199" s="103"/>
      <c r="B199" s="313" t="s">
        <v>341</v>
      </c>
      <c r="C199" s="313"/>
      <c r="D199" s="91" t="s">
        <v>342</v>
      </c>
      <c r="E199" s="231" t="e">
        <f>E200+E201+E202</f>
        <v>#REF!</v>
      </c>
      <c r="F199" s="231">
        <f>F200+F201+F202</f>
        <v>0</v>
      </c>
      <c r="G199" s="232"/>
      <c r="H199" s="233" t="e">
        <f t="shared" si="30"/>
        <v>#REF!</v>
      </c>
    </row>
    <row r="200" spans="1:8" s="56" customFormat="1" ht="13.5" customHeight="1" hidden="1">
      <c r="A200" s="102"/>
      <c r="B200" s="65"/>
      <c r="C200" s="104" t="s">
        <v>320</v>
      </c>
      <c r="D200" s="78" t="s">
        <v>343</v>
      </c>
      <c r="E200" s="234" t="e">
        <f>F200+#REF!+#REF!+#REF!</f>
        <v>#REF!</v>
      </c>
      <c r="F200" s="234">
        <f>F450</f>
        <v>0</v>
      </c>
      <c r="G200" s="235"/>
      <c r="H200" s="236" t="e">
        <f t="shared" si="30"/>
        <v>#REF!</v>
      </c>
    </row>
    <row r="201" spans="1:8" s="56" customFormat="1" ht="13.5" customHeight="1" hidden="1">
      <c r="A201" s="102"/>
      <c r="B201" s="65"/>
      <c r="C201" s="104" t="s">
        <v>322</v>
      </c>
      <c r="D201" s="78" t="s">
        <v>344</v>
      </c>
      <c r="E201" s="234" t="e">
        <f>F201+#REF!+#REF!+#REF!</f>
        <v>#REF!</v>
      </c>
      <c r="F201" s="234">
        <f>F451</f>
        <v>0</v>
      </c>
      <c r="G201" s="235"/>
      <c r="H201" s="236" t="e">
        <f t="shared" si="30"/>
        <v>#REF!</v>
      </c>
    </row>
    <row r="202" spans="1:8" s="56" customFormat="1" ht="13.5" customHeight="1" hidden="1">
      <c r="A202" s="102"/>
      <c r="B202" s="65"/>
      <c r="C202" s="104" t="s">
        <v>324</v>
      </c>
      <c r="D202" s="78" t="s">
        <v>345</v>
      </c>
      <c r="E202" s="234" t="e">
        <f>F202+#REF!+#REF!+#REF!</f>
        <v>#REF!</v>
      </c>
      <c r="F202" s="234">
        <f>F452</f>
        <v>0</v>
      </c>
      <c r="G202" s="235"/>
      <c r="H202" s="236" t="e">
        <f t="shared" si="30"/>
        <v>#REF!</v>
      </c>
    </row>
    <row r="203" spans="1:8" s="56" customFormat="1" ht="25.5" customHeight="1" hidden="1">
      <c r="A203" s="103"/>
      <c r="B203" s="313" t="s">
        <v>346</v>
      </c>
      <c r="C203" s="313"/>
      <c r="D203" s="91" t="s">
        <v>347</v>
      </c>
      <c r="E203" s="231" t="e">
        <f>E204+E205+E206</f>
        <v>#REF!</v>
      </c>
      <c r="F203" s="231">
        <f>F204+F205+F206</f>
        <v>0</v>
      </c>
      <c r="G203" s="232"/>
      <c r="H203" s="233" t="e">
        <f t="shared" si="30"/>
        <v>#REF!</v>
      </c>
    </row>
    <row r="204" spans="1:8" s="56" customFormat="1" ht="13.5" customHeight="1" hidden="1">
      <c r="A204" s="102"/>
      <c r="B204" s="65"/>
      <c r="C204" s="104" t="s">
        <v>320</v>
      </c>
      <c r="D204" s="78" t="s">
        <v>348</v>
      </c>
      <c r="E204" s="234" t="e">
        <f>F204+#REF!+#REF!+#REF!</f>
        <v>#REF!</v>
      </c>
      <c r="F204" s="234">
        <f>F454</f>
        <v>0</v>
      </c>
      <c r="G204" s="235"/>
      <c r="H204" s="236" t="e">
        <f t="shared" si="30"/>
        <v>#REF!</v>
      </c>
    </row>
    <row r="205" spans="1:8" s="56" customFormat="1" ht="13.5" customHeight="1" hidden="1">
      <c r="A205" s="102"/>
      <c r="B205" s="65"/>
      <c r="C205" s="104" t="s">
        <v>322</v>
      </c>
      <c r="D205" s="78" t="s">
        <v>349</v>
      </c>
      <c r="E205" s="234" t="e">
        <f>F205+#REF!+#REF!+#REF!</f>
        <v>#REF!</v>
      </c>
      <c r="F205" s="234">
        <f>F455</f>
        <v>0</v>
      </c>
      <c r="G205" s="235"/>
      <c r="H205" s="236" t="e">
        <f t="shared" si="30"/>
        <v>#REF!</v>
      </c>
    </row>
    <row r="206" spans="1:8" s="56" customFormat="1" ht="13.5" customHeight="1" hidden="1">
      <c r="A206" s="102"/>
      <c r="B206" s="65"/>
      <c r="C206" s="104" t="s">
        <v>324</v>
      </c>
      <c r="D206" s="78" t="s">
        <v>350</v>
      </c>
      <c r="E206" s="234" t="e">
        <f>F206+#REF!+#REF!+#REF!</f>
        <v>#REF!</v>
      </c>
      <c r="F206" s="234">
        <f>F456</f>
        <v>0</v>
      </c>
      <c r="G206" s="235"/>
      <c r="H206" s="236" t="e">
        <f t="shared" si="30"/>
        <v>#REF!</v>
      </c>
    </row>
    <row r="207" spans="1:8" s="56" customFormat="1" ht="28.5" customHeight="1" hidden="1">
      <c r="A207" s="103"/>
      <c r="B207" s="316" t="s">
        <v>351</v>
      </c>
      <c r="C207" s="316"/>
      <c r="D207" s="91" t="s">
        <v>352</v>
      </c>
      <c r="E207" s="231">
        <f>E208+E209+E210</f>
        <v>0</v>
      </c>
      <c r="F207" s="231">
        <f>F208+F209+F210</f>
        <v>0</v>
      </c>
      <c r="G207" s="232">
        <f>G208+G209+G210</f>
        <v>0</v>
      </c>
      <c r="H207" s="233" t="e">
        <f t="shared" si="30"/>
        <v>#DIV/0!</v>
      </c>
    </row>
    <row r="208" spans="1:8" s="56" customFormat="1" ht="13.5" customHeight="1" hidden="1">
      <c r="A208" s="102"/>
      <c r="B208" s="65"/>
      <c r="C208" s="104" t="s">
        <v>320</v>
      </c>
      <c r="D208" s="78" t="s">
        <v>353</v>
      </c>
      <c r="E208" s="234">
        <f aca="true" t="shared" si="41" ref="E208:G210">E458</f>
        <v>0</v>
      </c>
      <c r="F208" s="234">
        <f t="shared" si="41"/>
        <v>0</v>
      </c>
      <c r="G208" s="235">
        <f t="shared" si="41"/>
        <v>0</v>
      </c>
      <c r="H208" s="236" t="e">
        <f t="shared" si="30"/>
        <v>#DIV/0!</v>
      </c>
    </row>
    <row r="209" spans="1:8" s="56" customFormat="1" ht="13.5" customHeight="1" hidden="1">
      <c r="A209" s="102"/>
      <c r="B209" s="65"/>
      <c r="C209" s="104" t="s">
        <v>322</v>
      </c>
      <c r="D209" s="78" t="s">
        <v>354</v>
      </c>
      <c r="E209" s="234">
        <f t="shared" si="41"/>
        <v>0</v>
      </c>
      <c r="F209" s="234">
        <f t="shared" si="41"/>
        <v>0</v>
      </c>
      <c r="G209" s="235">
        <f t="shared" si="41"/>
        <v>0</v>
      </c>
      <c r="H209" s="236" t="e">
        <f t="shared" si="30"/>
        <v>#DIV/0!</v>
      </c>
    </row>
    <row r="210" spans="1:8" s="56" customFormat="1" ht="13.5" customHeight="1" hidden="1">
      <c r="A210" s="102"/>
      <c r="B210" s="65"/>
      <c r="C210" s="104" t="s">
        <v>324</v>
      </c>
      <c r="D210" s="78" t="s">
        <v>355</v>
      </c>
      <c r="E210" s="234">
        <f t="shared" si="41"/>
        <v>0</v>
      </c>
      <c r="F210" s="234">
        <f t="shared" si="41"/>
        <v>0</v>
      </c>
      <c r="G210" s="235">
        <f t="shared" si="41"/>
        <v>0</v>
      </c>
      <c r="H210" s="236" t="e">
        <f t="shared" si="30"/>
        <v>#DIV/0!</v>
      </c>
    </row>
    <row r="211" spans="1:8" s="56" customFormat="1" ht="27.75" customHeight="1" hidden="1">
      <c r="A211" s="103"/>
      <c r="B211" s="313" t="s">
        <v>356</v>
      </c>
      <c r="C211" s="313"/>
      <c r="D211" s="91" t="s">
        <v>357</v>
      </c>
      <c r="E211" s="231" t="e">
        <f>E212+E213+E214</f>
        <v>#REF!</v>
      </c>
      <c r="F211" s="231">
        <f>F212+F213+F214</f>
        <v>0</v>
      </c>
      <c r="G211" s="232"/>
      <c r="H211" s="233" t="e">
        <f t="shared" si="30"/>
        <v>#REF!</v>
      </c>
    </row>
    <row r="212" spans="1:8" s="56" customFormat="1" ht="15" customHeight="1" hidden="1">
      <c r="A212" s="102"/>
      <c r="B212" s="65"/>
      <c r="C212" s="104" t="s">
        <v>320</v>
      </c>
      <c r="D212" s="78" t="s">
        <v>358</v>
      </c>
      <c r="E212" s="234" t="e">
        <f>F212+#REF!+#REF!+#REF!</f>
        <v>#REF!</v>
      </c>
      <c r="F212" s="234">
        <f>F462</f>
        <v>0</v>
      </c>
      <c r="G212" s="235"/>
      <c r="H212" s="236" t="e">
        <f aca="true" t="shared" si="42" ref="H212:H277">G212/E212</f>
        <v>#REF!</v>
      </c>
    </row>
    <row r="213" spans="1:8" s="56" customFormat="1" ht="15" customHeight="1" hidden="1">
      <c r="A213" s="102"/>
      <c r="B213" s="65"/>
      <c r="C213" s="104" t="s">
        <v>322</v>
      </c>
      <c r="D213" s="78" t="s">
        <v>359</v>
      </c>
      <c r="E213" s="234" t="e">
        <f>F213+#REF!+#REF!+#REF!</f>
        <v>#REF!</v>
      </c>
      <c r="F213" s="234">
        <f>F463</f>
        <v>0</v>
      </c>
      <c r="G213" s="235"/>
      <c r="H213" s="236" t="e">
        <f t="shared" si="42"/>
        <v>#REF!</v>
      </c>
    </row>
    <row r="214" spans="1:8" s="56" customFormat="1" ht="15" customHeight="1" hidden="1">
      <c r="A214" s="102"/>
      <c r="B214" s="65"/>
      <c r="C214" s="104" t="s">
        <v>324</v>
      </c>
      <c r="D214" s="78" t="s">
        <v>360</v>
      </c>
      <c r="E214" s="234" t="e">
        <f>F214+#REF!+#REF!+#REF!</f>
        <v>#REF!</v>
      </c>
      <c r="F214" s="234">
        <f>F464</f>
        <v>0</v>
      </c>
      <c r="G214" s="235"/>
      <c r="H214" s="236" t="e">
        <f t="shared" si="42"/>
        <v>#REF!</v>
      </c>
    </row>
    <row r="215" spans="1:8" s="56" customFormat="1" ht="17.25" customHeight="1" hidden="1">
      <c r="A215" s="103"/>
      <c r="B215" s="313" t="s">
        <v>361</v>
      </c>
      <c r="C215" s="313"/>
      <c r="D215" s="91" t="s">
        <v>362</v>
      </c>
      <c r="E215" s="231" t="e">
        <f>E216+E217+E218</f>
        <v>#REF!</v>
      </c>
      <c r="F215" s="231">
        <f>F216+F217+F218</f>
        <v>0</v>
      </c>
      <c r="G215" s="232"/>
      <c r="H215" s="233" t="e">
        <f t="shared" si="42"/>
        <v>#REF!</v>
      </c>
    </row>
    <row r="216" spans="1:8" s="56" customFormat="1" ht="15" customHeight="1" hidden="1">
      <c r="A216" s="102"/>
      <c r="B216" s="65"/>
      <c r="C216" s="104" t="s">
        <v>320</v>
      </c>
      <c r="D216" s="78" t="s">
        <v>363</v>
      </c>
      <c r="E216" s="234" t="e">
        <f>F216+#REF!+#REF!+#REF!</f>
        <v>#REF!</v>
      </c>
      <c r="F216" s="234">
        <f>F466</f>
        <v>0</v>
      </c>
      <c r="G216" s="235"/>
      <c r="H216" s="236" t="e">
        <f t="shared" si="42"/>
        <v>#REF!</v>
      </c>
    </row>
    <row r="217" spans="1:8" s="56" customFormat="1" ht="15" customHeight="1" hidden="1">
      <c r="A217" s="102"/>
      <c r="B217" s="65"/>
      <c r="C217" s="104" t="s">
        <v>322</v>
      </c>
      <c r="D217" s="78" t="s">
        <v>364</v>
      </c>
      <c r="E217" s="234" t="e">
        <f>F217+#REF!+#REF!+#REF!</f>
        <v>#REF!</v>
      </c>
      <c r="F217" s="234">
        <f>F467</f>
        <v>0</v>
      </c>
      <c r="G217" s="235"/>
      <c r="H217" s="236" t="e">
        <f t="shared" si="42"/>
        <v>#REF!</v>
      </c>
    </row>
    <row r="218" spans="1:8" s="56" customFormat="1" ht="15" customHeight="1" hidden="1">
      <c r="A218" s="102"/>
      <c r="B218" s="65"/>
      <c r="C218" s="104" t="s">
        <v>324</v>
      </c>
      <c r="D218" s="78" t="s">
        <v>365</v>
      </c>
      <c r="E218" s="234" t="e">
        <f>F218+#REF!+#REF!+#REF!</f>
        <v>#REF!</v>
      </c>
      <c r="F218" s="234">
        <f>F468</f>
        <v>0</v>
      </c>
      <c r="G218" s="235"/>
      <c r="H218" s="236" t="e">
        <f t="shared" si="42"/>
        <v>#REF!</v>
      </c>
    </row>
    <row r="219" spans="1:8" s="56" customFormat="1" ht="15" customHeight="1" hidden="1">
      <c r="A219" s="103"/>
      <c r="B219" s="313" t="s">
        <v>366</v>
      </c>
      <c r="C219" s="313"/>
      <c r="D219" s="91" t="s">
        <v>367</v>
      </c>
      <c r="E219" s="231" t="e">
        <f>E220+E221+E222</f>
        <v>#REF!</v>
      </c>
      <c r="F219" s="231">
        <f>F220+F221+F222</f>
        <v>0</v>
      </c>
      <c r="G219" s="232"/>
      <c r="H219" s="233" t="e">
        <f t="shared" si="42"/>
        <v>#REF!</v>
      </c>
    </row>
    <row r="220" spans="1:8" s="56" customFormat="1" ht="15" customHeight="1" hidden="1">
      <c r="A220" s="102"/>
      <c r="B220" s="65"/>
      <c r="C220" s="104" t="s">
        <v>320</v>
      </c>
      <c r="D220" s="78" t="s">
        <v>368</v>
      </c>
      <c r="E220" s="234" t="e">
        <f>F220+#REF!+#REF!+#REF!</f>
        <v>#REF!</v>
      </c>
      <c r="F220" s="234">
        <f>F470</f>
        <v>0</v>
      </c>
      <c r="G220" s="235"/>
      <c r="H220" s="236" t="e">
        <f t="shared" si="42"/>
        <v>#REF!</v>
      </c>
    </row>
    <row r="221" spans="1:8" s="56" customFormat="1" ht="15" customHeight="1" hidden="1">
      <c r="A221" s="102"/>
      <c r="B221" s="65"/>
      <c r="C221" s="104" t="s">
        <v>322</v>
      </c>
      <c r="D221" s="78" t="s">
        <v>369</v>
      </c>
      <c r="E221" s="234" t="e">
        <f>F221+#REF!+#REF!+#REF!</f>
        <v>#REF!</v>
      </c>
      <c r="F221" s="234">
        <f>F471</f>
        <v>0</v>
      </c>
      <c r="G221" s="235"/>
      <c r="H221" s="236" t="e">
        <f t="shared" si="42"/>
        <v>#REF!</v>
      </c>
    </row>
    <row r="222" spans="1:8" s="56" customFormat="1" ht="15" customHeight="1" hidden="1">
      <c r="A222" s="102"/>
      <c r="B222" s="65"/>
      <c r="C222" s="104" t="s">
        <v>370</v>
      </c>
      <c r="D222" s="78" t="s">
        <v>371</v>
      </c>
      <c r="E222" s="234" t="e">
        <f>F222+#REF!+#REF!+#REF!</f>
        <v>#REF!</v>
      </c>
      <c r="F222" s="234">
        <f>F472</f>
        <v>0</v>
      </c>
      <c r="G222" s="235"/>
      <c r="H222" s="236" t="e">
        <f t="shared" si="42"/>
        <v>#REF!</v>
      </c>
    </row>
    <row r="223" spans="1:8" s="56" customFormat="1" ht="27" customHeight="1" hidden="1">
      <c r="A223" s="103"/>
      <c r="B223" s="313" t="s">
        <v>372</v>
      </c>
      <c r="C223" s="313"/>
      <c r="D223" s="91" t="s">
        <v>373</v>
      </c>
      <c r="E223" s="231" t="e">
        <f>E224+E225+E226</f>
        <v>#REF!</v>
      </c>
      <c r="F223" s="231">
        <f>F224+F225+F226</f>
        <v>0</v>
      </c>
      <c r="G223" s="232"/>
      <c r="H223" s="233" t="e">
        <f t="shared" si="42"/>
        <v>#REF!</v>
      </c>
    </row>
    <row r="224" spans="1:8" s="56" customFormat="1" ht="15" customHeight="1" hidden="1">
      <c r="A224" s="102"/>
      <c r="B224" s="65"/>
      <c r="C224" s="104" t="s">
        <v>320</v>
      </c>
      <c r="D224" s="78" t="s">
        <v>374</v>
      </c>
      <c r="E224" s="234" t="e">
        <f>F224+#REF!+#REF!+#REF!</f>
        <v>#REF!</v>
      </c>
      <c r="F224" s="234">
        <f>F474</f>
        <v>0</v>
      </c>
      <c r="G224" s="235"/>
      <c r="H224" s="236" t="e">
        <f t="shared" si="42"/>
        <v>#REF!</v>
      </c>
    </row>
    <row r="225" spans="1:8" s="56" customFormat="1" ht="15" customHeight="1" hidden="1">
      <c r="A225" s="102"/>
      <c r="B225" s="65"/>
      <c r="C225" s="104" t="s">
        <v>322</v>
      </c>
      <c r="D225" s="78" t="s">
        <v>375</v>
      </c>
      <c r="E225" s="234" t="e">
        <f>F225+#REF!+#REF!+#REF!</f>
        <v>#REF!</v>
      </c>
      <c r="F225" s="234">
        <f>F475</f>
        <v>0</v>
      </c>
      <c r="G225" s="235"/>
      <c r="H225" s="236" t="e">
        <f t="shared" si="42"/>
        <v>#REF!</v>
      </c>
    </row>
    <row r="226" spans="1:8" s="56" customFormat="1" ht="15" customHeight="1" hidden="1">
      <c r="A226" s="336"/>
      <c r="B226" s="337"/>
      <c r="C226" s="104" t="s">
        <v>370</v>
      </c>
      <c r="D226" s="78" t="s">
        <v>376</v>
      </c>
      <c r="E226" s="234" t="e">
        <f>F226+#REF!+#REF!+#REF!</f>
        <v>#REF!</v>
      </c>
      <c r="F226" s="234">
        <f>F476</f>
        <v>0</v>
      </c>
      <c r="G226" s="235"/>
      <c r="H226" s="236" t="e">
        <f t="shared" si="42"/>
        <v>#REF!</v>
      </c>
    </row>
    <row r="227" spans="1:8" s="56" customFormat="1" ht="41.25" customHeight="1">
      <c r="A227" s="216"/>
      <c r="B227" s="321" t="s">
        <v>453</v>
      </c>
      <c r="C227" s="322"/>
      <c r="D227" s="181" t="s">
        <v>454</v>
      </c>
      <c r="E227" s="234">
        <f>E487</f>
        <v>6194989</v>
      </c>
      <c r="F227" s="234">
        <f>F487</f>
        <v>6194989</v>
      </c>
      <c r="G227" s="234">
        <f>G487</f>
        <v>0</v>
      </c>
      <c r="H227" s="236">
        <f>H487</f>
        <v>0</v>
      </c>
    </row>
    <row r="228" spans="1:8" s="56" customFormat="1" ht="34.5" customHeight="1">
      <c r="A228" s="317" t="s">
        <v>422</v>
      </c>
      <c r="B228" s="318"/>
      <c r="C228" s="318"/>
      <c r="D228" s="165" t="s">
        <v>6</v>
      </c>
      <c r="E228" s="249">
        <f>E229+E233+E237</f>
        <v>70664376</v>
      </c>
      <c r="F228" s="249">
        <f>F229+F233+F237</f>
        <v>44126988</v>
      </c>
      <c r="G228" s="250">
        <f>G229+G233+G237</f>
        <v>12363475</v>
      </c>
      <c r="H228" s="251">
        <f t="shared" si="42"/>
        <v>0.17496050626697673</v>
      </c>
    </row>
    <row r="229" spans="1:8" s="56" customFormat="1" ht="34.5" customHeight="1">
      <c r="A229" s="185"/>
      <c r="B229" s="338" t="s">
        <v>423</v>
      </c>
      <c r="C229" s="339"/>
      <c r="D229" s="166" t="s">
        <v>424</v>
      </c>
      <c r="E229" s="252">
        <f>E230+E231+E232</f>
        <v>69962664</v>
      </c>
      <c r="F229" s="252">
        <f>F230+F231+F232</f>
        <v>43425276</v>
      </c>
      <c r="G229" s="253">
        <f>G230+G231+G232</f>
        <v>11665620</v>
      </c>
      <c r="H229" s="254">
        <f t="shared" si="42"/>
        <v>0.16674064898386373</v>
      </c>
    </row>
    <row r="230" spans="1:8" s="56" customFormat="1" ht="15" customHeight="1">
      <c r="A230" s="186"/>
      <c r="B230" s="167"/>
      <c r="C230" s="168" t="s">
        <v>320</v>
      </c>
      <c r="D230" s="169" t="s">
        <v>425</v>
      </c>
      <c r="E230" s="255">
        <f aca="true" t="shared" si="43" ref="E230:G232">E490</f>
        <v>53162664</v>
      </c>
      <c r="F230" s="255">
        <f t="shared" si="43"/>
        <v>30523322</v>
      </c>
      <c r="G230" s="255">
        <f t="shared" si="43"/>
        <v>2975123</v>
      </c>
      <c r="H230" s="256">
        <f t="shared" si="42"/>
        <v>0.055962639494514424</v>
      </c>
    </row>
    <row r="231" spans="1:8" s="56" customFormat="1" ht="15" customHeight="1">
      <c r="A231" s="186"/>
      <c r="B231" s="167"/>
      <c r="C231" s="168" t="s">
        <v>322</v>
      </c>
      <c r="D231" s="169" t="s">
        <v>426</v>
      </c>
      <c r="E231" s="255">
        <f t="shared" si="43"/>
        <v>16200000</v>
      </c>
      <c r="F231" s="255">
        <f t="shared" si="43"/>
        <v>12301954</v>
      </c>
      <c r="G231" s="255">
        <f t="shared" si="43"/>
        <v>8092319</v>
      </c>
      <c r="H231" s="256">
        <f t="shared" si="42"/>
        <v>0.49952586419753087</v>
      </c>
    </row>
    <row r="232" spans="1:8" s="56" customFormat="1" ht="15" customHeight="1">
      <c r="A232" s="186"/>
      <c r="B232" s="167"/>
      <c r="C232" s="168" t="s">
        <v>324</v>
      </c>
      <c r="D232" s="169" t="s">
        <v>427</v>
      </c>
      <c r="E232" s="255">
        <f t="shared" si="43"/>
        <v>600000</v>
      </c>
      <c r="F232" s="255">
        <f t="shared" si="43"/>
        <v>600000</v>
      </c>
      <c r="G232" s="255">
        <f t="shared" si="43"/>
        <v>598178</v>
      </c>
      <c r="H232" s="256">
        <f>G232/E232</f>
        <v>0.9969633333333333</v>
      </c>
    </row>
    <row r="233" spans="1:8" s="56" customFormat="1" ht="15" customHeight="1" hidden="1">
      <c r="A233" s="187"/>
      <c r="B233" s="340" t="s">
        <v>428</v>
      </c>
      <c r="C233" s="341"/>
      <c r="D233" s="166" t="s">
        <v>429</v>
      </c>
      <c r="E233" s="252">
        <f>E234+E235+E236</f>
        <v>71712</v>
      </c>
      <c r="F233" s="252">
        <f>F234+F235+F236</f>
        <v>71712</v>
      </c>
      <c r="G233" s="253">
        <f>G234+G235+G236</f>
        <v>71712</v>
      </c>
      <c r="H233" s="254">
        <f t="shared" si="42"/>
        <v>1</v>
      </c>
    </row>
    <row r="234" spans="1:8" s="56" customFormat="1" ht="15" customHeight="1" hidden="1">
      <c r="A234" s="186"/>
      <c r="B234" s="167"/>
      <c r="C234" s="168" t="s">
        <v>320</v>
      </c>
      <c r="D234" s="169" t="s">
        <v>430</v>
      </c>
      <c r="E234" s="255">
        <f>E494</f>
        <v>0</v>
      </c>
      <c r="F234" s="255">
        <f>F494</f>
        <v>0</v>
      </c>
      <c r="G234" s="257">
        <f>G494</f>
        <v>0</v>
      </c>
      <c r="H234" s="256" t="e">
        <f t="shared" si="42"/>
        <v>#DIV/0!</v>
      </c>
    </row>
    <row r="235" spans="1:8" s="56" customFormat="1" ht="15" customHeight="1" hidden="1">
      <c r="A235" s="186"/>
      <c r="B235" s="167"/>
      <c r="C235" s="168" t="s">
        <v>322</v>
      </c>
      <c r="D235" s="169" t="s">
        <v>431</v>
      </c>
      <c r="E235" s="255">
        <f aca="true" t="shared" si="44" ref="E235:G236">E495</f>
        <v>71712</v>
      </c>
      <c r="F235" s="255">
        <f t="shared" si="44"/>
        <v>71712</v>
      </c>
      <c r="G235" s="257">
        <f t="shared" si="44"/>
        <v>71712</v>
      </c>
      <c r="H235" s="256">
        <f t="shared" si="42"/>
        <v>1</v>
      </c>
    </row>
    <row r="236" spans="1:8" s="56" customFormat="1" ht="15" customHeight="1" hidden="1">
      <c r="A236" s="186"/>
      <c r="B236" s="167"/>
      <c r="C236" s="168" t="s">
        <v>324</v>
      </c>
      <c r="D236" s="169" t="s">
        <v>432</v>
      </c>
      <c r="E236" s="255">
        <f t="shared" si="44"/>
        <v>0</v>
      </c>
      <c r="F236" s="255">
        <f t="shared" si="44"/>
        <v>0</v>
      </c>
      <c r="G236" s="257">
        <f t="shared" si="44"/>
        <v>0</v>
      </c>
      <c r="H236" s="256"/>
    </row>
    <row r="237" spans="1:8" s="56" customFormat="1" ht="15" customHeight="1">
      <c r="A237" s="187"/>
      <c r="B237" s="342" t="s">
        <v>446</v>
      </c>
      <c r="C237" s="343"/>
      <c r="D237" s="166" t="s">
        <v>447</v>
      </c>
      <c r="E237" s="252">
        <f>E239+E238+E240</f>
        <v>630000</v>
      </c>
      <c r="F237" s="252">
        <f>F239+F238+F240</f>
        <v>630000</v>
      </c>
      <c r="G237" s="253">
        <f>G239+G238+G240</f>
        <v>626143</v>
      </c>
      <c r="H237" s="254">
        <f t="shared" si="42"/>
        <v>0.9938777777777777</v>
      </c>
    </row>
    <row r="238" spans="1:8" s="56" customFormat="1" ht="15" customHeight="1">
      <c r="A238" s="186"/>
      <c r="B238" s="167"/>
      <c r="C238" s="168" t="s">
        <v>320</v>
      </c>
      <c r="D238" s="169" t="s">
        <v>448</v>
      </c>
      <c r="E238" s="255">
        <f aca="true" t="shared" si="45" ref="E238:G240">E498</f>
        <v>0</v>
      </c>
      <c r="F238" s="255">
        <f t="shared" si="45"/>
        <v>0</v>
      </c>
      <c r="G238" s="255">
        <f t="shared" si="45"/>
        <v>0</v>
      </c>
      <c r="H238" s="256"/>
    </row>
    <row r="239" spans="1:8" s="56" customFormat="1" ht="15" customHeight="1">
      <c r="A239" s="186"/>
      <c r="B239" s="167"/>
      <c r="C239" s="168" t="s">
        <v>322</v>
      </c>
      <c r="D239" s="169" t="s">
        <v>449</v>
      </c>
      <c r="E239" s="255">
        <f t="shared" si="45"/>
        <v>630000</v>
      </c>
      <c r="F239" s="255">
        <f t="shared" si="45"/>
        <v>630000</v>
      </c>
      <c r="G239" s="255">
        <f t="shared" si="45"/>
        <v>626143</v>
      </c>
      <c r="H239" s="256">
        <f t="shared" si="42"/>
        <v>0.9938777777777777</v>
      </c>
    </row>
    <row r="240" spans="1:8" s="56" customFormat="1" ht="15" customHeight="1" thickBot="1">
      <c r="A240" s="188"/>
      <c r="B240" s="173"/>
      <c r="C240" s="174" t="s">
        <v>324</v>
      </c>
      <c r="D240" s="177" t="s">
        <v>451</v>
      </c>
      <c r="E240" s="258">
        <f t="shared" si="45"/>
        <v>0</v>
      </c>
      <c r="F240" s="258">
        <f t="shared" si="45"/>
        <v>0</v>
      </c>
      <c r="G240" s="258">
        <f t="shared" si="45"/>
        <v>0</v>
      </c>
      <c r="H240" s="259"/>
    </row>
    <row r="241" spans="1:8" ht="36" customHeight="1" thickBot="1">
      <c r="A241" s="387" t="s">
        <v>405</v>
      </c>
      <c r="B241" s="388"/>
      <c r="C241" s="389"/>
      <c r="D241" s="178" t="s">
        <v>4</v>
      </c>
      <c r="E241" s="260">
        <f>E243+E338+E331</f>
        <v>282630264</v>
      </c>
      <c r="F241" s="260">
        <f>F243+F338+F331</f>
        <v>244960880</v>
      </c>
      <c r="G241" s="260">
        <f>G243+G338+G331</f>
        <v>204134896</v>
      </c>
      <c r="H241" s="261">
        <f t="shared" si="42"/>
        <v>0.7222683555218984</v>
      </c>
    </row>
    <row r="242" spans="1:8" ht="15" customHeight="1">
      <c r="A242" s="175" t="s">
        <v>377</v>
      </c>
      <c r="B242" s="176"/>
      <c r="C242" s="176"/>
      <c r="D242" s="176" t="s">
        <v>6</v>
      </c>
      <c r="E242" s="179">
        <f>E243-E274-E327+E331</f>
        <v>283101412</v>
      </c>
      <c r="F242" s="179">
        <f>F243-F274-F327+F331</f>
        <v>262656028</v>
      </c>
      <c r="G242" s="180">
        <f>G243-G274-G327+G331</f>
        <v>227854547</v>
      </c>
      <c r="H242" s="204">
        <f t="shared" si="42"/>
        <v>0.8048513265627937</v>
      </c>
    </row>
    <row r="243" spans="1:8" ht="15" customHeight="1">
      <c r="A243" s="7" t="s">
        <v>7</v>
      </c>
      <c r="B243" s="106"/>
      <c r="C243" s="107"/>
      <c r="D243" s="13" t="s">
        <v>8</v>
      </c>
      <c r="E243" s="171">
        <f>E244+E293</f>
        <v>277885264</v>
      </c>
      <c r="F243" s="171">
        <f>F244+F293</f>
        <v>241069880</v>
      </c>
      <c r="G243" s="170">
        <f>G244+G293</f>
        <v>200652412</v>
      </c>
      <c r="H243" s="205">
        <f t="shared" si="42"/>
        <v>0.7220692782039713</v>
      </c>
    </row>
    <row r="244" spans="1:8" ht="15" customHeight="1">
      <c r="A244" s="14" t="s">
        <v>9</v>
      </c>
      <c r="B244" s="105"/>
      <c r="C244" s="105"/>
      <c r="D244" s="13" t="s">
        <v>10</v>
      </c>
      <c r="E244" s="171">
        <f>E245+E262+E273+E290</f>
        <v>318778257</v>
      </c>
      <c r="F244" s="171">
        <f>F245+F262+F273+F290</f>
        <v>284192873</v>
      </c>
      <c r="G244" s="170">
        <f>G245+G262+G273+G290</f>
        <v>233602915</v>
      </c>
      <c r="H244" s="205">
        <f t="shared" si="42"/>
        <v>0.7328069272930368</v>
      </c>
    </row>
    <row r="245" spans="1:8" ht="15" customHeight="1">
      <c r="A245" s="14" t="s">
        <v>11</v>
      </c>
      <c r="B245" s="105"/>
      <c r="C245" s="105"/>
      <c r="D245" s="13" t="s">
        <v>12</v>
      </c>
      <c r="E245" s="171">
        <f>E246+E249+E257</f>
        <v>192142173</v>
      </c>
      <c r="F245" s="171">
        <f>F246+F249+F257</f>
        <v>185243789</v>
      </c>
      <c r="G245" s="170">
        <f>G246+G249+G257</f>
        <v>145991881</v>
      </c>
      <c r="H245" s="205">
        <f t="shared" si="42"/>
        <v>0.7598117514784222</v>
      </c>
    </row>
    <row r="246" spans="1:8" ht="30.75" customHeight="1">
      <c r="A246" s="334" t="s">
        <v>13</v>
      </c>
      <c r="B246" s="335"/>
      <c r="C246" s="335"/>
      <c r="D246" s="108" t="s">
        <v>14</v>
      </c>
      <c r="E246" s="171">
        <f aca="true" t="shared" si="46" ref="E246:G247">E247</f>
        <v>12874000</v>
      </c>
      <c r="F246" s="171">
        <f t="shared" si="46"/>
        <v>9874000</v>
      </c>
      <c r="G246" s="170">
        <f t="shared" si="46"/>
        <v>7305232</v>
      </c>
      <c r="H246" s="205">
        <f t="shared" si="42"/>
        <v>0.5674407332608358</v>
      </c>
    </row>
    <row r="247" spans="1:8" ht="15" customHeight="1">
      <c r="A247" s="24" t="s">
        <v>15</v>
      </c>
      <c r="B247" s="36"/>
      <c r="C247" s="26"/>
      <c r="D247" s="109" t="s">
        <v>16</v>
      </c>
      <c r="E247" s="252">
        <f t="shared" si="46"/>
        <v>12874000</v>
      </c>
      <c r="F247" s="252">
        <f t="shared" si="46"/>
        <v>9874000</v>
      </c>
      <c r="G247" s="253">
        <f t="shared" si="46"/>
        <v>7305232</v>
      </c>
      <c r="H247" s="254">
        <f t="shared" si="42"/>
        <v>0.5674407332608358</v>
      </c>
    </row>
    <row r="248" spans="1:8" ht="15" customHeight="1">
      <c r="A248" s="20"/>
      <c r="B248" s="21" t="s">
        <v>378</v>
      </c>
      <c r="C248" s="22"/>
      <c r="D248" s="23" t="s">
        <v>17</v>
      </c>
      <c r="E248" s="255">
        <v>12874000</v>
      </c>
      <c r="F248" s="262">
        <f>12874000-3000000</f>
        <v>9874000</v>
      </c>
      <c r="G248" s="263">
        <v>7305232</v>
      </c>
      <c r="H248" s="264">
        <f t="shared" si="42"/>
        <v>0.5674407332608358</v>
      </c>
    </row>
    <row r="249" spans="1:8" ht="31.5" customHeight="1">
      <c r="A249" s="332" t="s">
        <v>18</v>
      </c>
      <c r="B249" s="333"/>
      <c r="C249" s="333"/>
      <c r="D249" s="17" t="s">
        <v>19</v>
      </c>
      <c r="E249" s="121">
        <f>E250+E253</f>
        <v>176690308</v>
      </c>
      <c r="F249" s="121">
        <f>F250+F253</f>
        <v>173391924</v>
      </c>
      <c r="G249" s="122">
        <f>G250+G253</f>
        <v>136586463</v>
      </c>
      <c r="H249" s="206">
        <f t="shared" si="42"/>
        <v>0.7730274769796655</v>
      </c>
    </row>
    <row r="250" spans="1:8" ht="15" customHeight="1">
      <c r="A250" s="24" t="s">
        <v>20</v>
      </c>
      <c r="B250" s="25"/>
      <c r="C250" s="49"/>
      <c r="D250" s="27" t="s">
        <v>21</v>
      </c>
      <c r="E250" s="252">
        <f>E251+E252</f>
        <v>1745000</v>
      </c>
      <c r="F250" s="252">
        <f>F251+F252</f>
        <v>1065000</v>
      </c>
      <c r="G250" s="253">
        <f>G251+G252</f>
        <v>2067686</v>
      </c>
      <c r="H250" s="254">
        <f t="shared" si="42"/>
        <v>1.1849203438395415</v>
      </c>
    </row>
    <row r="251" spans="1:8" ht="15" customHeight="1">
      <c r="A251" s="20"/>
      <c r="B251" s="110" t="s">
        <v>22</v>
      </c>
      <c r="C251" s="21"/>
      <c r="D251" s="23" t="s">
        <v>23</v>
      </c>
      <c r="E251" s="255"/>
      <c r="F251" s="262"/>
      <c r="G251" s="263"/>
      <c r="H251" s="264"/>
    </row>
    <row r="252" spans="1:8" ht="15" customHeight="1">
      <c r="A252" s="58"/>
      <c r="B252" s="39" t="s">
        <v>379</v>
      </c>
      <c r="C252" s="39"/>
      <c r="D252" s="23" t="s">
        <v>25</v>
      </c>
      <c r="E252" s="255">
        <v>1745000</v>
      </c>
      <c r="F252" s="262">
        <f>1745000-680000</f>
        <v>1065000</v>
      </c>
      <c r="G252" s="263">
        <v>2067686</v>
      </c>
      <c r="H252" s="264">
        <f t="shared" si="42"/>
        <v>1.1849203438395415</v>
      </c>
    </row>
    <row r="253" spans="1:8" ht="15" customHeight="1">
      <c r="A253" s="35" t="s">
        <v>26</v>
      </c>
      <c r="B253" s="48"/>
      <c r="C253" s="68"/>
      <c r="D253" s="27" t="s">
        <v>27</v>
      </c>
      <c r="E253" s="252">
        <f>E254+E255+E256</f>
        <v>174945308</v>
      </c>
      <c r="F253" s="252">
        <f>F254+F255+F256</f>
        <v>172326924</v>
      </c>
      <c r="G253" s="252">
        <f>G254+G255+G256</f>
        <v>134518777</v>
      </c>
      <c r="H253" s="254">
        <f t="shared" si="42"/>
        <v>0.7689190326842033</v>
      </c>
    </row>
    <row r="254" spans="1:8" ht="15" customHeight="1">
      <c r="A254" s="38"/>
      <c r="B254" s="39" t="s">
        <v>28</v>
      </c>
      <c r="C254" s="22"/>
      <c r="D254" s="23" t="s">
        <v>29</v>
      </c>
      <c r="E254" s="255">
        <v>161606000</v>
      </c>
      <c r="F254" s="255">
        <f>161606000-2118384</f>
        <v>159487616</v>
      </c>
      <c r="G254" s="263">
        <v>122187039</v>
      </c>
      <c r="H254" s="264">
        <f t="shared" si="42"/>
        <v>0.7560798423325866</v>
      </c>
    </row>
    <row r="255" spans="1:8" ht="31.5" customHeight="1">
      <c r="A255" s="38"/>
      <c r="B255" s="311" t="s">
        <v>484</v>
      </c>
      <c r="C255" s="312"/>
      <c r="D255" s="199" t="s">
        <v>442</v>
      </c>
      <c r="E255" s="255">
        <v>5000000</v>
      </c>
      <c r="F255" s="262">
        <v>4500000</v>
      </c>
      <c r="G255" s="263">
        <v>3992431</v>
      </c>
      <c r="H255" s="264">
        <f t="shared" si="42"/>
        <v>0.7984862</v>
      </c>
    </row>
    <row r="256" spans="1:8" ht="31.5" customHeight="1">
      <c r="A256" s="38"/>
      <c r="B256" s="311" t="s">
        <v>485</v>
      </c>
      <c r="C256" s="312"/>
      <c r="D256" s="199" t="s">
        <v>483</v>
      </c>
      <c r="E256" s="255">
        <v>8339308</v>
      </c>
      <c r="F256" s="262">
        <v>8339308</v>
      </c>
      <c r="G256" s="263">
        <v>8339307</v>
      </c>
      <c r="H256" s="264">
        <f t="shared" si="42"/>
        <v>0.9999998800859735</v>
      </c>
    </row>
    <row r="257" spans="1:8" ht="15" customHeight="1">
      <c r="A257" s="40" t="s">
        <v>30</v>
      </c>
      <c r="B257" s="111"/>
      <c r="C257" s="16"/>
      <c r="D257" s="43" t="s">
        <v>31</v>
      </c>
      <c r="E257" s="121">
        <f aca="true" t="shared" si="47" ref="E257:G258">E258</f>
        <v>2577865</v>
      </c>
      <c r="F257" s="121">
        <f t="shared" si="47"/>
        <v>1977865</v>
      </c>
      <c r="G257" s="122">
        <f t="shared" si="47"/>
        <v>2100186</v>
      </c>
      <c r="H257" s="206">
        <f t="shared" si="42"/>
        <v>0.8146997612365271</v>
      </c>
    </row>
    <row r="258" spans="1:8" ht="15" customHeight="1">
      <c r="A258" s="24" t="s">
        <v>32</v>
      </c>
      <c r="B258" s="36"/>
      <c r="C258" s="26"/>
      <c r="D258" s="109" t="s">
        <v>33</v>
      </c>
      <c r="E258" s="252">
        <f t="shared" si="47"/>
        <v>2577865</v>
      </c>
      <c r="F258" s="252">
        <f t="shared" si="47"/>
        <v>1977865</v>
      </c>
      <c r="G258" s="253">
        <f t="shared" si="47"/>
        <v>2100186</v>
      </c>
      <c r="H258" s="254">
        <f t="shared" si="42"/>
        <v>0.8146997612365271</v>
      </c>
    </row>
    <row r="259" spans="1:8" ht="15" customHeight="1">
      <c r="A259" s="38"/>
      <c r="B259" s="39" t="s">
        <v>34</v>
      </c>
      <c r="C259" s="22"/>
      <c r="D259" s="23" t="s">
        <v>35</v>
      </c>
      <c r="E259" s="255">
        <v>2577865</v>
      </c>
      <c r="F259" s="255">
        <f>2577865-600000</f>
        <v>1977865</v>
      </c>
      <c r="G259" s="263">
        <v>2100186</v>
      </c>
      <c r="H259" s="264">
        <f t="shared" si="42"/>
        <v>0.8146997612365271</v>
      </c>
    </row>
    <row r="260" spans="1:8" ht="15" customHeight="1" hidden="1">
      <c r="A260" s="40" t="s">
        <v>36</v>
      </c>
      <c r="B260" s="112"/>
      <c r="C260" s="113"/>
      <c r="D260" s="46" t="s">
        <v>37</v>
      </c>
      <c r="E260" s="121">
        <f>E261</f>
        <v>0</v>
      </c>
      <c r="F260" s="121">
        <f>F261</f>
        <v>0</v>
      </c>
      <c r="G260" s="122">
        <f>G261</f>
        <v>0</v>
      </c>
      <c r="H260" s="206"/>
    </row>
    <row r="261" spans="1:8" ht="15" customHeight="1" hidden="1">
      <c r="A261" s="38"/>
      <c r="B261" s="39" t="s">
        <v>38</v>
      </c>
      <c r="C261" s="22"/>
      <c r="D261" s="47" t="s">
        <v>39</v>
      </c>
      <c r="E261" s="255"/>
      <c r="F261" s="262"/>
      <c r="G261" s="263"/>
      <c r="H261" s="264"/>
    </row>
    <row r="262" spans="1:8" ht="15" customHeight="1">
      <c r="A262" s="40" t="s">
        <v>40</v>
      </c>
      <c r="B262" s="111"/>
      <c r="C262" s="16"/>
      <c r="D262" s="43" t="s">
        <v>41</v>
      </c>
      <c r="E262" s="121">
        <f>E263</f>
        <v>46758160</v>
      </c>
      <c r="F262" s="121">
        <f>F263</f>
        <v>39061160</v>
      </c>
      <c r="G262" s="122">
        <f>G263</f>
        <v>44203973</v>
      </c>
      <c r="H262" s="206">
        <f t="shared" si="42"/>
        <v>0.9453745185867023</v>
      </c>
    </row>
    <row r="263" spans="1:8" ht="15" customHeight="1">
      <c r="A263" s="35" t="s">
        <v>42</v>
      </c>
      <c r="B263" s="48"/>
      <c r="C263" s="49"/>
      <c r="D263" s="50" t="s">
        <v>43</v>
      </c>
      <c r="E263" s="252">
        <f>E264+E267+E271+E272</f>
        <v>46758160</v>
      </c>
      <c r="F263" s="252">
        <f>F264+F267+F271+F272</f>
        <v>39061160</v>
      </c>
      <c r="G263" s="253">
        <f>G264+G267+G271+G272</f>
        <v>44203973</v>
      </c>
      <c r="H263" s="254">
        <f t="shared" si="42"/>
        <v>0.9453745185867023</v>
      </c>
    </row>
    <row r="264" spans="1:8" ht="15" customHeight="1">
      <c r="A264" s="51"/>
      <c r="B264" s="25" t="s">
        <v>44</v>
      </c>
      <c r="C264" s="48"/>
      <c r="D264" s="50" t="s">
        <v>45</v>
      </c>
      <c r="E264" s="252">
        <f>E265+E266</f>
        <v>37827392</v>
      </c>
      <c r="F264" s="252">
        <f>F265+F266</f>
        <v>31380392</v>
      </c>
      <c r="G264" s="253">
        <f>G265+G266</f>
        <v>36603665</v>
      </c>
      <c r="H264" s="254">
        <f t="shared" si="42"/>
        <v>0.9676497126738212</v>
      </c>
    </row>
    <row r="265" spans="1:8" ht="15" customHeight="1">
      <c r="A265" s="51"/>
      <c r="B265" s="39"/>
      <c r="C265" s="22" t="s">
        <v>46</v>
      </c>
      <c r="D265" s="52" t="s">
        <v>47</v>
      </c>
      <c r="E265" s="255">
        <v>13640340</v>
      </c>
      <c r="F265" s="262">
        <f>13640340-847000</f>
        <v>12793340</v>
      </c>
      <c r="G265" s="263">
        <v>11977400</v>
      </c>
      <c r="H265" s="264">
        <f t="shared" si="42"/>
        <v>0.8780866166092635</v>
      </c>
    </row>
    <row r="266" spans="1:8" ht="15" customHeight="1">
      <c r="A266" s="51"/>
      <c r="B266" s="39"/>
      <c r="C266" s="22" t="s">
        <v>48</v>
      </c>
      <c r="D266" s="52" t="s">
        <v>49</v>
      </c>
      <c r="E266" s="255">
        <v>24187052</v>
      </c>
      <c r="F266" s="262">
        <f>24187052-5600000</f>
        <v>18587052</v>
      </c>
      <c r="G266" s="263">
        <v>24626265</v>
      </c>
      <c r="H266" s="264">
        <f t="shared" si="42"/>
        <v>1.0181590133431722</v>
      </c>
    </row>
    <row r="267" spans="1:8" ht="15" customHeight="1">
      <c r="A267" s="51"/>
      <c r="B267" s="25" t="s">
        <v>50</v>
      </c>
      <c r="C267" s="53"/>
      <c r="D267" s="50" t="s">
        <v>51</v>
      </c>
      <c r="E267" s="252">
        <f>E268+E269+E270</f>
        <v>6620245</v>
      </c>
      <c r="F267" s="252">
        <f>F268+F269+F270</f>
        <v>5820245</v>
      </c>
      <c r="G267" s="253">
        <f>G268+G269+G270</f>
        <v>6290446</v>
      </c>
      <c r="H267" s="254">
        <f t="shared" si="42"/>
        <v>0.9501832636103347</v>
      </c>
    </row>
    <row r="268" spans="1:8" ht="15" customHeight="1">
      <c r="A268" s="51"/>
      <c r="B268" s="39"/>
      <c r="C268" s="22" t="s">
        <v>52</v>
      </c>
      <c r="D268" s="52" t="s">
        <v>53</v>
      </c>
      <c r="E268" s="255">
        <v>3469135</v>
      </c>
      <c r="F268" s="262">
        <f>3469135-500000</f>
        <v>2969135</v>
      </c>
      <c r="G268" s="263">
        <v>3192659</v>
      </c>
      <c r="H268" s="264">
        <f t="shared" si="42"/>
        <v>0.9203040527393717</v>
      </c>
    </row>
    <row r="269" spans="1:8" ht="15" customHeight="1">
      <c r="A269" s="51"/>
      <c r="B269" s="39"/>
      <c r="C269" s="22" t="s">
        <v>54</v>
      </c>
      <c r="D269" s="52" t="s">
        <v>55</v>
      </c>
      <c r="E269" s="255">
        <v>2182400</v>
      </c>
      <c r="F269" s="255">
        <f>2182400-200000</f>
        <v>1982400</v>
      </c>
      <c r="G269" s="263">
        <v>2191593</v>
      </c>
      <c r="H269" s="264">
        <f t="shared" si="42"/>
        <v>1.0042123350439882</v>
      </c>
    </row>
    <row r="270" spans="1:8" ht="15" customHeight="1">
      <c r="A270" s="51"/>
      <c r="B270" s="39"/>
      <c r="C270" s="22" t="s">
        <v>56</v>
      </c>
      <c r="D270" s="52" t="s">
        <v>57</v>
      </c>
      <c r="E270" s="255">
        <v>968710</v>
      </c>
      <c r="F270" s="262">
        <f>968710-100000</f>
        <v>868710</v>
      </c>
      <c r="G270" s="263">
        <v>906194</v>
      </c>
      <c r="H270" s="264">
        <f t="shared" si="42"/>
        <v>0.9354646901549484</v>
      </c>
    </row>
    <row r="271" spans="1:8" ht="15" customHeight="1">
      <c r="A271" s="51"/>
      <c r="B271" s="39" t="s">
        <v>58</v>
      </c>
      <c r="C271" s="22"/>
      <c r="D271" s="54" t="s">
        <v>59</v>
      </c>
      <c r="E271" s="255">
        <v>2310523</v>
      </c>
      <c r="F271" s="262">
        <f>2310523-450000</f>
        <v>1860523</v>
      </c>
      <c r="G271" s="263">
        <v>1309862</v>
      </c>
      <c r="H271" s="264">
        <f t="shared" si="42"/>
        <v>0.5669114741554185</v>
      </c>
    </row>
    <row r="272" spans="1:8" ht="15" customHeight="1">
      <c r="A272" s="51"/>
      <c r="B272" s="21" t="s">
        <v>60</v>
      </c>
      <c r="C272" s="22"/>
      <c r="D272" s="54" t="s">
        <v>61</v>
      </c>
      <c r="E272" s="255"/>
      <c r="F272" s="262"/>
      <c r="G272" s="263"/>
      <c r="H272" s="264"/>
    </row>
    <row r="273" spans="1:8" ht="15" customHeight="1">
      <c r="A273" s="40" t="s">
        <v>62</v>
      </c>
      <c r="B273" s="111"/>
      <c r="C273" s="16"/>
      <c r="D273" s="43" t="s">
        <v>63</v>
      </c>
      <c r="E273" s="121">
        <f>E274+E279+E281+E284</f>
        <v>79875283</v>
      </c>
      <c r="F273" s="121">
        <f>F274+F279+F281+F284</f>
        <v>59885283</v>
      </c>
      <c r="G273" s="122">
        <f>G274+G279+G281+G284</f>
        <v>43407061</v>
      </c>
      <c r="H273" s="206">
        <f t="shared" si="42"/>
        <v>0.5434354580001927</v>
      </c>
    </row>
    <row r="274" spans="1:8" ht="15" customHeight="1">
      <c r="A274" s="327" t="s">
        <v>380</v>
      </c>
      <c r="B274" s="328"/>
      <c r="C274" s="328"/>
      <c r="D274" s="50" t="s">
        <v>65</v>
      </c>
      <c r="E274" s="252">
        <f>E275+E276+E277+E278</f>
        <v>65326550</v>
      </c>
      <c r="F274" s="252">
        <f>F275+F276+F277+F278</f>
        <v>48956550</v>
      </c>
      <c r="G274" s="253">
        <f>G275+G276+G277+G278</f>
        <v>30534979</v>
      </c>
      <c r="H274" s="254">
        <f t="shared" si="42"/>
        <v>0.4674206582162995</v>
      </c>
    </row>
    <row r="275" spans="1:8" ht="25.5" customHeight="1">
      <c r="A275" s="51"/>
      <c r="B275" s="357" t="s">
        <v>66</v>
      </c>
      <c r="C275" s="357"/>
      <c r="D275" s="54" t="s">
        <v>67</v>
      </c>
      <c r="E275" s="255"/>
      <c r="F275" s="262"/>
      <c r="G275" s="263"/>
      <c r="H275" s="264"/>
    </row>
    <row r="276" spans="1:8" ht="25.5" customHeight="1">
      <c r="A276" s="51"/>
      <c r="B276" s="357" t="s">
        <v>68</v>
      </c>
      <c r="C276" s="357"/>
      <c r="D276" s="54" t="s">
        <v>69</v>
      </c>
      <c r="E276" s="255">
        <v>62667000</v>
      </c>
      <c r="F276" s="262">
        <v>46700000</v>
      </c>
      <c r="G276" s="263">
        <v>29550979</v>
      </c>
      <c r="H276" s="264">
        <f t="shared" si="42"/>
        <v>0.4715556672570891</v>
      </c>
    </row>
    <row r="277" spans="1:8" ht="25.5" customHeight="1">
      <c r="A277" s="51"/>
      <c r="B277" s="396" t="s">
        <v>439</v>
      </c>
      <c r="C277" s="397"/>
      <c r="D277" s="182" t="s">
        <v>73</v>
      </c>
      <c r="E277" s="255">
        <v>1776550</v>
      </c>
      <c r="F277" s="262">
        <v>1556550</v>
      </c>
      <c r="G277" s="263">
        <v>500000</v>
      </c>
      <c r="H277" s="264">
        <f t="shared" si="42"/>
        <v>0.28144437251977145</v>
      </c>
    </row>
    <row r="278" spans="1:8" ht="25.5" customHeight="1">
      <c r="A278" s="51"/>
      <c r="B278" s="394" t="s">
        <v>436</v>
      </c>
      <c r="C278" s="395"/>
      <c r="D278" s="182" t="s">
        <v>437</v>
      </c>
      <c r="E278" s="255">
        <v>883000</v>
      </c>
      <c r="F278" s="255">
        <v>700000</v>
      </c>
      <c r="G278" s="263">
        <v>484000</v>
      </c>
      <c r="H278" s="264">
        <f aca="true" t="shared" si="48" ref="H278:H342">G278/E278</f>
        <v>0.5481313703284258</v>
      </c>
    </row>
    <row r="279" spans="1:8" ht="15" customHeight="1" hidden="1">
      <c r="A279" s="24" t="s">
        <v>76</v>
      </c>
      <c r="B279" s="48"/>
      <c r="C279" s="81"/>
      <c r="D279" s="27" t="s">
        <v>77</v>
      </c>
      <c r="E279" s="252">
        <f>E280</f>
        <v>0</v>
      </c>
      <c r="F279" s="252">
        <f>F280</f>
        <v>0</v>
      </c>
      <c r="G279" s="253">
        <f>G280</f>
        <v>0</v>
      </c>
      <c r="H279" s="254"/>
    </row>
    <row r="280" spans="1:8" ht="15" customHeight="1" hidden="1">
      <c r="A280" s="58"/>
      <c r="B280" s="21" t="s">
        <v>78</v>
      </c>
      <c r="C280" s="22"/>
      <c r="D280" s="59" t="s">
        <v>79</v>
      </c>
      <c r="E280" s="255">
        <v>0</v>
      </c>
      <c r="F280" s="262">
        <v>0</v>
      </c>
      <c r="G280" s="263">
        <v>0</v>
      </c>
      <c r="H280" s="264"/>
    </row>
    <row r="281" spans="1:8" ht="15" customHeight="1">
      <c r="A281" s="60" t="s">
        <v>80</v>
      </c>
      <c r="B281" s="48"/>
      <c r="C281" s="68"/>
      <c r="D281" s="27" t="s">
        <v>81</v>
      </c>
      <c r="E281" s="252">
        <f>E282+E283</f>
        <v>106446</v>
      </c>
      <c r="F281" s="252">
        <f>F282+F283</f>
        <v>86446</v>
      </c>
      <c r="G281" s="253">
        <f>G282+G283</f>
        <v>100825</v>
      </c>
      <c r="H281" s="254">
        <f t="shared" si="48"/>
        <v>0.9471938823440994</v>
      </c>
    </row>
    <row r="282" spans="1:8" ht="15" customHeight="1">
      <c r="A282" s="51"/>
      <c r="B282" s="39" t="s">
        <v>82</v>
      </c>
      <c r="C282" s="22"/>
      <c r="D282" s="23" t="s">
        <v>83</v>
      </c>
      <c r="E282" s="255">
        <v>106446</v>
      </c>
      <c r="F282" s="262">
        <v>86446</v>
      </c>
      <c r="G282" s="263">
        <v>100825</v>
      </c>
      <c r="H282" s="264">
        <f t="shared" si="48"/>
        <v>0.9471938823440994</v>
      </c>
    </row>
    <row r="283" spans="1:8" ht="15" customHeight="1">
      <c r="A283" s="51"/>
      <c r="B283" s="61" t="s">
        <v>84</v>
      </c>
      <c r="C283" s="22"/>
      <c r="D283" s="23" t="s">
        <v>85</v>
      </c>
      <c r="E283" s="255"/>
      <c r="F283" s="262"/>
      <c r="G283" s="263"/>
      <c r="H283" s="264"/>
    </row>
    <row r="284" spans="1:8" ht="30" customHeight="1">
      <c r="A284" s="323" t="s">
        <v>86</v>
      </c>
      <c r="B284" s="324"/>
      <c r="C284" s="325"/>
      <c r="D284" s="27" t="s">
        <v>87</v>
      </c>
      <c r="E284" s="252">
        <f>E285+E288+E289</f>
        <v>14442287</v>
      </c>
      <c r="F284" s="252">
        <f>F285+F288+F289</f>
        <v>10842287</v>
      </c>
      <c r="G284" s="253">
        <f>G285+G288+G289</f>
        <v>12771257</v>
      </c>
      <c r="H284" s="254">
        <f t="shared" si="48"/>
        <v>0.8842960259687402</v>
      </c>
    </row>
    <row r="285" spans="1:8" ht="15" customHeight="1">
      <c r="A285" s="51"/>
      <c r="B285" s="114" t="s">
        <v>88</v>
      </c>
      <c r="C285" s="53"/>
      <c r="D285" s="115" t="s">
        <v>89</v>
      </c>
      <c r="E285" s="265">
        <f>E286+E287</f>
        <v>13792287</v>
      </c>
      <c r="F285" s="265">
        <f>F286+F287</f>
        <v>10292287</v>
      </c>
      <c r="G285" s="266">
        <f>G286+G287</f>
        <v>12125237</v>
      </c>
      <c r="H285" s="267">
        <f t="shared" si="48"/>
        <v>0.8791317205043659</v>
      </c>
    </row>
    <row r="286" spans="1:8" ht="15" customHeight="1">
      <c r="A286" s="51"/>
      <c r="B286" s="63"/>
      <c r="C286" s="22" t="s">
        <v>90</v>
      </c>
      <c r="D286" s="64" t="s">
        <v>91</v>
      </c>
      <c r="E286" s="255">
        <v>9225160</v>
      </c>
      <c r="F286" s="262">
        <v>6225160</v>
      </c>
      <c r="G286" s="263">
        <v>7962744</v>
      </c>
      <c r="H286" s="264">
        <f t="shared" si="48"/>
        <v>0.8631551105888678</v>
      </c>
    </row>
    <row r="287" spans="1:8" ht="15" customHeight="1">
      <c r="A287" s="51"/>
      <c r="B287" s="63"/>
      <c r="C287" s="22" t="s">
        <v>92</v>
      </c>
      <c r="D287" s="64" t="s">
        <v>93</v>
      </c>
      <c r="E287" s="255">
        <v>4567127</v>
      </c>
      <c r="F287" s="262">
        <v>4067127</v>
      </c>
      <c r="G287" s="263">
        <v>4162493</v>
      </c>
      <c r="H287" s="264">
        <f t="shared" si="48"/>
        <v>0.9114029454403173</v>
      </c>
    </row>
    <row r="288" spans="1:8" ht="15" customHeight="1">
      <c r="A288" s="51"/>
      <c r="B288" s="39" t="s">
        <v>94</v>
      </c>
      <c r="C288" s="22"/>
      <c r="D288" s="23" t="s">
        <v>95</v>
      </c>
      <c r="E288" s="255">
        <v>650000</v>
      </c>
      <c r="F288" s="262">
        <v>550000</v>
      </c>
      <c r="G288" s="263">
        <v>646020</v>
      </c>
      <c r="H288" s="264">
        <f t="shared" si="48"/>
        <v>0.9938769230769231</v>
      </c>
    </row>
    <row r="289" spans="1:8" ht="31.5" customHeight="1">
      <c r="A289" s="51"/>
      <c r="B289" s="326" t="s">
        <v>96</v>
      </c>
      <c r="C289" s="326"/>
      <c r="D289" s="23" t="s">
        <v>97</v>
      </c>
      <c r="E289" s="255"/>
      <c r="F289" s="262"/>
      <c r="G289" s="263"/>
      <c r="H289" s="264"/>
    </row>
    <row r="290" spans="1:8" ht="15" customHeight="1">
      <c r="A290" s="66" t="s">
        <v>98</v>
      </c>
      <c r="B290" s="116"/>
      <c r="C290" s="16"/>
      <c r="D290" s="43" t="s">
        <v>99</v>
      </c>
      <c r="E290" s="121">
        <f aca="true" t="shared" si="49" ref="E290:G291">E291</f>
        <v>2641</v>
      </c>
      <c r="F290" s="121">
        <f t="shared" si="49"/>
        <v>2641</v>
      </c>
      <c r="G290" s="122">
        <f t="shared" si="49"/>
        <v>0</v>
      </c>
      <c r="H290" s="206">
        <f>G290/E290</f>
        <v>0</v>
      </c>
    </row>
    <row r="291" spans="1:8" ht="15" customHeight="1">
      <c r="A291" s="60" t="s">
        <v>100</v>
      </c>
      <c r="B291" s="48"/>
      <c r="C291" s="68"/>
      <c r="D291" s="27" t="s">
        <v>101</v>
      </c>
      <c r="E291" s="252">
        <f t="shared" si="49"/>
        <v>2641</v>
      </c>
      <c r="F291" s="252">
        <f t="shared" si="49"/>
        <v>2641</v>
      </c>
      <c r="G291" s="253">
        <f t="shared" si="49"/>
        <v>0</v>
      </c>
      <c r="H291" s="254">
        <f>G291/E291</f>
        <v>0</v>
      </c>
    </row>
    <row r="292" spans="1:8" ht="15" customHeight="1">
      <c r="A292" s="51"/>
      <c r="B292" s="61" t="s">
        <v>102</v>
      </c>
      <c r="C292" s="22"/>
      <c r="D292" s="23" t="s">
        <v>103</v>
      </c>
      <c r="E292" s="255">
        <v>2641</v>
      </c>
      <c r="F292" s="262">
        <v>2641</v>
      </c>
      <c r="G292" s="263">
        <v>0</v>
      </c>
      <c r="H292" s="264">
        <f>G292/E292</f>
        <v>0</v>
      </c>
    </row>
    <row r="293" spans="1:8" ht="15" customHeight="1">
      <c r="A293" s="40" t="s">
        <v>104</v>
      </c>
      <c r="B293" s="117"/>
      <c r="C293" s="111"/>
      <c r="D293" s="70" t="s">
        <v>105</v>
      </c>
      <c r="E293" s="121">
        <f>E294+E303</f>
        <v>-40892993</v>
      </c>
      <c r="F293" s="121">
        <f>F294+F303</f>
        <v>-43122993</v>
      </c>
      <c r="G293" s="122">
        <f>G294+G303</f>
        <v>-32950503</v>
      </c>
      <c r="H293" s="251">
        <f t="shared" si="48"/>
        <v>0.8057738155776467</v>
      </c>
    </row>
    <row r="294" spans="1:8" ht="15" customHeight="1">
      <c r="A294" s="71" t="s">
        <v>106</v>
      </c>
      <c r="B294" s="111"/>
      <c r="C294" s="16"/>
      <c r="D294" s="43" t="s">
        <v>107</v>
      </c>
      <c r="E294" s="121">
        <f>E295+E301</f>
        <v>17425516</v>
      </c>
      <c r="F294" s="121">
        <f>F295+F301</f>
        <v>17425516</v>
      </c>
      <c r="G294" s="122">
        <f>G295+G301</f>
        <v>15446273</v>
      </c>
      <c r="H294" s="206">
        <f t="shared" si="48"/>
        <v>0.8864169646396698</v>
      </c>
    </row>
    <row r="295" spans="1:8" ht="15" customHeight="1">
      <c r="A295" s="24" t="s">
        <v>108</v>
      </c>
      <c r="B295" s="48"/>
      <c r="C295" s="68"/>
      <c r="D295" s="27" t="s">
        <v>109</v>
      </c>
      <c r="E295" s="252">
        <f>E296+E297+E298+E300</f>
        <v>17425516</v>
      </c>
      <c r="F295" s="252">
        <f>F296+F297+F298+F300</f>
        <v>17425516</v>
      </c>
      <c r="G295" s="253">
        <f>G296+G297+G298+G300</f>
        <v>15446273</v>
      </c>
      <c r="H295" s="254">
        <f t="shared" si="48"/>
        <v>0.8864169646396698</v>
      </c>
    </row>
    <row r="296" spans="1:8" ht="15" customHeight="1">
      <c r="A296" s="51"/>
      <c r="B296" s="39" t="s">
        <v>110</v>
      </c>
      <c r="C296" s="72"/>
      <c r="D296" s="23" t="s">
        <v>111</v>
      </c>
      <c r="E296" s="255"/>
      <c r="F296" s="262"/>
      <c r="G296" s="263"/>
      <c r="H296" s="264"/>
    </row>
    <row r="297" spans="1:8" ht="15" customHeight="1">
      <c r="A297" s="51"/>
      <c r="B297" s="39" t="s">
        <v>112</v>
      </c>
      <c r="C297" s="22"/>
      <c r="D297" s="23" t="s">
        <v>113</v>
      </c>
      <c r="E297" s="255">
        <v>3262516</v>
      </c>
      <c r="F297" s="262">
        <v>3262516</v>
      </c>
      <c r="G297" s="263">
        <v>1283430</v>
      </c>
      <c r="H297" s="264">
        <f t="shared" si="48"/>
        <v>0.3933865764949505</v>
      </c>
    </row>
    <row r="298" spans="1:8" ht="15" customHeight="1">
      <c r="A298" s="38"/>
      <c r="B298" s="118" t="s">
        <v>114</v>
      </c>
      <c r="C298" s="119"/>
      <c r="D298" s="120" t="s">
        <v>115</v>
      </c>
      <c r="E298" s="268">
        <f>E299</f>
        <v>14163000</v>
      </c>
      <c r="F298" s="268">
        <f>F299</f>
        <v>14163000</v>
      </c>
      <c r="G298" s="269">
        <f>G299</f>
        <v>14162843</v>
      </c>
      <c r="H298" s="270">
        <f>G298/E298</f>
        <v>0.9999889147779425</v>
      </c>
    </row>
    <row r="299" spans="1:8" ht="15" customHeight="1">
      <c r="A299" s="38"/>
      <c r="B299" s="39"/>
      <c r="C299" s="22" t="s">
        <v>116</v>
      </c>
      <c r="D299" s="73" t="s">
        <v>117</v>
      </c>
      <c r="E299" s="255">
        <v>14163000</v>
      </c>
      <c r="F299" s="262">
        <v>14163000</v>
      </c>
      <c r="G299" s="263">
        <v>14162843</v>
      </c>
      <c r="H299" s="264">
        <f>G299/E299</f>
        <v>0.9999889147779425</v>
      </c>
    </row>
    <row r="300" spans="1:8" ht="15" customHeight="1">
      <c r="A300" s="38"/>
      <c r="B300" s="39" t="s">
        <v>118</v>
      </c>
      <c r="C300" s="22"/>
      <c r="D300" s="23" t="s">
        <v>119</v>
      </c>
      <c r="E300" s="255">
        <v>0</v>
      </c>
      <c r="F300" s="262">
        <v>0</v>
      </c>
      <c r="G300" s="263"/>
      <c r="H300" s="264"/>
    </row>
    <row r="301" spans="1:8" ht="15" customHeight="1" hidden="1">
      <c r="A301" s="35" t="s">
        <v>120</v>
      </c>
      <c r="B301" s="48"/>
      <c r="C301" s="49"/>
      <c r="D301" s="74" t="s">
        <v>121</v>
      </c>
      <c r="E301" s="252">
        <f>E302</f>
        <v>0</v>
      </c>
      <c r="F301" s="252">
        <f>F302</f>
        <v>0</v>
      </c>
      <c r="G301" s="253">
        <f>G302</f>
        <v>0</v>
      </c>
      <c r="H301" s="254"/>
    </row>
    <row r="302" spans="1:8" ht="15" customHeight="1" hidden="1">
      <c r="A302" s="38"/>
      <c r="B302" s="39" t="s">
        <v>122</v>
      </c>
      <c r="C302" s="22"/>
      <c r="D302" s="75" t="s">
        <v>123</v>
      </c>
      <c r="E302" s="255">
        <v>0</v>
      </c>
      <c r="F302" s="262">
        <v>0</v>
      </c>
      <c r="G302" s="263"/>
      <c r="H302" s="264"/>
    </row>
    <row r="303" spans="1:8" ht="15" customHeight="1">
      <c r="A303" s="40" t="s">
        <v>124</v>
      </c>
      <c r="B303" s="111"/>
      <c r="C303" s="111"/>
      <c r="D303" s="76" t="s">
        <v>125</v>
      </c>
      <c r="E303" s="121">
        <f>E304+E312+E315+E320+E327</f>
        <v>-58318509</v>
      </c>
      <c r="F303" s="121">
        <f>F304+F312+F315+F320+F327</f>
        <v>-60548509</v>
      </c>
      <c r="G303" s="122">
        <f>G304+G312+G315+G320+G327</f>
        <v>-48396776</v>
      </c>
      <c r="H303" s="206">
        <f t="shared" si="48"/>
        <v>0.8298699131694194</v>
      </c>
    </row>
    <row r="304" spans="1:8" ht="15" customHeight="1">
      <c r="A304" s="327" t="s">
        <v>126</v>
      </c>
      <c r="B304" s="328"/>
      <c r="C304" s="328"/>
      <c r="D304" s="77" t="s">
        <v>127</v>
      </c>
      <c r="E304" s="252">
        <f>E305+E306+E307+E308+E309+E310+E311</f>
        <v>484021</v>
      </c>
      <c r="F304" s="252">
        <f>F305+F306+F307+F308+F309+F310+F311</f>
        <v>384021</v>
      </c>
      <c r="G304" s="252">
        <f>G305+G306+G307+G308+G309+G310+G311</f>
        <v>405115</v>
      </c>
      <c r="H304" s="254">
        <f t="shared" si="48"/>
        <v>0.8369781476423543</v>
      </c>
    </row>
    <row r="305" spans="1:8" ht="15" customHeight="1" hidden="1">
      <c r="A305" s="51"/>
      <c r="B305" s="39" t="s">
        <v>128</v>
      </c>
      <c r="C305" s="22"/>
      <c r="D305" s="78" t="s">
        <v>129</v>
      </c>
      <c r="E305" s="255"/>
      <c r="F305" s="262"/>
      <c r="G305" s="263"/>
      <c r="H305" s="264"/>
    </row>
    <row r="306" spans="1:8" ht="15" customHeight="1">
      <c r="A306" s="51"/>
      <c r="B306" s="39" t="s">
        <v>130</v>
      </c>
      <c r="C306" s="22"/>
      <c r="D306" s="78" t="s">
        <v>131</v>
      </c>
      <c r="E306" s="255">
        <v>435038</v>
      </c>
      <c r="F306" s="262">
        <v>335038</v>
      </c>
      <c r="G306" s="263">
        <v>350626</v>
      </c>
      <c r="H306" s="264">
        <f t="shared" si="48"/>
        <v>0.8059663753511187</v>
      </c>
    </row>
    <row r="307" spans="1:8" ht="15" customHeight="1" hidden="1">
      <c r="A307" s="51"/>
      <c r="B307" s="39" t="s">
        <v>132</v>
      </c>
      <c r="C307" s="22"/>
      <c r="D307" s="78" t="s">
        <v>133</v>
      </c>
      <c r="E307" s="255"/>
      <c r="F307" s="262"/>
      <c r="G307" s="263"/>
      <c r="H307" s="264"/>
    </row>
    <row r="308" spans="1:8" ht="15" customHeight="1" hidden="1">
      <c r="A308" s="79"/>
      <c r="B308" s="39" t="s">
        <v>134</v>
      </c>
      <c r="C308" s="22"/>
      <c r="D308" s="78" t="s">
        <v>135</v>
      </c>
      <c r="E308" s="255"/>
      <c r="F308" s="262"/>
      <c r="G308" s="263"/>
      <c r="H308" s="264"/>
    </row>
    <row r="309" spans="1:8" ht="15" customHeight="1" hidden="1">
      <c r="A309" s="80"/>
      <c r="B309" s="39" t="s">
        <v>136</v>
      </c>
      <c r="C309" s="22"/>
      <c r="D309" s="78" t="s">
        <v>137</v>
      </c>
      <c r="E309" s="255"/>
      <c r="F309" s="262"/>
      <c r="G309" s="263"/>
      <c r="H309" s="264"/>
    </row>
    <row r="310" spans="1:8" ht="15" customHeight="1">
      <c r="A310" s="80"/>
      <c r="B310" s="39" t="s">
        <v>138</v>
      </c>
      <c r="C310" s="22"/>
      <c r="D310" s="78" t="s">
        <v>139</v>
      </c>
      <c r="E310" s="255">
        <v>13983</v>
      </c>
      <c r="F310" s="262">
        <v>13983</v>
      </c>
      <c r="G310" s="263">
        <v>20042</v>
      </c>
      <c r="H310" s="264">
        <f t="shared" si="48"/>
        <v>1.433311878709862</v>
      </c>
    </row>
    <row r="311" spans="1:8" ht="15" customHeight="1">
      <c r="A311" s="79"/>
      <c r="B311" s="39" t="s">
        <v>140</v>
      </c>
      <c r="C311" s="22"/>
      <c r="D311" s="78" t="s">
        <v>141</v>
      </c>
      <c r="E311" s="255">
        <v>35000</v>
      </c>
      <c r="F311" s="262">
        <v>35000</v>
      </c>
      <c r="G311" s="263">
        <v>34447</v>
      </c>
      <c r="H311" s="264">
        <f t="shared" si="48"/>
        <v>0.9842</v>
      </c>
    </row>
    <row r="312" spans="1:8" ht="15" customHeight="1">
      <c r="A312" s="60" t="s">
        <v>142</v>
      </c>
      <c r="B312" s="48"/>
      <c r="C312" s="81"/>
      <c r="D312" s="77" t="s">
        <v>143</v>
      </c>
      <c r="E312" s="252">
        <f>E313+E314</f>
        <v>133138</v>
      </c>
      <c r="F312" s="252">
        <f>F313+F314</f>
        <v>103138</v>
      </c>
      <c r="G312" s="253">
        <f>G313+G314</f>
        <v>98774</v>
      </c>
      <c r="H312" s="254">
        <f t="shared" si="48"/>
        <v>0.7418918715918821</v>
      </c>
    </row>
    <row r="313" spans="1:8" ht="15" customHeight="1">
      <c r="A313" s="51"/>
      <c r="B313" s="61" t="s">
        <v>144</v>
      </c>
      <c r="C313" s="22"/>
      <c r="D313" s="78" t="s">
        <v>145</v>
      </c>
      <c r="E313" s="255">
        <v>4728</v>
      </c>
      <c r="F313" s="262">
        <v>4728</v>
      </c>
      <c r="G313" s="263">
        <v>2528</v>
      </c>
      <c r="H313" s="264">
        <f t="shared" si="48"/>
        <v>0.5346869712351946</v>
      </c>
    </row>
    <row r="314" spans="1:8" ht="15" customHeight="1">
      <c r="A314" s="79"/>
      <c r="B314" s="21" t="s">
        <v>146</v>
      </c>
      <c r="C314" s="22"/>
      <c r="D314" s="78" t="s">
        <v>147</v>
      </c>
      <c r="E314" s="255">
        <v>128410</v>
      </c>
      <c r="F314" s="262">
        <f>128410-30000</f>
        <v>98410</v>
      </c>
      <c r="G314" s="263">
        <v>96246</v>
      </c>
      <c r="H314" s="264">
        <f t="shared" si="48"/>
        <v>0.7495210653375906</v>
      </c>
    </row>
    <row r="315" spans="1:8" ht="15" customHeight="1">
      <c r="A315" s="60" t="s">
        <v>148</v>
      </c>
      <c r="B315" s="48"/>
      <c r="C315" s="49"/>
      <c r="D315" s="77" t="s">
        <v>149</v>
      </c>
      <c r="E315" s="252">
        <f>E316+E317+E318+E319</f>
        <v>4336683</v>
      </c>
      <c r="F315" s="252">
        <f>F316+F317+F318+F319</f>
        <v>3336683</v>
      </c>
      <c r="G315" s="253">
        <f>G316+G317+G318+G319</f>
        <v>3140623</v>
      </c>
      <c r="H315" s="254">
        <f t="shared" si="48"/>
        <v>0.7241993477503428</v>
      </c>
    </row>
    <row r="316" spans="1:8" ht="15" customHeight="1">
      <c r="A316" s="51"/>
      <c r="B316" s="39" t="s">
        <v>150</v>
      </c>
      <c r="C316" s="22"/>
      <c r="D316" s="78" t="s">
        <v>151</v>
      </c>
      <c r="E316" s="255">
        <v>4321443</v>
      </c>
      <c r="F316" s="262">
        <v>3321443</v>
      </c>
      <c r="G316" s="263">
        <v>3118582</v>
      </c>
      <c r="H316" s="264">
        <f t="shared" si="48"/>
        <v>0.7216529293571615</v>
      </c>
    </row>
    <row r="317" spans="1:8" ht="15" customHeight="1">
      <c r="A317" s="51"/>
      <c r="B317" s="329" t="s">
        <v>152</v>
      </c>
      <c r="C317" s="329"/>
      <c r="D317" s="78" t="s">
        <v>153</v>
      </c>
      <c r="E317" s="255"/>
      <c r="F317" s="262"/>
      <c r="G317" s="263"/>
      <c r="H317" s="264"/>
    </row>
    <row r="318" spans="1:8" ht="15" customHeight="1">
      <c r="A318" s="82"/>
      <c r="B318" s="326" t="s">
        <v>154</v>
      </c>
      <c r="C318" s="326"/>
      <c r="D318" s="78" t="s">
        <v>155</v>
      </c>
      <c r="E318" s="255">
        <v>240</v>
      </c>
      <c r="F318" s="262">
        <v>240</v>
      </c>
      <c r="G318" s="263"/>
      <c r="H318" s="264"/>
    </row>
    <row r="319" spans="1:8" ht="15" customHeight="1">
      <c r="A319" s="51"/>
      <c r="B319" s="21" t="s">
        <v>156</v>
      </c>
      <c r="C319" s="22"/>
      <c r="D319" s="78" t="s">
        <v>157</v>
      </c>
      <c r="E319" s="255">
        <v>15000</v>
      </c>
      <c r="F319" s="262">
        <v>15000</v>
      </c>
      <c r="G319" s="263">
        <v>22041</v>
      </c>
      <c r="H319" s="264">
        <f t="shared" si="48"/>
        <v>1.4694</v>
      </c>
    </row>
    <row r="320" spans="1:8" ht="15" customHeight="1">
      <c r="A320" s="358" t="s">
        <v>381</v>
      </c>
      <c r="B320" s="359"/>
      <c r="C320" s="359"/>
      <c r="D320" s="77" t="s">
        <v>159</v>
      </c>
      <c r="E320" s="252">
        <f>E321+E322+E323+E324+E326+E325</f>
        <v>7270347</v>
      </c>
      <c r="F320" s="252">
        <f>F321+F322+F323+F324+F326+F325</f>
        <v>6170347</v>
      </c>
      <c r="G320" s="253">
        <f>G321+G322+G323+G324+G326+G325</f>
        <v>5695826</v>
      </c>
      <c r="H320" s="254">
        <f t="shared" si="48"/>
        <v>0.7834324826586682</v>
      </c>
    </row>
    <row r="321" spans="1:8" ht="15" customHeight="1" hidden="1">
      <c r="A321" s="51"/>
      <c r="B321" s="83" t="s">
        <v>160</v>
      </c>
      <c r="C321" s="39"/>
      <c r="D321" s="78" t="s">
        <v>161</v>
      </c>
      <c r="E321" s="255"/>
      <c r="F321" s="262"/>
      <c r="G321" s="263"/>
      <c r="H321" s="264"/>
    </row>
    <row r="322" spans="1:8" ht="15" customHeight="1">
      <c r="A322" s="51"/>
      <c r="B322" s="39" t="s">
        <v>162</v>
      </c>
      <c r="C322" s="83"/>
      <c r="D322" s="78" t="s">
        <v>163</v>
      </c>
      <c r="E322" s="255"/>
      <c r="F322" s="262"/>
      <c r="G322" s="263"/>
      <c r="H322" s="264"/>
    </row>
    <row r="323" spans="1:8" ht="15" customHeight="1">
      <c r="A323" s="51"/>
      <c r="B323" s="377" t="s">
        <v>164</v>
      </c>
      <c r="C323" s="377"/>
      <c r="D323" s="123" t="s">
        <v>165</v>
      </c>
      <c r="E323" s="255">
        <v>454515</v>
      </c>
      <c r="F323" s="271">
        <v>354515</v>
      </c>
      <c r="G323" s="272">
        <v>488342</v>
      </c>
      <c r="H323" s="273">
        <f t="shared" si="48"/>
        <v>1.0744243864338912</v>
      </c>
    </row>
    <row r="324" spans="1:8" ht="15" customHeight="1" hidden="1">
      <c r="A324" s="51"/>
      <c r="B324" s="377" t="s">
        <v>168</v>
      </c>
      <c r="C324" s="377"/>
      <c r="D324" s="59" t="s">
        <v>169</v>
      </c>
      <c r="E324" s="255"/>
      <c r="F324" s="262"/>
      <c r="G324" s="263"/>
      <c r="H324" s="264" t="e">
        <f t="shared" si="48"/>
        <v>#DIV/0!</v>
      </c>
    </row>
    <row r="325" spans="1:8" ht="15" customHeight="1">
      <c r="A325" s="51"/>
      <c r="B325" s="400"/>
      <c r="C325" s="401"/>
      <c r="D325" s="86" t="s">
        <v>417</v>
      </c>
      <c r="E325" s="255"/>
      <c r="F325" s="262"/>
      <c r="G325" s="263"/>
      <c r="H325" s="264"/>
    </row>
    <row r="326" spans="1:8" ht="15" customHeight="1">
      <c r="A326" s="51"/>
      <c r="B326" s="39" t="s">
        <v>170</v>
      </c>
      <c r="C326" s="83"/>
      <c r="D326" s="78" t="s">
        <v>171</v>
      </c>
      <c r="E326" s="255">
        <v>6815832</v>
      </c>
      <c r="F326" s="262">
        <v>5815832</v>
      </c>
      <c r="G326" s="263">
        <v>5207484</v>
      </c>
      <c r="H326" s="264">
        <f t="shared" si="48"/>
        <v>0.7640276344839485</v>
      </c>
    </row>
    <row r="327" spans="1:8" ht="19.5" customHeight="1">
      <c r="A327" s="60" t="s">
        <v>172</v>
      </c>
      <c r="B327" s="48"/>
      <c r="C327" s="49"/>
      <c r="D327" s="77" t="s">
        <v>173</v>
      </c>
      <c r="E327" s="252">
        <f>E328+E329+E330</f>
        <v>-70542698</v>
      </c>
      <c r="F327" s="252">
        <f>F328+F329+F330</f>
        <v>-70542698</v>
      </c>
      <c r="G327" s="253">
        <f>G328+G329+G330</f>
        <v>-57737114</v>
      </c>
      <c r="H327" s="254">
        <f>G327/E327</f>
        <v>0.8184704531714962</v>
      </c>
    </row>
    <row r="328" spans="1:8" ht="15" customHeight="1">
      <c r="A328" s="51"/>
      <c r="B328" s="39" t="s">
        <v>174</v>
      </c>
      <c r="C328" s="22"/>
      <c r="D328" s="78" t="s">
        <v>175</v>
      </c>
      <c r="E328" s="255"/>
      <c r="F328" s="262"/>
      <c r="G328" s="263"/>
      <c r="H328" s="264"/>
    </row>
    <row r="329" spans="1:8" ht="27.75" customHeight="1">
      <c r="A329" s="398" t="s">
        <v>382</v>
      </c>
      <c r="B329" s="399"/>
      <c r="C329" s="399"/>
      <c r="D329" s="78" t="s">
        <v>177</v>
      </c>
      <c r="E329" s="255">
        <v>-70542698</v>
      </c>
      <c r="F329" s="262">
        <v>-70542698</v>
      </c>
      <c r="G329" s="263">
        <v>-57737114</v>
      </c>
      <c r="H329" s="264">
        <f>G329/E329</f>
        <v>0.8184704531714962</v>
      </c>
    </row>
    <row r="330" spans="1:8" ht="15" customHeight="1">
      <c r="A330" s="51"/>
      <c r="B330" s="21" t="s">
        <v>180</v>
      </c>
      <c r="C330" s="22"/>
      <c r="D330" s="78" t="s">
        <v>181</v>
      </c>
      <c r="E330" s="255">
        <v>0</v>
      </c>
      <c r="F330" s="255">
        <v>0</v>
      </c>
      <c r="G330" s="263">
        <v>0</v>
      </c>
      <c r="H330" s="264"/>
    </row>
    <row r="331" spans="1:8" s="124" customFormat="1" ht="12.75" customHeight="1" hidden="1">
      <c r="A331" s="66" t="s">
        <v>196</v>
      </c>
      <c r="B331" s="116"/>
      <c r="C331" s="16"/>
      <c r="D331" s="89" t="s">
        <v>197</v>
      </c>
      <c r="E331" s="121">
        <f>E332</f>
        <v>0</v>
      </c>
      <c r="F331" s="121">
        <f>F332</f>
        <v>0</v>
      </c>
      <c r="G331" s="122">
        <f>G332</f>
        <v>0</v>
      </c>
      <c r="H331" s="206" t="e">
        <f t="shared" si="48"/>
        <v>#DIV/0!</v>
      </c>
    </row>
    <row r="332" spans="1:8" s="124" customFormat="1" ht="25.5" customHeight="1" hidden="1">
      <c r="A332" s="358" t="s">
        <v>198</v>
      </c>
      <c r="B332" s="359"/>
      <c r="C332" s="359"/>
      <c r="D332" s="91" t="s">
        <v>199</v>
      </c>
      <c r="E332" s="252">
        <f>E333+E334+E335+E336+E337</f>
        <v>0</v>
      </c>
      <c r="F332" s="252">
        <f>F333+F334+F335+F336+F337</f>
        <v>0</v>
      </c>
      <c r="G332" s="253">
        <f>G333+G334+G335+G336+G337</f>
        <v>0</v>
      </c>
      <c r="H332" s="254" t="e">
        <f t="shared" si="48"/>
        <v>#DIV/0!</v>
      </c>
    </row>
    <row r="333" spans="1:8" s="124" customFormat="1" ht="27" customHeight="1" hidden="1">
      <c r="A333" s="51"/>
      <c r="B333" s="326" t="s">
        <v>200</v>
      </c>
      <c r="C333" s="326"/>
      <c r="D333" s="78" t="s">
        <v>201</v>
      </c>
      <c r="E333" s="255"/>
      <c r="F333" s="271"/>
      <c r="G333" s="272"/>
      <c r="H333" s="273" t="e">
        <f t="shared" si="48"/>
        <v>#DIV/0!</v>
      </c>
    </row>
    <row r="334" spans="1:8" s="124" customFormat="1" ht="12.75" customHeight="1" hidden="1">
      <c r="A334" s="51"/>
      <c r="B334" s="21" t="s">
        <v>202</v>
      </c>
      <c r="C334" s="22"/>
      <c r="D334" s="78" t="s">
        <v>203</v>
      </c>
      <c r="E334" s="255"/>
      <c r="F334" s="271"/>
      <c r="G334" s="272"/>
      <c r="H334" s="273" t="e">
        <f t="shared" si="48"/>
        <v>#DIV/0!</v>
      </c>
    </row>
    <row r="335" spans="1:8" s="124" customFormat="1" ht="15" customHeight="1" hidden="1">
      <c r="A335" s="51"/>
      <c r="B335" s="21" t="s">
        <v>383</v>
      </c>
      <c r="C335" s="22"/>
      <c r="D335" s="78" t="s">
        <v>205</v>
      </c>
      <c r="E335" s="255"/>
      <c r="F335" s="262"/>
      <c r="G335" s="263"/>
      <c r="H335" s="264" t="e">
        <f t="shared" si="48"/>
        <v>#DIV/0!</v>
      </c>
    </row>
    <row r="336" spans="1:8" s="124" customFormat="1" ht="14.25" customHeight="1" hidden="1">
      <c r="A336" s="51"/>
      <c r="B336" s="125" t="s">
        <v>384</v>
      </c>
      <c r="C336" s="126"/>
      <c r="D336" s="96" t="s">
        <v>207</v>
      </c>
      <c r="E336" s="255"/>
      <c r="F336" s="262"/>
      <c r="G336" s="263"/>
      <c r="H336" s="264" t="e">
        <f t="shared" si="48"/>
        <v>#DIV/0!</v>
      </c>
    </row>
    <row r="337" spans="1:8" s="124" customFormat="1" ht="12.75" customHeight="1" hidden="1">
      <c r="A337" s="51"/>
      <c r="B337" s="21" t="s">
        <v>212</v>
      </c>
      <c r="C337" s="22"/>
      <c r="D337" s="78" t="s">
        <v>213</v>
      </c>
      <c r="E337" s="255"/>
      <c r="F337" s="271"/>
      <c r="G337" s="272"/>
      <c r="H337" s="273" t="e">
        <f t="shared" si="48"/>
        <v>#DIV/0!</v>
      </c>
    </row>
    <row r="338" spans="1:8" ht="15" customHeight="1">
      <c r="A338" s="40" t="s">
        <v>214</v>
      </c>
      <c r="B338" s="111"/>
      <c r="C338" s="111"/>
      <c r="D338" s="89" t="s">
        <v>215</v>
      </c>
      <c r="E338" s="121">
        <f>E339</f>
        <v>4745000</v>
      </c>
      <c r="F338" s="121">
        <f>F339</f>
        <v>3891000</v>
      </c>
      <c r="G338" s="122">
        <f>G339</f>
        <v>3482484</v>
      </c>
      <c r="H338" s="206">
        <f t="shared" si="48"/>
        <v>0.7339270811380401</v>
      </c>
    </row>
    <row r="339" spans="1:8" s="56" customFormat="1" ht="15" customHeight="1">
      <c r="A339" s="40" t="s">
        <v>216</v>
      </c>
      <c r="B339" s="111"/>
      <c r="C339" s="16"/>
      <c r="D339" s="89" t="s">
        <v>217</v>
      </c>
      <c r="E339" s="121">
        <f>E340+E357</f>
        <v>4745000</v>
      </c>
      <c r="F339" s="121">
        <f>F340+F357</f>
        <v>3891000</v>
      </c>
      <c r="G339" s="122">
        <f>G340+G357</f>
        <v>3482484</v>
      </c>
      <c r="H339" s="206">
        <f t="shared" si="48"/>
        <v>0.7339270811380401</v>
      </c>
    </row>
    <row r="340" spans="1:8" ht="15" customHeight="1">
      <c r="A340" s="35" t="s">
        <v>385</v>
      </c>
      <c r="B340" s="36"/>
      <c r="C340" s="68"/>
      <c r="D340" s="91" t="s">
        <v>219</v>
      </c>
      <c r="E340" s="252">
        <f>E341</f>
        <v>4595000</v>
      </c>
      <c r="F340" s="252">
        <f>F341</f>
        <v>3741000</v>
      </c>
      <c r="G340" s="253">
        <f>G341</f>
        <v>3482484</v>
      </c>
      <c r="H340" s="254">
        <f t="shared" si="48"/>
        <v>0.7578855277475517</v>
      </c>
    </row>
    <row r="341" spans="1:8" ht="31.5" customHeight="1">
      <c r="A341" s="346" t="s">
        <v>386</v>
      </c>
      <c r="B341" s="347"/>
      <c r="C341" s="348"/>
      <c r="D341" s="43" t="s">
        <v>275</v>
      </c>
      <c r="E341" s="121">
        <f>E342+E343+E344+E345+E346+E347+E348+E349+E350+E351+E352+E353+E354+E355+E356</f>
        <v>4595000</v>
      </c>
      <c r="F341" s="121">
        <f>F342+F343+F344+F345+F346+F347+F348+F349+F350+F351+F352+F353+F354+F355+F356</f>
        <v>3741000</v>
      </c>
      <c r="G341" s="122">
        <f>G342+G343+G344+G345+G346+G347+G348+G349+G350+G351+G352+G353+G354+G355+G356</f>
        <v>3482484</v>
      </c>
      <c r="H341" s="206">
        <f t="shared" si="48"/>
        <v>0.7578855277475517</v>
      </c>
    </row>
    <row r="342" spans="1:8" ht="13.5" customHeight="1" hidden="1">
      <c r="A342" s="38"/>
      <c r="B342" s="39" t="s">
        <v>276</v>
      </c>
      <c r="C342" s="22"/>
      <c r="D342" s="78" t="s">
        <v>277</v>
      </c>
      <c r="E342" s="255"/>
      <c r="F342" s="271"/>
      <c r="G342" s="272"/>
      <c r="H342" s="273" t="e">
        <f t="shared" si="48"/>
        <v>#DIV/0!</v>
      </c>
    </row>
    <row r="343" spans="1:8" ht="13.5" customHeight="1" hidden="1">
      <c r="A343" s="38"/>
      <c r="B343" s="39" t="s">
        <v>278</v>
      </c>
      <c r="C343" s="22"/>
      <c r="D343" s="78" t="s">
        <v>279</v>
      </c>
      <c r="E343" s="255"/>
      <c r="F343" s="262"/>
      <c r="G343" s="263"/>
      <c r="H343" s="264" t="e">
        <f>G343/E343</f>
        <v>#DIV/0!</v>
      </c>
    </row>
    <row r="344" spans="1:8" ht="13.5" customHeight="1" hidden="1">
      <c r="A344" s="38"/>
      <c r="B344" s="39" t="s">
        <v>280</v>
      </c>
      <c r="C344" s="22"/>
      <c r="D344" s="78" t="s">
        <v>281</v>
      </c>
      <c r="E344" s="255"/>
      <c r="F344" s="271"/>
      <c r="G344" s="272"/>
      <c r="H344" s="273" t="e">
        <f>G344/E344</f>
        <v>#DIV/0!</v>
      </c>
    </row>
    <row r="345" spans="1:8" ht="12.75" customHeight="1" hidden="1">
      <c r="A345" s="38"/>
      <c r="B345" s="39" t="s">
        <v>282</v>
      </c>
      <c r="C345" s="62"/>
      <c r="D345" s="78" t="s">
        <v>283</v>
      </c>
      <c r="E345" s="255"/>
      <c r="F345" s="271"/>
      <c r="G345" s="272"/>
      <c r="H345" s="273" t="e">
        <f>G345/E345</f>
        <v>#DIV/0!</v>
      </c>
    </row>
    <row r="346" spans="1:8" ht="12.75" customHeight="1" hidden="1">
      <c r="A346" s="38"/>
      <c r="B346" s="39" t="s">
        <v>284</v>
      </c>
      <c r="C346" s="62"/>
      <c r="D346" s="78" t="s">
        <v>285</v>
      </c>
      <c r="E346" s="255"/>
      <c r="F346" s="271"/>
      <c r="G346" s="272"/>
      <c r="H346" s="273" t="e">
        <f>G346/E346</f>
        <v>#DIV/0!</v>
      </c>
    </row>
    <row r="347" spans="1:8" ht="27" customHeight="1">
      <c r="A347" s="38"/>
      <c r="B347" s="326" t="s">
        <v>286</v>
      </c>
      <c r="C347" s="326"/>
      <c r="D347" s="78" t="s">
        <v>287</v>
      </c>
      <c r="E347" s="255">
        <v>125000</v>
      </c>
      <c r="F347" s="255">
        <v>75000</v>
      </c>
      <c r="G347" s="272">
        <v>49484</v>
      </c>
      <c r="H347" s="273">
        <f>G347/E347</f>
        <v>0.395872</v>
      </c>
    </row>
    <row r="348" spans="1:8" ht="12.75" customHeight="1" hidden="1">
      <c r="A348" s="38"/>
      <c r="B348" s="39" t="s">
        <v>288</v>
      </c>
      <c r="C348" s="62"/>
      <c r="D348" s="78" t="s">
        <v>289</v>
      </c>
      <c r="E348" s="255"/>
      <c r="F348" s="271"/>
      <c r="G348" s="272"/>
      <c r="H348" s="273"/>
    </row>
    <row r="349" spans="1:8" ht="12.75" customHeight="1" hidden="1">
      <c r="A349" s="38"/>
      <c r="B349" s="39" t="s">
        <v>387</v>
      </c>
      <c r="C349" s="62"/>
      <c r="D349" s="78" t="s">
        <v>291</v>
      </c>
      <c r="E349" s="255"/>
      <c r="F349" s="271"/>
      <c r="G349" s="272"/>
      <c r="H349" s="273" t="e">
        <f aca="true" t="shared" si="50" ref="H349:H381">G349/E349</f>
        <v>#DIV/0!</v>
      </c>
    </row>
    <row r="350" spans="1:8" ht="25.5" customHeight="1" hidden="1">
      <c r="A350" s="38"/>
      <c r="B350" s="329" t="s">
        <v>292</v>
      </c>
      <c r="C350" s="329"/>
      <c r="D350" s="78" t="s">
        <v>293</v>
      </c>
      <c r="E350" s="255"/>
      <c r="F350" s="271"/>
      <c r="G350" s="272"/>
      <c r="H350" s="273" t="e">
        <f t="shared" si="50"/>
        <v>#DIV/0!</v>
      </c>
    </row>
    <row r="351" spans="1:8" ht="27" customHeight="1" hidden="1">
      <c r="A351" s="38"/>
      <c r="B351" s="349" t="s">
        <v>294</v>
      </c>
      <c r="C351" s="349"/>
      <c r="D351" s="78" t="s">
        <v>295</v>
      </c>
      <c r="E351" s="255"/>
      <c r="F351" s="271"/>
      <c r="G351" s="272"/>
      <c r="H351" s="273" t="e">
        <f t="shared" si="50"/>
        <v>#DIV/0!</v>
      </c>
    </row>
    <row r="352" spans="1:8" ht="30" customHeight="1">
      <c r="A352" s="38"/>
      <c r="B352" s="439" t="s">
        <v>476</v>
      </c>
      <c r="C352" s="439"/>
      <c r="D352" s="181" t="s">
        <v>477</v>
      </c>
      <c r="E352" s="255">
        <v>4470000</v>
      </c>
      <c r="F352" s="271">
        <f>4470000-804000</f>
        <v>3666000</v>
      </c>
      <c r="G352" s="272">
        <v>3433000</v>
      </c>
      <c r="H352" s="273">
        <f t="shared" si="50"/>
        <v>0.7680089485458613</v>
      </c>
    </row>
    <row r="353" spans="1:8" ht="17.25" customHeight="1" hidden="1">
      <c r="A353" s="38"/>
      <c r="B353" s="39" t="s">
        <v>298</v>
      </c>
      <c r="C353" s="62"/>
      <c r="D353" s="78" t="s">
        <v>299</v>
      </c>
      <c r="E353" s="255"/>
      <c r="F353" s="271"/>
      <c r="G353" s="272"/>
      <c r="H353" s="273"/>
    </row>
    <row r="354" spans="1:8" ht="17.25" customHeight="1" hidden="1">
      <c r="A354" s="38"/>
      <c r="B354" s="39" t="s">
        <v>300</v>
      </c>
      <c r="C354" s="62"/>
      <c r="D354" s="78" t="s">
        <v>301</v>
      </c>
      <c r="E354" s="255"/>
      <c r="F354" s="271"/>
      <c r="G354" s="272"/>
      <c r="H354" s="273"/>
    </row>
    <row r="355" spans="1:8" ht="28.5" customHeight="1" hidden="1">
      <c r="A355" s="38"/>
      <c r="B355" s="326" t="s">
        <v>302</v>
      </c>
      <c r="C355" s="326"/>
      <c r="D355" s="78" t="s">
        <v>303</v>
      </c>
      <c r="E355" s="255"/>
      <c r="F355" s="271"/>
      <c r="G355" s="272"/>
      <c r="H355" s="273"/>
    </row>
    <row r="356" spans="1:8" ht="28.5" customHeight="1" hidden="1">
      <c r="A356" s="38"/>
      <c r="B356" s="349" t="s">
        <v>304</v>
      </c>
      <c r="C356" s="349"/>
      <c r="D356" s="78" t="s">
        <v>305</v>
      </c>
      <c r="E356" s="255"/>
      <c r="F356" s="271"/>
      <c r="G356" s="272"/>
      <c r="H356" s="273"/>
    </row>
    <row r="357" spans="1:8" ht="24.75" customHeight="1">
      <c r="A357" s="71" t="s">
        <v>306</v>
      </c>
      <c r="B357" s="45"/>
      <c r="C357" s="41"/>
      <c r="D357" s="89" t="s">
        <v>307</v>
      </c>
      <c r="E357" s="121">
        <f>E358+E359+E360+E361+E362+E364+E363</f>
        <v>150000</v>
      </c>
      <c r="F357" s="121">
        <f>F358+F359+F360+F361+F362+F364+F363</f>
        <v>150000</v>
      </c>
      <c r="G357" s="122">
        <f>G358+G359+G360+G361+G362+G364+G363</f>
        <v>0</v>
      </c>
      <c r="H357" s="206"/>
    </row>
    <row r="358" spans="1:8" ht="13.5" customHeight="1" hidden="1">
      <c r="A358" s="38"/>
      <c r="B358" s="39" t="s">
        <v>308</v>
      </c>
      <c r="C358" s="22"/>
      <c r="D358" s="78" t="s">
        <v>309</v>
      </c>
      <c r="E358" s="255"/>
      <c r="F358" s="271"/>
      <c r="G358" s="272"/>
      <c r="H358" s="273" t="e">
        <f t="shared" si="50"/>
        <v>#DIV/0!</v>
      </c>
    </row>
    <row r="359" spans="1:8" ht="38.25" customHeight="1" hidden="1">
      <c r="A359" s="102"/>
      <c r="B359" s="326" t="s">
        <v>310</v>
      </c>
      <c r="C359" s="326"/>
      <c r="D359" s="78" t="s">
        <v>311</v>
      </c>
      <c r="E359" s="255"/>
      <c r="F359" s="271"/>
      <c r="G359" s="272"/>
      <c r="H359" s="273" t="e">
        <f t="shared" si="50"/>
        <v>#DIV/0!</v>
      </c>
    </row>
    <row r="360" spans="1:8" ht="25.5" customHeight="1" hidden="1">
      <c r="A360" s="102"/>
      <c r="B360" s="326" t="s">
        <v>312</v>
      </c>
      <c r="C360" s="326"/>
      <c r="D360" s="78" t="s">
        <v>313</v>
      </c>
      <c r="E360" s="255"/>
      <c r="F360" s="271"/>
      <c r="G360" s="272"/>
      <c r="H360" s="273" t="e">
        <f t="shared" si="50"/>
        <v>#DIV/0!</v>
      </c>
    </row>
    <row r="361" spans="1:8" ht="27" customHeight="1" hidden="1">
      <c r="A361" s="102"/>
      <c r="B361" s="326" t="s">
        <v>314</v>
      </c>
      <c r="C361" s="326"/>
      <c r="D361" s="78" t="s">
        <v>315</v>
      </c>
      <c r="E361" s="255"/>
      <c r="F361" s="262"/>
      <c r="G361" s="263"/>
      <c r="H361" s="264" t="e">
        <f t="shared" si="50"/>
        <v>#DIV/0!</v>
      </c>
    </row>
    <row r="362" spans="1:8" ht="15.75" customHeight="1" hidden="1">
      <c r="A362" s="127"/>
      <c r="B362" s="422" t="s">
        <v>411</v>
      </c>
      <c r="C362" s="422"/>
      <c r="D362" s="128" t="s">
        <v>412</v>
      </c>
      <c r="E362" s="258"/>
      <c r="F362" s="274"/>
      <c r="G362" s="275"/>
      <c r="H362" s="276" t="e">
        <f t="shared" si="50"/>
        <v>#DIV/0!</v>
      </c>
    </row>
    <row r="363" spans="1:8" ht="24.75" customHeight="1" thickBot="1">
      <c r="A363" s="189"/>
      <c r="B363" s="402" t="s">
        <v>435</v>
      </c>
      <c r="C363" s="403"/>
      <c r="D363" s="190" t="s">
        <v>434</v>
      </c>
      <c r="E363" s="277">
        <v>150000</v>
      </c>
      <c r="F363" s="278">
        <v>150000</v>
      </c>
      <c r="G363" s="279"/>
      <c r="H363" s="280"/>
    </row>
    <row r="364" spans="1:8" ht="34.5" customHeight="1" hidden="1">
      <c r="A364" s="192"/>
      <c r="B364" s="314" t="s">
        <v>419</v>
      </c>
      <c r="C364" s="315"/>
      <c r="D364" s="183" t="s">
        <v>420</v>
      </c>
      <c r="E364" s="281"/>
      <c r="F364" s="282"/>
      <c r="G364" s="282"/>
      <c r="H364" s="283" t="e">
        <f t="shared" si="50"/>
        <v>#DIV/0!</v>
      </c>
    </row>
    <row r="365" spans="1:8" ht="34.5" customHeight="1" hidden="1">
      <c r="A365" s="192"/>
      <c r="B365" s="163"/>
      <c r="C365" s="164"/>
      <c r="D365" s="160"/>
      <c r="E365" s="284"/>
      <c r="F365" s="285"/>
      <c r="G365" s="285"/>
      <c r="H365" s="286" t="e">
        <f t="shared" si="50"/>
        <v>#DIV/0!</v>
      </c>
    </row>
    <row r="366" spans="1:8" ht="34.5" customHeight="1" hidden="1">
      <c r="A366" s="192"/>
      <c r="B366" s="163"/>
      <c r="C366" s="164"/>
      <c r="D366" s="160"/>
      <c r="E366" s="284"/>
      <c r="F366" s="285"/>
      <c r="G366" s="285"/>
      <c r="H366" s="286" t="e">
        <f t="shared" si="50"/>
        <v>#DIV/0!</v>
      </c>
    </row>
    <row r="367" spans="1:8" ht="34.5" customHeight="1" hidden="1">
      <c r="A367" s="192"/>
      <c r="B367" s="163"/>
      <c r="C367" s="164"/>
      <c r="D367" s="160"/>
      <c r="E367" s="284"/>
      <c r="F367" s="285"/>
      <c r="G367" s="285"/>
      <c r="H367" s="286" t="e">
        <f t="shared" si="50"/>
        <v>#DIV/0!</v>
      </c>
    </row>
    <row r="368" spans="1:8" ht="34.5" customHeight="1" hidden="1">
      <c r="A368" s="192"/>
      <c r="B368" s="163"/>
      <c r="C368" s="164"/>
      <c r="D368" s="160"/>
      <c r="E368" s="284"/>
      <c r="F368" s="285"/>
      <c r="G368" s="285"/>
      <c r="H368" s="286" t="e">
        <f t="shared" si="50"/>
        <v>#DIV/0!</v>
      </c>
    </row>
    <row r="369" spans="1:8" ht="34.5" customHeight="1" hidden="1">
      <c r="A369" s="192"/>
      <c r="B369" s="163"/>
      <c r="C369" s="164"/>
      <c r="D369" s="160"/>
      <c r="E369" s="284"/>
      <c r="F369" s="285"/>
      <c r="G369" s="285"/>
      <c r="H369" s="286" t="e">
        <f t="shared" si="50"/>
        <v>#DIV/0!</v>
      </c>
    </row>
    <row r="370" spans="1:8" ht="34.5" customHeight="1" hidden="1">
      <c r="A370" s="192"/>
      <c r="B370" s="163"/>
      <c r="C370" s="164"/>
      <c r="D370" s="160"/>
      <c r="E370" s="284"/>
      <c r="F370" s="285"/>
      <c r="G370" s="285"/>
      <c r="H370" s="286" t="e">
        <f t="shared" si="50"/>
        <v>#DIV/0!</v>
      </c>
    </row>
    <row r="371" spans="1:8" ht="34.5" customHeight="1" hidden="1">
      <c r="A371" s="192"/>
      <c r="B371" s="163"/>
      <c r="C371" s="164"/>
      <c r="D371" s="160"/>
      <c r="E371" s="284"/>
      <c r="F371" s="285"/>
      <c r="G371" s="285"/>
      <c r="H371" s="286" t="e">
        <f t="shared" si="50"/>
        <v>#DIV/0!</v>
      </c>
    </row>
    <row r="372" spans="1:8" ht="34.5" customHeight="1" hidden="1" thickBot="1">
      <c r="A372" s="192"/>
      <c r="B372" s="163"/>
      <c r="C372" s="164"/>
      <c r="D372" s="160"/>
      <c r="E372" s="284"/>
      <c r="F372" s="285"/>
      <c r="G372" s="285"/>
      <c r="H372" s="286" t="e">
        <f t="shared" si="50"/>
        <v>#DIV/0!</v>
      </c>
    </row>
    <row r="373" spans="1:8" s="124" customFormat="1" ht="37.5" customHeight="1" thickBot="1">
      <c r="A373" s="432" t="s">
        <v>474</v>
      </c>
      <c r="B373" s="433"/>
      <c r="C373" s="434"/>
      <c r="D373" s="172" t="s">
        <v>388</v>
      </c>
      <c r="E373" s="304">
        <f>E374+E401+E432+E488</f>
        <v>260535020</v>
      </c>
      <c r="F373" s="304">
        <f>F374+F401+F432+F488</f>
        <v>232997632</v>
      </c>
      <c r="G373" s="304">
        <f>G374+G401+G432+G488</f>
        <v>111136990</v>
      </c>
      <c r="H373" s="305">
        <f t="shared" si="50"/>
        <v>0.42657217444319</v>
      </c>
    </row>
    <row r="374" spans="1:8" s="133" customFormat="1" ht="15" customHeight="1">
      <c r="A374" s="129" t="s">
        <v>389</v>
      </c>
      <c r="B374" s="130"/>
      <c r="C374" s="131"/>
      <c r="D374" s="132" t="s">
        <v>6</v>
      </c>
      <c r="E374" s="179">
        <f>E375-E378+E389+E396</f>
        <v>72341521</v>
      </c>
      <c r="F374" s="179">
        <f>F375-F378+F389+F396</f>
        <v>72341521</v>
      </c>
      <c r="G374" s="180">
        <f>G375-G378+G389+G396</f>
        <v>59596265</v>
      </c>
      <c r="H374" s="204">
        <f t="shared" si="50"/>
        <v>0.8238182467852728</v>
      </c>
    </row>
    <row r="375" spans="1:8" s="137" customFormat="1" ht="15" customHeight="1">
      <c r="A375" s="134" t="s">
        <v>390</v>
      </c>
      <c r="B375" s="135"/>
      <c r="C375" s="136"/>
      <c r="D375" s="12" t="s">
        <v>8</v>
      </c>
      <c r="E375" s="171">
        <f>E376+E380</f>
        <v>70823399</v>
      </c>
      <c r="F375" s="171">
        <f>F376+F380</f>
        <v>70823399</v>
      </c>
      <c r="G375" s="170">
        <f>G376+G380</f>
        <v>58031998</v>
      </c>
      <c r="H375" s="205">
        <f t="shared" si="50"/>
        <v>0.8193901848737872</v>
      </c>
    </row>
    <row r="376" spans="1:8" s="138" customFormat="1" ht="15" customHeight="1">
      <c r="A376" s="134" t="s">
        <v>391</v>
      </c>
      <c r="B376" s="135"/>
      <c r="C376" s="136"/>
      <c r="D376" s="12" t="s">
        <v>10</v>
      </c>
      <c r="E376" s="171">
        <f aca="true" t="shared" si="51" ref="E376:F378">E377</f>
        <v>0</v>
      </c>
      <c r="F376" s="171">
        <f t="shared" si="51"/>
        <v>0</v>
      </c>
      <c r="G376" s="170">
        <f>G377</f>
        <v>0</v>
      </c>
      <c r="H376" s="205"/>
    </row>
    <row r="377" spans="1:8" s="124" customFormat="1" ht="15" hidden="1">
      <c r="A377" s="40" t="s">
        <v>392</v>
      </c>
      <c r="B377" s="111"/>
      <c r="C377" s="16"/>
      <c r="D377" s="43" t="s">
        <v>63</v>
      </c>
      <c r="E377" s="121">
        <f t="shared" si="51"/>
        <v>0</v>
      </c>
      <c r="F377" s="121">
        <f t="shared" si="51"/>
        <v>0</v>
      </c>
      <c r="G377" s="122">
        <f>G378</f>
        <v>0</v>
      </c>
      <c r="H377" s="206"/>
    </row>
    <row r="378" spans="1:8" s="124" customFormat="1" ht="15" customHeight="1" hidden="1">
      <c r="A378" s="327" t="s">
        <v>393</v>
      </c>
      <c r="B378" s="328"/>
      <c r="C378" s="328"/>
      <c r="D378" s="50" t="s">
        <v>65</v>
      </c>
      <c r="E378" s="252">
        <f t="shared" si="51"/>
        <v>0</v>
      </c>
      <c r="F378" s="252">
        <f t="shared" si="51"/>
        <v>0</v>
      </c>
      <c r="G378" s="253">
        <f>G379</f>
        <v>0</v>
      </c>
      <c r="H378" s="254"/>
    </row>
    <row r="379" spans="1:8" s="124" customFormat="1" ht="29.25" customHeight="1" hidden="1">
      <c r="A379" s="51"/>
      <c r="B379" s="357" t="s">
        <v>74</v>
      </c>
      <c r="C379" s="357"/>
      <c r="D379" s="139" t="s">
        <v>75</v>
      </c>
      <c r="E379" s="255"/>
      <c r="F379" s="271"/>
      <c r="G379" s="272"/>
      <c r="H379" s="273"/>
    </row>
    <row r="380" spans="1:8" s="141" customFormat="1" ht="16.5" customHeight="1">
      <c r="A380" s="66" t="s">
        <v>394</v>
      </c>
      <c r="B380" s="140"/>
      <c r="C380" s="140"/>
      <c r="D380" s="89" t="s">
        <v>105</v>
      </c>
      <c r="E380" s="121">
        <f>E381</f>
        <v>70823399</v>
      </c>
      <c r="F380" s="121">
        <f>F381</f>
        <v>70823399</v>
      </c>
      <c r="G380" s="122">
        <f>G381</f>
        <v>58031998</v>
      </c>
      <c r="H380" s="206">
        <f t="shared" si="50"/>
        <v>0.8193901848737872</v>
      </c>
    </row>
    <row r="381" spans="1:8" s="124" customFormat="1" ht="15" customHeight="1">
      <c r="A381" s="40" t="s">
        <v>395</v>
      </c>
      <c r="B381" s="142"/>
      <c r="C381" s="142"/>
      <c r="D381" s="143" t="s">
        <v>125</v>
      </c>
      <c r="E381" s="121">
        <f>E382+E386</f>
        <v>70823399</v>
      </c>
      <c r="F381" s="121">
        <f>F382+F386</f>
        <v>70823399</v>
      </c>
      <c r="G381" s="122">
        <f>G382+G386</f>
        <v>58031998</v>
      </c>
      <c r="H381" s="206">
        <f t="shared" si="50"/>
        <v>0.8193901848737872</v>
      </c>
    </row>
    <row r="382" spans="1:8" s="124" customFormat="1" ht="16.5" customHeight="1">
      <c r="A382" s="358" t="s">
        <v>396</v>
      </c>
      <c r="B382" s="359"/>
      <c r="C382" s="359"/>
      <c r="D382" s="144" t="s">
        <v>159</v>
      </c>
      <c r="E382" s="252">
        <f>E383+E384+E385</f>
        <v>132000</v>
      </c>
      <c r="F382" s="252">
        <f>F383+F384+F385</f>
        <v>132000</v>
      </c>
      <c r="G382" s="252">
        <f>G383+G384+G385</f>
        <v>146183</v>
      </c>
      <c r="H382" s="254">
        <f>G382/E382</f>
        <v>1.1074469696969698</v>
      </c>
    </row>
    <row r="383" spans="1:8" s="124" customFormat="1" ht="19.5" customHeight="1">
      <c r="A383" s="145"/>
      <c r="B383" s="431" t="s">
        <v>166</v>
      </c>
      <c r="C383" s="431"/>
      <c r="D383" s="146" t="s">
        <v>167</v>
      </c>
      <c r="E383" s="255"/>
      <c r="F383" s="262"/>
      <c r="G383" s="263"/>
      <c r="H383" s="264"/>
    </row>
    <row r="384" spans="1:8" s="124" customFormat="1" ht="19.5" customHeight="1">
      <c r="A384" s="145"/>
      <c r="B384" s="420" t="s">
        <v>475</v>
      </c>
      <c r="C384" s="421"/>
      <c r="D384" s="146" t="s">
        <v>414</v>
      </c>
      <c r="E384" s="255">
        <v>132000</v>
      </c>
      <c r="F384" s="255">
        <v>132000</v>
      </c>
      <c r="G384" s="263">
        <v>146183</v>
      </c>
      <c r="H384" s="264">
        <f>G384/E384</f>
        <v>1.1074469696969698</v>
      </c>
    </row>
    <row r="385" spans="1:8" s="124" customFormat="1" ht="19.5" customHeight="1">
      <c r="A385" s="145"/>
      <c r="B385" s="420" t="s">
        <v>441</v>
      </c>
      <c r="C385" s="421"/>
      <c r="D385" s="146" t="s">
        <v>440</v>
      </c>
      <c r="E385" s="255">
        <v>0</v>
      </c>
      <c r="F385" s="255">
        <v>0</v>
      </c>
      <c r="G385" s="263">
        <v>0</v>
      </c>
      <c r="H385" s="264"/>
    </row>
    <row r="386" spans="1:8" s="124" customFormat="1" ht="15" customHeight="1">
      <c r="A386" s="60" t="s">
        <v>397</v>
      </c>
      <c r="B386" s="36"/>
      <c r="C386" s="26"/>
      <c r="D386" s="147" t="s">
        <v>173</v>
      </c>
      <c r="E386" s="252">
        <f>E387+E388</f>
        <v>70691399</v>
      </c>
      <c r="F386" s="252">
        <f>F387+F388</f>
        <v>70691399</v>
      </c>
      <c r="G386" s="252">
        <f>G387+G388</f>
        <v>57885815</v>
      </c>
      <c r="H386" s="254">
        <f aca="true" t="shared" si="52" ref="H386:H392">G386/E386</f>
        <v>0.81885230479029</v>
      </c>
    </row>
    <row r="387" spans="1:8" s="124" customFormat="1" ht="19.5" customHeight="1">
      <c r="A387" s="148" t="s">
        <v>178</v>
      </c>
      <c r="B387" s="65"/>
      <c r="C387" s="21"/>
      <c r="D387" s="85" t="s">
        <v>179</v>
      </c>
      <c r="E387" s="255">
        <v>70542698</v>
      </c>
      <c r="F387" s="255">
        <v>70542698</v>
      </c>
      <c r="G387" s="263">
        <v>57737114</v>
      </c>
      <c r="H387" s="264">
        <f t="shared" si="52"/>
        <v>0.8184704531714962</v>
      </c>
    </row>
    <row r="388" spans="1:8" s="124" customFormat="1" ht="19.5" customHeight="1">
      <c r="A388" s="435" t="s">
        <v>472</v>
      </c>
      <c r="B388" s="436"/>
      <c r="C388" s="437"/>
      <c r="D388" s="85" t="s">
        <v>473</v>
      </c>
      <c r="E388" s="255">
        <v>148701</v>
      </c>
      <c r="F388" s="255">
        <v>148701</v>
      </c>
      <c r="G388" s="263">
        <v>148701</v>
      </c>
      <c r="H388" s="264">
        <f t="shared" si="52"/>
        <v>1</v>
      </c>
    </row>
    <row r="389" spans="1:8" s="149" customFormat="1" ht="19.5" customHeight="1">
      <c r="A389" s="66" t="s">
        <v>182</v>
      </c>
      <c r="B389" s="116"/>
      <c r="C389" s="16"/>
      <c r="D389" s="89" t="s">
        <v>183</v>
      </c>
      <c r="E389" s="121">
        <f>E390</f>
        <v>1518122</v>
      </c>
      <c r="F389" s="121">
        <f>F390</f>
        <v>1518122</v>
      </c>
      <c r="G389" s="122">
        <f>G390</f>
        <v>1564267</v>
      </c>
      <c r="H389" s="206">
        <f t="shared" si="52"/>
        <v>1.0303961078226915</v>
      </c>
    </row>
    <row r="390" spans="1:8" s="124" customFormat="1" ht="19.5" customHeight="1">
      <c r="A390" s="51"/>
      <c r="B390" s="48" t="s">
        <v>184</v>
      </c>
      <c r="C390" s="49"/>
      <c r="D390" s="77" t="s">
        <v>185</v>
      </c>
      <c r="E390" s="252">
        <f>E391+E392+E393+E394+E395</f>
        <v>1518122</v>
      </c>
      <c r="F390" s="252">
        <f>F391+F392+F393+F394+F395</f>
        <v>1518122</v>
      </c>
      <c r="G390" s="253">
        <f>G391+G392+G393+G394+G395</f>
        <v>1564267</v>
      </c>
      <c r="H390" s="254">
        <f t="shared" si="52"/>
        <v>1.0303961078226915</v>
      </c>
    </row>
    <row r="391" spans="1:8" s="124" customFormat="1" ht="19.5" customHeight="1">
      <c r="A391" s="51"/>
      <c r="B391" s="21" t="s">
        <v>186</v>
      </c>
      <c r="C391" s="22"/>
      <c r="D391" s="78" t="s">
        <v>187</v>
      </c>
      <c r="E391" s="255">
        <v>40764</v>
      </c>
      <c r="F391" s="271">
        <v>40764</v>
      </c>
      <c r="G391" s="272">
        <v>40764</v>
      </c>
      <c r="H391" s="273">
        <f t="shared" si="52"/>
        <v>1</v>
      </c>
    </row>
    <row r="392" spans="1:8" s="124" customFormat="1" ht="19.5" customHeight="1">
      <c r="A392" s="51"/>
      <c r="B392" s="21" t="s">
        <v>188</v>
      </c>
      <c r="C392" s="22"/>
      <c r="D392" s="78" t="s">
        <v>189</v>
      </c>
      <c r="E392" s="255">
        <v>14824</v>
      </c>
      <c r="F392" s="271">
        <v>14824</v>
      </c>
      <c r="G392" s="272">
        <v>14824</v>
      </c>
      <c r="H392" s="273">
        <f t="shared" si="52"/>
        <v>1</v>
      </c>
    </row>
    <row r="393" spans="1:8" s="124" customFormat="1" ht="19.5" customHeight="1">
      <c r="A393" s="51"/>
      <c r="B393" s="21" t="s">
        <v>190</v>
      </c>
      <c r="C393" s="22"/>
      <c r="D393" s="78" t="s">
        <v>191</v>
      </c>
      <c r="E393" s="255"/>
      <c r="F393" s="271"/>
      <c r="G393" s="272"/>
      <c r="H393" s="273"/>
    </row>
    <row r="394" spans="1:8" s="124" customFormat="1" ht="19.5" customHeight="1">
      <c r="A394" s="51"/>
      <c r="B394" s="21" t="s">
        <v>192</v>
      </c>
      <c r="C394" s="22"/>
      <c r="D394" s="78" t="s">
        <v>193</v>
      </c>
      <c r="E394" s="255">
        <v>1462534</v>
      </c>
      <c r="F394" s="255">
        <v>1462534</v>
      </c>
      <c r="G394" s="272">
        <v>1508679</v>
      </c>
      <c r="H394" s="273">
        <f>G394/E394</f>
        <v>1.0315514032494286</v>
      </c>
    </row>
    <row r="395" spans="1:8" s="124" customFormat="1" ht="19.5" customHeight="1">
      <c r="A395" s="51"/>
      <c r="B395" s="21" t="s">
        <v>194</v>
      </c>
      <c r="C395" s="21"/>
      <c r="D395" s="78" t="s">
        <v>195</v>
      </c>
      <c r="E395" s="255">
        <v>0</v>
      </c>
      <c r="F395" s="271">
        <v>0</v>
      </c>
      <c r="G395" s="272">
        <v>0</v>
      </c>
      <c r="H395" s="273"/>
    </row>
    <row r="396" spans="1:8" s="124" customFormat="1" ht="15" hidden="1">
      <c r="A396" s="404" t="s">
        <v>398</v>
      </c>
      <c r="B396" s="405"/>
      <c r="C396" s="406"/>
      <c r="D396" s="89" t="s">
        <v>197</v>
      </c>
      <c r="E396" s="121">
        <f>E397</f>
        <v>0</v>
      </c>
      <c r="F396" s="121">
        <f>F397</f>
        <v>0</v>
      </c>
      <c r="G396" s="122">
        <f>G397</f>
        <v>0</v>
      </c>
      <c r="H396" s="206"/>
    </row>
    <row r="397" spans="1:8" s="124" customFormat="1" ht="15" hidden="1">
      <c r="A397" s="407" t="s">
        <v>399</v>
      </c>
      <c r="B397" s="408"/>
      <c r="C397" s="409"/>
      <c r="D397" s="91" t="s">
        <v>199</v>
      </c>
      <c r="E397" s="252">
        <f>E398+E399+E400</f>
        <v>0</v>
      </c>
      <c r="F397" s="252">
        <f>F398+F399+F400</f>
        <v>0</v>
      </c>
      <c r="G397" s="253">
        <f>G398+G399+G400</f>
        <v>0</v>
      </c>
      <c r="H397" s="254"/>
    </row>
    <row r="398" spans="1:8" s="124" customFormat="1" ht="24.75" customHeight="1" hidden="1">
      <c r="A398" s="51"/>
      <c r="B398" s="360" t="s">
        <v>400</v>
      </c>
      <c r="C398" s="353"/>
      <c r="D398" s="78" t="s">
        <v>209</v>
      </c>
      <c r="E398" s="255"/>
      <c r="F398" s="271"/>
      <c r="G398" s="272">
        <v>0</v>
      </c>
      <c r="H398" s="273"/>
    </row>
    <row r="399" spans="1:8" s="124" customFormat="1" ht="24.75" customHeight="1" hidden="1">
      <c r="A399" s="51"/>
      <c r="B399" s="410" t="s">
        <v>210</v>
      </c>
      <c r="C399" s="411"/>
      <c r="D399" s="78" t="s">
        <v>211</v>
      </c>
      <c r="E399" s="255"/>
      <c r="F399" s="271"/>
      <c r="G399" s="272">
        <v>0</v>
      </c>
      <c r="H399" s="273"/>
    </row>
    <row r="400" spans="1:8" s="124" customFormat="1" ht="24.75" customHeight="1" hidden="1">
      <c r="A400" s="51"/>
      <c r="B400" s="410" t="s">
        <v>407</v>
      </c>
      <c r="C400" s="411"/>
      <c r="D400" s="78" t="s">
        <v>421</v>
      </c>
      <c r="E400" s="255"/>
      <c r="F400" s="271"/>
      <c r="G400" s="272"/>
      <c r="H400" s="273"/>
    </row>
    <row r="401" spans="1:8" s="137" customFormat="1" ht="19.5" customHeight="1">
      <c r="A401" s="40" t="s">
        <v>214</v>
      </c>
      <c r="B401" s="41"/>
      <c r="C401" s="41"/>
      <c r="D401" s="89" t="s">
        <v>215</v>
      </c>
      <c r="E401" s="121">
        <f>E402+E486</f>
        <v>117529123</v>
      </c>
      <c r="F401" s="121">
        <f>F402+F486</f>
        <v>116529123</v>
      </c>
      <c r="G401" s="121">
        <f>G402+G486</f>
        <v>39177250</v>
      </c>
      <c r="H401" s="206">
        <f aca="true" t="shared" si="53" ref="H401:H464">G401/E401</f>
        <v>0.3333407839689232</v>
      </c>
    </row>
    <row r="402" spans="1:8" s="124" customFormat="1" ht="19.5" customHeight="1">
      <c r="A402" s="40" t="s">
        <v>401</v>
      </c>
      <c r="B402" s="41"/>
      <c r="C402" s="42"/>
      <c r="D402" s="89" t="s">
        <v>217</v>
      </c>
      <c r="E402" s="121">
        <f aca="true" t="shared" si="54" ref="E402:G403">E403</f>
        <v>111334134</v>
      </c>
      <c r="F402" s="121">
        <f t="shared" si="54"/>
        <v>110334134</v>
      </c>
      <c r="G402" s="122">
        <f t="shared" si="54"/>
        <v>39177250</v>
      </c>
      <c r="H402" s="206">
        <f t="shared" si="53"/>
        <v>0.3518889364154932</v>
      </c>
    </row>
    <row r="403" spans="1:8" s="124" customFormat="1" ht="18" customHeight="1">
      <c r="A403" s="35" t="s">
        <v>402</v>
      </c>
      <c r="B403" s="36"/>
      <c r="C403" s="68"/>
      <c r="D403" s="77" t="s">
        <v>219</v>
      </c>
      <c r="E403" s="252">
        <f t="shared" si="54"/>
        <v>111334134</v>
      </c>
      <c r="F403" s="252">
        <f t="shared" si="54"/>
        <v>110334134</v>
      </c>
      <c r="G403" s="253">
        <f t="shared" si="54"/>
        <v>39177250</v>
      </c>
      <c r="H403" s="254">
        <f t="shared" si="53"/>
        <v>0.3518889364154932</v>
      </c>
    </row>
    <row r="404" spans="1:15" s="124" customFormat="1" ht="26.25" customHeight="1">
      <c r="A404" s="358" t="s">
        <v>220</v>
      </c>
      <c r="B404" s="359"/>
      <c r="C404" s="359"/>
      <c r="D404" s="77" t="s">
        <v>221</v>
      </c>
      <c r="E404" s="252">
        <f>E405+E406+E407+E408+E409+E410+E411+E415+E416+E417+E418+E419+E420+E424+E425+E429+E430+E431+E478+E482+E477</f>
        <v>111334134</v>
      </c>
      <c r="F404" s="252">
        <f>F405+F406+F407+F408+F409+F410+F411+F415+F416+F417+F418+F419+F420+F424+F425+F429+F430+F431+F478+F482+F477</f>
        <v>110334134</v>
      </c>
      <c r="G404" s="252">
        <f>G405+G406+G407+G408+G409+G410+G411+G415+G416+G417+G418+G419+G420+G424+G425+G429+G430+G431+G478+G482+G477</f>
        <v>39177250</v>
      </c>
      <c r="H404" s="254">
        <f t="shared" si="53"/>
        <v>0.3518889364154932</v>
      </c>
      <c r="N404" s="438"/>
      <c r="O404" s="438"/>
    </row>
    <row r="405" spans="1:8" s="124" customFormat="1" ht="12.75" customHeight="1" hidden="1">
      <c r="A405" s="38"/>
      <c r="B405" s="39" t="s">
        <v>222</v>
      </c>
      <c r="C405" s="22"/>
      <c r="D405" s="78" t="s">
        <v>223</v>
      </c>
      <c r="E405" s="255"/>
      <c r="F405" s="271"/>
      <c r="G405" s="272"/>
      <c r="H405" s="273"/>
    </row>
    <row r="406" spans="1:8" s="124" customFormat="1" ht="12.75" customHeight="1" hidden="1">
      <c r="A406" s="38"/>
      <c r="B406" s="39" t="s">
        <v>224</v>
      </c>
      <c r="C406" s="22"/>
      <c r="D406" s="78" t="s">
        <v>225</v>
      </c>
      <c r="E406" s="255"/>
      <c r="F406" s="271"/>
      <c r="G406" s="263"/>
      <c r="H406" s="264"/>
    </row>
    <row r="407" spans="1:8" s="124" customFormat="1" ht="12.75" customHeight="1" hidden="1">
      <c r="A407" s="38"/>
      <c r="B407" s="39" t="s">
        <v>226</v>
      </c>
      <c r="C407" s="22"/>
      <c r="D407" s="78" t="s">
        <v>227</v>
      </c>
      <c r="E407" s="255"/>
      <c r="F407" s="271"/>
      <c r="G407" s="272"/>
      <c r="H407" s="273"/>
    </row>
    <row r="408" spans="1:8" s="124" customFormat="1" ht="19.5" customHeight="1">
      <c r="A408" s="20"/>
      <c r="B408" s="39" t="s">
        <v>228</v>
      </c>
      <c r="C408" s="22"/>
      <c r="D408" s="78" t="s">
        <v>229</v>
      </c>
      <c r="E408" s="255"/>
      <c r="F408" s="271"/>
      <c r="G408" s="272"/>
      <c r="H408" s="273"/>
    </row>
    <row r="409" spans="1:8" s="124" customFormat="1" ht="18.75" customHeight="1">
      <c r="A409" s="92"/>
      <c r="B409" s="326" t="s">
        <v>230</v>
      </c>
      <c r="C409" s="326"/>
      <c r="D409" s="78" t="s">
        <v>231</v>
      </c>
      <c r="E409" s="255"/>
      <c r="F409" s="271"/>
      <c r="G409" s="272"/>
      <c r="H409" s="273"/>
    </row>
    <row r="410" spans="1:8" s="124" customFormat="1" ht="14.25" customHeight="1">
      <c r="A410" s="92"/>
      <c r="B410" s="326" t="s">
        <v>232</v>
      </c>
      <c r="C410" s="326"/>
      <c r="D410" s="78" t="s">
        <v>233</v>
      </c>
      <c r="E410" s="255"/>
      <c r="F410" s="271"/>
      <c r="G410" s="272"/>
      <c r="H410" s="273"/>
    </row>
    <row r="411" spans="1:8" s="124" customFormat="1" ht="26.25" customHeight="1" hidden="1">
      <c r="A411" s="35"/>
      <c r="B411" s="383" t="s">
        <v>234</v>
      </c>
      <c r="C411" s="383"/>
      <c r="D411" s="94" t="s">
        <v>235</v>
      </c>
      <c r="E411" s="265">
        <f>E412+E413+E414</f>
        <v>0</v>
      </c>
      <c r="F411" s="265">
        <f>F412+F413+F414</f>
        <v>0</v>
      </c>
      <c r="G411" s="266">
        <f>G412+G413+G414</f>
        <v>0</v>
      </c>
      <c r="H411" s="267"/>
    </row>
    <row r="412" spans="1:8" s="124" customFormat="1" ht="29.25" customHeight="1" hidden="1">
      <c r="A412" s="38"/>
      <c r="B412" s="39"/>
      <c r="C412" s="95" t="s">
        <v>236</v>
      </c>
      <c r="D412" s="96" t="s">
        <v>237</v>
      </c>
      <c r="E412" s="255"/>
      <c r="F412" s="271"/>
      <c r="G412" s="272"/>
      <c r="H412" s="273"/>
    </row>
    <row r="413" spans="1:8" s="124" customFormat="1" ht="16.5" customHeight="1" hidden="1">
      <c r="A413" s="38"/>
      <c r="B413" s="39"/>
      <c r="C413" s="22" t="s">
        <v>238</v>
      </c>
      <c r="D413" s="96" t="s">
        <v>239</v>
      </c>
      <c r="E413" s="255"/>
      <c r="F413" s="271"/>
      <c r="G413" s="272"/>
      <c r="H413" s="273"/>
    </row>
    <row r="414" spans="1:8" s="124" customFormat="1" ht="16.5" customHeight="1" hidden="1">
      <c r="A414" s="38"/>
      <c r="B414" s="39"/>
      <c r="C414" s="22" t="s">
        <v>240</v>
      </c>
      <c r="D414" s="96" t="s">
        <v>241</v>
      </c>
      <c r="E414" s="255"/>
      <c r="F414" s="271"/>
      <c r="G414" s="272"/>
      <c r="H414" s="273"/>
    </row>
    <row r="415" spans="1:8" s="124" customFormat="1" ht="25.5" customHeight="1" hidden="1">
      <c r="A415" s="38"/>
      <c r="B415" s="326" t="s">
        <v>242</v>
      </c>
      <c r="C415" s="326"/>
      <c r="D415" s="78" t="s">
        <v>243</v>
      </c>
      <c r="E415" s="255"/>
      <c r="F415" s="271"/>
      <c r="G415" s="272"/>
      <c r="H415" s="273"/>
    </row>
    <row r="416" spans="1:8" s="124" customFormat="1" ht="6" customHeight="1" hidden="1">
      <c r="A416" s="38"/>
      <c r="B416" s="326" t="s">
        <v>244</v>
      </c>
      <c r="C416" s="326"/>
      <c r="D416" s="78" t="s">
        <v>245</v>
      </c>
      <c r="E416" s="255"/>
      <c r="F416" s="271"/>
      <c r="G416" s="272"/>
      <c r="H416" s="273"/>
    </row>
    <row r="417" spans="1:8" s="124" customFormat="1" ht="27" customHeight="1">
      <c r="A417" s="38"/>
      <c r="B417" s="326" t="s">
        <v>246</v>
      </c>
      <c r="C417" s="326"/>
      <c r="D417" s="78" t="s">
        <v>247</v>
      </c>
      <c r="E417" s="255"/>
      <c r="F417" s="271"/>
      <c r="G417" s="272"/>
      <c r="H417" s="273"/>
    </row>
    <row r="418" spans="1:8" s="124" customFormat="1" ht="18.75" customHeight="1">
      <c r="A418" s="38"/>
      <c r="B418" s="326" t="s">
        <v>248</v>
      </c>
      <c r="C418" s="326"/>
      <c r="D418" s="78" t="s">
        <v>249</v>
      </c>
      <c r="E418" s="255"/>
      <c r="F418" s="271"/>
      <c r="G418" s="272"/>
      <c r="H418" s="273"/>
    </row>
    <row r="419" spans="1:8" s="124" customFormat="1" ht="14.25" customHeight="1" hidden="1">
      <c r="A419" s="38"/>
      <c r="B419" s="326" t="s">
        <v>250</v>
      </c>
      <c r="C419" s="326"/>
      <c r="D419" s="78" t="s">
        <v>251</v>
      </c>
      <c r="E419" s="255"/>
      <c r="F419" s="262"/>
      <c r="G419" s="263"/>
      <c r="H419" s="264"/>
    </row>
    <row r="420" spans="1:8" s="124" customFormat="1" ht="27.75" customHeight="1" hidden="1">
      <c r="A420" s="35"/>
      <c r="B420" s="391" t="s">
        <v>252</v>
      </c>
      <c r="C420" s="391"/>
      <c r="D420" s="94" t="s">
        <v>253</v>
      </c>
      <c r="E420" s="265">
        <f>E421+E422+E423</f>
        <v>0</v>
      </c>
      <c r="F420" s="265">
        <f>F421+F422+F423</f>
        <v>0</v>
      </c>
      <c r="G420" s="266">
        <f>G421+G422+G423</f>
        <v>0</v>
      </c>
      <c r="H420" s="267"/>
    </row>
    <row r="421" spans="1:8" s="150" customFormat="1" ht="31.5" customHeight="1" hidden="1">
      <c r="A421" s="97"/>
      <c r="B421" s="98"/>
      <c r="C421" s="99" t="s">
        <v>254</v>
      </c>
      <c r="D421" s="96" t="s">
        <v>255</v>
      </c>
      <c r="E421" s="255"/>
      <c r="F421" s="287"/>
      <c r="G421" s="288"/>
      <c r="H421" s="289"/>
    </row>
    <row r="422" spans="1:8" s="150" customFormat="1" ht="30" customHeight="1" hidden="1">
      <c r="A422" s="97"/>
      <c r="B422" s="98"/>
      <c r="C422" s="99" t="s">
        <v>256</v>
      </c>
      <c r="D422" s="96" t="s">
        <v>257</v>
      </c>
      <c r="E422" s="255"/>
      <c r="F422" s="287"/>
      <c r="G422" s="288"/>
      <c r="H422" s="289"/>
    </row>
    <row r="423" spans="1:8" s="150" customFormat="1" ht="27.75" customHeight="1" hidden="1">
      <c r="A423" s="97"/>
      <c r="B423" s="98"/>
      <c r="C423" s="99" t="s">
        <v>258</v>
      </c>
      <c r="D423" s="96" t="s">
        <v>259</v>
      </c>
      <c r="E423" s="255"/>
      <c r="F423" s="287"/>
      <c r="G423" s="288"/>
      <c r="H423" s="289"/>
    </row>
    <row r="424" spans="1:8" s="124" customFormat="1" ht="14.25" customHeight="1" hidden="1">
      <c r="A424" s="38"/>
      <c r="B424" s="326" t="s">
        <v>260</v>
      </c>
      <c r="C424" s="326"/>
      <c r="D424" s="78" t="s">
        <v>261</v>
      </c>
      <c r="E424" s="255"/>
      <c r="F424" s="271"/>
      <c r="G424" s="272"/>
      <c r="H424" s="273"/>
    </row>
    <row r="425" spans="1:8" s="150" customFormat="1" ht="30.75" customHeight="1" hidden="1">
      <c r="A425" s="101"/>
      <c r="B425" s="386" t="s">
        <v>262</v>
      </c>
      <c r="C425" s="386"/>
      <c r="D425" s="94" t="s">
        <v>263</v>
      </c>
      <c r="E425" s="252">
        <f>E426+E427+E428</f>
        <v>0</v>
      </c>
      <c r="F425" s="252">
        <f>F426+F427+F428</f>
        <v>0</v>
      </c>
      <c r="G425" s="253">
        <f>G426+G427+G428</f>
        <v>0</v>
      </c>
      <c r="H425" s="254"/>
    </row>
    <row r="426" spans="1:8" s="150" customFormat="1" ht="42" customHeight="1" hidden="1">
      <c r="A426" s="97"/>
      <c r="B426" s="98"/>
      <c r="C426" s="99" t="s">
        <v>264</v>
      </c>
      <c r="D426" s="96" t="s">
        <v>265</v>
      </c>
      <c r="E426" s="255"/>
      <c r="F426" s="287"/>
      <c r="G426" s="288"/>
      <c r="H426" s="289"/>
    </row>
    <row r="427" spans="1:8" s="150" customFormat="1" ht="32.25" customHeight="1" hidden="1">
      <c r="A427" s="97"/>
      <c r="B427" s="98"/>
      <c r="C427" s="99" t="s">
        <v>266</v>
      </c>
      <c r="D427" s="96" t="s">
        <v>267</v>
      </c>
      <c r="E427" s="255"/>
      <c r="F427" s="287"/>
      <c r="G427" s="288"/>
      <c r="H427" s="289"/>
    </row>
    <row r="428" spans="1:8" s="150" customFormat="1" ht="30" customHeight="1" hidden="1">
      <c r="A428" s="97"/>
      <c r="B428" s="98"/>
      <c r="C428" s="99" t="s">
        <v>268</v>
      </c>
      <c r="D428" s="96" t="s">
        <v>269</v>
      </c>
      <c r="E428" s="255"/>
      <c r="F428" s="287"/>
      <c r="G428" s="288"/>
      <c r="H428" s="289"/>
    </row>
    <row r="429" spans="1:8" s="124" customFormat="1" ht="42" customHeight="1" hidden="1">
      <c r="A429" s="38"/>
      <c r="B429" s="390" t="s">
        <v>270</v>
      </c>
      <c r="C429" s="390"/>
      <c r="D429" s="78" t="s">
        <v>271</v>
      </c>
      <c r="E429" s="255"/>
      <c r="F429" s="271"/>
      <c r="G429" s="272"/>
      <c r="H429" s="273"/>
    </row>
    <row r="430" spans="1:8" s="124" customFormat="1" ht="34.5" customHeight="1">
      <c r="A430" s="38"/>
      <c r="B430" s="326" t="s">
        <v>272</v>
      </c>
      <c r="C430" s="326"/>
      <c r="D430" s="181" t="s">
        <v>438</v>
      </c>
      <c r="E430" s="255">
        <v>13000000</v>
      </c>
      <c r="F430" s="271">
        <v>13000000</v>
      </c>
      <c r="G430" s="272">
        <v>1602929</v>
      </c>
      <c r="H430" s="273">
        <f>G430/E430</f>
        <v>0.12330223076923078</v>
      </c>
    </row>
    <row r="431" spans="1:8" s="124" customFormat="1" ht="27" customHeight="1">
      <c r="A431" s="38"/>
      <c r="B431" s="360" t="s">
        <v>416</v>
      </c>
      <c r="C431" s="345"/>
      <c r="D431" s="78" t="s">
        <v>415</v>
      </c>
      <c r="E431" s="255">
        <v>77102200</v>
      </c>
      <c r="F431" s="271">
        <v>77102200</v>
      </c>
      <c r="G431" s="272">
        <v>37055050</v>
      </c>
      <c r="H431" s="273">
        <f t="shared" si="53"/>
        <v>0.4805965329134577</v>
      </c>
    </row>
    <row r="432" spans="1:8" s="137" customFormat="1" ht="27" customHeight="1" hidden="1">
      <c r="A432" s="330" t="s">
        <v>316</v>
      </c>
      <c r="B432" s="331"/>
      <c r="C432" s="331"/>
      <c r="D432" s="89" t="s">
        <v>317</v>
      </c>
      <c r="E432" s="121">
        <f>E433+E437</f>
        <v>0</v>
      </c>
      <c r="F432" s="121">
        <f>F433+F437+F441+F445+F449+F453+F457+F461+F465+F469+F473</f>
        <v>0</v>
      </c>
      <c r="G432" s="122">
        <f>G433+G437+G441+G445+G449+G453+G457+G461+G465+G469+G473</f>
        <v>0</v>
      </c>
      <c r="H432" s="273" t="e">
        <f t="shared" si="53"/>
        <v>#DIV/0!</v>
      </c>
    </row>
    <row r="433" spans="1:8" s="124" customFormat="1" ht="24" customHeight="1" hidden="1">
      <c r="A433" s="103"/>
      <c r="B433" s="380" t="s">
        <v>318</v>
      </c>
      <c r="C433" s="380"/>
      <c r="D433" s="77" t="s">
        <v>319</v>
      </c>
      <c r="E433" s="252">
        <f>E434+E435+E436</f>
        <v>0</v>
      </c>
      <c r="F433" s="252">
        <f>SUM(F434:F436)</f>
        <v>0</v>
      </c>
      <c r="G433" s="253">
        <f>SUM(G434:G436)</f>
        <v>0</v>
      </c>
      <c r="H433" s="273" t="e">
        <f t="shared" si="53"/>
        <v>#DIV/0!</v>
      </c>
    </row>
    <row r="434" spans="1:8" s="124" customFormat="1" ht="15" customHeight="1" hidden="1">
      <c r="A434" s="102"/>
      <c r="B434" s="65"/>
      <c r="C434" s="104" t="s">
        <v>320</v>
      </c>
      <c r="D434" s="78" t="s">
        <v>321</v>
      </c>
      <c r="E434" s="255"/>
      <c r="F434" s="255"/>
      <c r="G434" s="263"/>
      <c r="H434" s="273" t="e">
        <f t="shared" si="53"/>
        <v>#DIV/0!</v>
      </c>
    </row>
    <row r="435" spans="1:8" s="124" customFormat="1" ht="12.75" customHeight="1" hidden="1">
      <c r="A435" s="102"/>
      <c r="B435" s="65"/>
      <c r="C435" s="104" t="s">
        <v>322</v>
      </c>
      <c r="D435" s="78" t="s">
        <v>323</v>
      </c>
      <c r="E435" s="255"/>
      <c r="F435" s="255"/>
      <c r="G435" s="263"/>
      <c r="H435" s="273" t="e">
        <f t="shared" si="53"/>
        <v>#DIV/0!</v>
      </c>
    </row>
    <row r="436" spans="1:8" s="124" customFormat="1" ht="12.75" customHeight="1" hidden="1">
      <c r="A436" s="102"/>
      <c r="B436" s="65"/>
      <c r="C436" s="104" t="s">
        <v>324</v>
      </c>
      <c r="D436" s="78" t="s">
        <v>325</v>
      </c>
      <c r="E436" s="255"/>
      <c r="F436" s="262"/>
      <c r="G436" s="263"/>
      <c r="H436" s="273" t="e">
        <f t="shared" si="53"/>
        <v>#DIV/0!</v>
      </c>
    </row>
    <row r="437" spans="1:8" s="124" customFormat="1" ht="17.25" customHeight="1" hidden="1">
      <c r="A437" s="103"/>
      <c r="B437" s="380" t="s">
        <v>326</v>
      </c>
      <c r="C437" s="380"/>
      <c r="D437" s="77" t="s">
        <v>327</v>
      </c>
      <c r="E437" s="252">
        <f>E438+E439+E440</f>
        <v>0</v>
      </c>
      <c r="F437" s="252">
        <f>F438+F439+F440</f>
        <v>0</v>
      </c>
      <c r="G437" s="253">
        <f>G438+G439+G440</f>
        <v>0</v>
      </c>
      <c r="H437" s="273" t="e">
        <f t="shared" si="53"/>
        <v>#DIV/0!</v>
      </c>
    </row>
    <row r="438" spans="1:8" s="124" customFormat="1" ht="12.75" customHeight="1" hidden="1">
      <c r="A438" s="102"/>
      <c r="B438" s="65"/>
      <c r="C438" s="104" t="s">
        <v>320</v>
      </c>
      <c r="D438" s="78" t="s">
        <v>328</v>
      </c>
      <c r="E438" s="255"/>
      <c r="F438" s="262"/>
      <c r="G438" s="263"/>
      <c r="H438" s="273" t="e">
        <f t="shared" si="53"/>
        <v>#DIV/0!</v>
      </c>
    </row>
    <row r="439" spans="1:8" s="124" customFormat="1" ht="12.75" customHeight="1" hidden="1">
      <c r="A439" s="102"/>
      <c r="B439" s="65"/>
      <c r="C439" s="104" t="s">
        <v>322</v>
      </c>
      <c r="D439" s="78" t="s">
        <v>329</v>
      </c>
      <c r="E439" s="255"/>
      <c r="F439" s="262"/>
      <c r="G439" s="263"/>
      <c r="H439" s="273" t="e">
        <f t="shared" si="53"/>
        <v>#DIV/0!</v>
      </c>
    </row>
    <row r="440" spans="1:8" s="124" customFormat="1" ht="13.5" customHeight="1" hidden="1" thickBot="1">
      <c r="A440" s="151"/>
      <c r="B440" s="152"/>
      <c r="C440" s="153" t="s">
        <v>324</v>
      </c>
      <c r="D440" s="154" t="s">
        <v>330</v>
      </c>
      <c r="E440" s="277"/>
      <c r="F440" s="290"/>
      <c r="G440" s="291"/>
      <c r="H440" s="273" t="e">
        <f t="shared" si="53"/>
        <v>#DIV/0!</v>
      </c>
    </row>
    <row r="441" spans="1:8" s="124" customFormat="1" ht="15" customHeight="1" hidden="1">
      <c r="A441" s="193"/>
      <c r="B441" s="415" t="s">
        <v>331</v>
      </c>
      <c r="C441" s="415"/>
      <c r="D441" s="155" t="s">
        <v>332</v>
      </c>
      <c r="E441" s="293">
        <f>E442+E443+E444</f>
        <v>0</v>
      </c>
      <c r="F441" s="293">
        <f>F442+F443+F444</f>
        <v>0</v>
      </c>
      <c r="G441" s="293"/>
      <c r="H441" s="273" t="e">
        <f t="shared" si="53"/>
        <v>#DIV/0!</v>
      </c>
    </row>
    <row r="442" spans="1:8" s="124" customFormat="1" ht="12.75" customHeight="1" hidden="1">
      <c r="A442" s="102"/>
      <c r="B442" s="65"/>
      <c r="C442" s="104" t="s">
        <v>320</v>
      </c>
      <c r="D442" s="78" t="s">
        <v>333</v>
      </c>
      <c r="E442" s="255"/>
      <c r="F442" s="262"/>
      <c r="G442" s="262"/>
      <c r="H442" s="273" t="e">
        <f t="shared" si="53"/>
        <v>#DIV/0!</v>
      </c>
    </row>
    <row r="443" spans="1:8" s="124" customFormat="1" ht="12.75" customHeight="1" hidden="1">
      <c r="A443" s="102"/>
      <c r="B443" s="65"/>
      <c r="C443" s="104" t="s">
        <v>322</v>
      </c>
      <c r="D443" s="78" t="s">
        <v>334</v>
      </c>
      <c r="E443" s="255"/>
      <c r="F443" s="262"/>
      <c r="G443" s="262"/>
      <c r="H443" s="273" t="e">
        <f t="shared" si="53"/>
        <v>#DIV/0!</v>
      </c>
    </row>
    <row r="444" spans="1:8" s="124" customFormat="1" ht="12.75" customHeight="1" hidden="1">
      <c r="A444" s="102"/>
      <c r="B444" s="65"/>
      <c r="C444" s="104" t="s">
        <v>324</v>
      </c>
      <c r="D444" s="78" t="s">
        <v>335</v>
      </c>
      <c r="E444" s="255"/>
      <c r="F444" s="262"/>
      <c r="G444" s="262"/>
      <c r="H444" s="273" t="e">
        <f t="shared" si="53"/>
        <v>#DIV/0!</v>
      </c>
    </row>
    <row r="445" spans="1:8" s="124" customFormat="1" ht="30.75" customHeight="1" hidden="1">
      <c r="A445" s="103"/>
      <c r="B445" s="380" t="s">
        <v>336</v>
      </c>
      <c r="C445" s="380"/>
      <c r="D445" s="77" t="s">
        <v>337</v>
      </c>
      <c r="E445" s="252">
        <f>E446+E447+E448</f>
        <v>0</v>
      </c>
      <c r="F445" s="252">
        <f>F446+F447+F448</f>
        <v>0</v>
      </c>
      <c r="G445" s="252"/>
      <c r="H445" s="273" t="e">
        <f t="shared" si="53"/>
        <v>#DIV/0!</v>
      </c>
    </row>
    <row r="446" spans="1:8" s="124" customFormat="1" ht="12.75" customHeight="1" hidden="1">
      <c r="A446" s="102"/>
      <c r="B446" s="65"/>
      <c r="C446" s="104" t="s">
        <v>320</v>
      </c>
      <c r="D446" s="78" t="s">
        <v>338</v>
      </c>
      <c r="E446" s="255"/>
      <c r="F446" s="262"/>
      <c r="G446" s="262"/>
      <c r="H446" s="273" t="e">
        <f t="shared" si="53"/>
        <v>#DIV/0!</v>
      </c>
    </row>
    <row r="447" spans="1:8" s="124" customFormat="1" ht="12.75" customHeight="1" hidden="1">
      <c r="A447" s="102"/>
      <c r="B447" s="65"/>
      <c r="C447" s="104" t="s">
        <v>322</v>
      </c>
      <c r="D447" s="78" t="s">
        <v>339</v>
      </c>
      <c r="E447" s="255"/>
      <c r="F447" s="262"/>
      <c r="G447" s="262"/>
      <c r="H447" s="273" t="e">
        <f t="shared" si="53"/>
        <v>#DIV/0!</v>
      </c>
    </row>
    <row r="448" spans="1:8" s="124" customFormat="1" ht="12.75" customHeight="1" hidden="1">
      <c r="A448" s="102"/>
      <c r="B448" s="65"/>
      <c r="C448" s="104" t="s">
        <v>324</v>
      </c>
      <c r="D448" s="78" t="s">
        <v>340</v>
      </c>
      <c r="E448" s="255"/>
      <c r="F448" s="262"/>
      <c r="G448" s="262"/>
      <c r="H448" s="273" t="e">
        <f t="shared" si="53"/>
        <v>#DIV/0!</v>
      </c>
    </row>
    <row r="449" spans="1:8" s="124" customFormat="1" ht="17.25" customHeight="1" hidden="1">
      <c r="A449" s="103"/>
      <c r="B449" s="380" t="s">
        <v>341</v>
      </c>
      <c r="C449" s="380"/>
      <c r="D449" s="77" t="s">
        <v>342</v>
      </c>
      <c r="E449" s="252">
        <f>E450+E451+E452</f>
        <v>0</v>
      </c>
      <c r="F449" s="252">
        <f>F450+F451+F452</f>
        <v>0</v>
      </c>
      <c r="G449" s="252"/>
      <c r="H449" s="273" t="e">
        <f t="shared" si="53"/>
        <v>#DIV/0!</v>
      </c>
    </row>
    <row r="450" spans="1:8" s="124" customFormat="1" ht="12.75" customHeight="1" hidden="1">
      <c r="A450" s="102"/>
      <c r="B450" s="65"/>
      <c r="C450" s="104" t="s">
        <v>320</v>
      </c>
      <c r="D450" s="78" t="s">
        <v>343</v>
      </c>
      <c r="E450" s="255"/>
      <c r="F450" s="262"/>
      <c r="G450" s="262"/>
      <c r="H450" s="273" t="e">
        <f t="shared" si="53"/>
        <v>#DIV/0!</v>
      </c>
    </row>
    <row r="451" spans="1:8" s="124" customFormat="1" ht="12.75" customHeight="1" hidden="1">
      <c r="A451" s="102"/>
      <c r="B451" s="65"/>
      <c r="C451" s="104" t="s">
        <v>322</v>
      </c>
      <c r="D451" s="78" t="s">
        <v>344</v>
      </c>
      <c r="E451" s="255"/>
      <c r="F451" s="262"/>
      <c r="G451" s="262"/>
      <c r="H451" s="273" t="e">
        <f t="shared" si="53"/>
        <v>#DIV/0!</v>
      </c>
    </row>
    <row r="452" spans="1:8" s="124" customFormat="1" ht="12.75" customHeight="1" hidden="1">
      <c r="A452" s="102"/>
      <c r="B452" s="65"/>
      <c r="C452" s="104" t="s">
        <v>324</v>
      </c>
      <c r="D452" s="78" t="s">
        <v>345</v>
      </c>
      <c r="E452" s="255"/>
      <c r="F452" s="262"/>
      <c r="G452" s="262"/>
      <c r="H452" s="273" t="e">
        <f t="shared" si="53"/>
        <v>#DIV/0!</v>
      </c>
    </row>
    <row r="453" spans="1:8" s="124" customFormat="1" ht="25.5" customHeight="1" hidden="1">
      <c r="A453" s="103"/>
      <c r="B453" s="380" t="s">
        <v>346</v>
      </c>
      <c r="C453" s="380"/>
      <c r="D453" s="77" t="s">
        <v>347</v>
      </c>
      <c r="E453" s="252">
        <f>E454+E455+E456</f>
        <v>0</v>
      </c>
      <c r="F453" s="252">
        <f>F454+F455+F456</f>
        <v>0</v>
      </c>
      <c r="G453" s="252"/>
      <c r="H453" s="273" t="e">
        <f t="shared" si="53"/>
        <v>#DIV/0!</v>
      </c>
    </row>
    <row r="454" spans="1:8" s="124" customFormat="1" ht="12.75" customHeight="1" hidden="1">
      <c r="A454" s="102"/>
      <c r="B454" s="65"/>
      <c r="C454" s="104" t="s">
        <v>320</v>
      </c>
      <c r="D454" s="78" t="s">
        <v>348</v>
      </c>
      <c r="E454" s="255"/>
      <c r="F454" s="262"/>
      <c r="G454" s="262"/>
      <c r="H454" s="273" t="e">
        <f t="shared" si="53"/>
        <v>#DIV/0!</v>
      </c>
    </row>
    <row r="455" spans="1:8" s="124" customFormat="1" ht="12.75" customHeight="1" hidden="1">
      <c r="A455" s="102"/>
      <c r="B455" s="65"/>
      <c r="C455" s="104" t="s">
        <v>322</v>
      </c>
      <c r="D455" s="78" t="s">
        <v>349</v>
      </c>
      <c r="E455" s="255"/>
      <c r="F455" s="262"/>
      <c r="G455" s="262"/>
      <c r="H455" s="273" t="e">
        <f t="shared" si="53"/>
        <v>#DIV/0!</v>
      </c>
    </row>
    <row r="456" spans="1:8" s="124" customFormat="1" ht="12.75" customHeight="1" hidden="1">
      <c r="A456" s="102"/>
      <c r="B456" s="65"/>
      <c r="C456" s="104" t="s">
        <v>324</v>
      </c>
      <c r="D456" s="78" t="s">
        <v>350</v>
      </c>
      <c r="E456" s="255"/>
      <c r="F456" s="262"/>
      <c r="G456" s="262"/>
      <c r="H456" s="273" t="e">
        <f t="shared" si="53"/>
        <v>#DIV/0!</v>
      </c>
    </row>
    <row r="457" spans="1:8" s="124" customFormat="1" ht="28.5" customHeight="1" hidden="1">
      <c r="A457" s="103"/>
      <c r="B457" s="328" t="s">
        <v>351</v>
      </c>
      <c r="C457" s="328"/>
      <c r="D457" s="77" t="s">
        <v>352</v>
      </c>
      <c r="E457" s="252">
        <f>E458+E459+E460</f>
        <v>0</v>
      </c>
      <c r="F457" s="252">
        <f>F458+F459+F460</f>
        <v>0</v>
      </c>
      <c r="G457" s="252">
        <f>G458+G459+G460</f>
        <v>0</v>
      </c>
      <c r="H457" s="273" t="e">
        <f t="shared" si="53"/>
        <v>#DIV/0!</v>
      </c>
    </row>
    <row r="458" spans="1:8" s="124" customFormat="1" ht="12.75" customHeight="1" hidden="1">
      <c r="A458" s="102"/>
      <c r="B458" s="65"/>
      <c r="C458" s="104" t="s">
        <v>320</v>
      </c>
      <c r="D458" s="78" t="s">
        <v>353</v>
      </c>
      <c r="E458" s="255"/>
      <c r="F458" s="262"/>
      <c r="G458" s="262"/>
      <c r="H458" s="273" t="e">
        <f t="shared" si="53"/>
        <v>#DIV/0!</v>
      </c>
    </row>
    <row r="459" spans="1:8" s="124" customFormat="1" ht="12.75" customHeight="1" hidden="1">
      <c r="A459" s="102"/>
      <c r="B459" s="65"/>
      <c r="C459" s="104" t="s">
        <v>322</v>
      </c>
      <c r="D459" s="78" t="s">
        <v>354</v>
      </c>
      <c r="E459" s="255"/>
      <c r="F459" s="262"/>
      <c r="G459" s="262"/>
      <c r="H459" s="273" t="e">
        <f t="shared" si="53"/>
        <v>#DIV/0!</v>
      </c>
    </row>
    <row r="460" spans="1:8" s="124" customFormat="1" ht="12.75" customHeight="1" hidden="1">
      <c r="A460" s="102"/>
      <c r="B460" s="65"/>
      <c r="C460" s="104" t="s">
        <v>324</v>
      </c>
      <c r="D460" s="78" t="s">
        <v>355</v>
      </c>
      <c r="E460" s="255"/>
      <c r="F460" s="262"/>
      <c r="G460" s="262"/>
      <c r="H460" s="273" t="e">
        <f t="shared" si="53"/>
        <v>#DIV/0!</v>
      </c>
    </row>
    <row r="461" spans="1:8" s="124" customFormat="1" ht="27.75" customHeight="1" hidden="1">
      <c r="A461" s="103"/>
      <c r="B461" s="380" t="s">
        <v>356</v>
      </c>
      <c r="C461" s="380"/>
      <c r="D461" s="77" t="s">
        <v>357</v>
      </c>
      <c r="E461" s="252">
        <f>E462+E463+E464</f>
        <v>0</v>
      </c>
      <c r="F461" s="252">
        <f>F462+F463+F464</f>
        <v>0</v>
      </c>
      <c r="G461" s="252"/>
      <c r="H461" s="273" t="e">
        <f t="shared" si="53"/>
        <v>#DIV/0!</v>
      </c>
    </row>
    <row r="462" spans="1:8" s="124" customFormat="1" ht="15" customHeight="1" hidden="1">
      <c r="A462" s="102"/>
      <c r="B462" s="65"/>
      <c r="C462" s="104" t="s">
        <v>320</v>
      </c>
      <c r="D462" s="78" t="s">
        <v>358</v>
      </c>
      <c r="E462" s="255"/>
      <c r="F462" s="262"/>
      <c r="G462" s="262"/>
      <c r="H462" s="273" t="e">
        <f t="shared" si="53"/>
        <v>#DIV/0!</v>
      </c>
    </row>
    <row r="463" spans="1:8" s="124" customFormat="1" ht="15" customHeight="1" hidden="1">
      <c r="A463" s="102"/>
      <c r="B463" s="65"/>
      <c r="C463" s="104" t="s">
        <v>322</v>
      </c>
      <c r="D463" s="78" t="s">
        <v>359</v>
      </c>
      <c r="E463" s="255"/>
      <c r="F463" s="262"/>
      <c r="G463" s="262"/>
      <c r="H463" s="273" t="e">
        <f t="shared" si="53"/>
        <v>#DIV/0!</v>
      </c>
    </row>
    <row r="464" spans="1:8" s="124" customFormat="1" ht="15" customHeight="1" hidden="1">
      <c r="A464" s="102"/>
      <c r="B464" s="65"/>
      <c r="C464" s="104" t="s">
        <v>324</v>
      </c>
      <c r="D464" s="78" t="s">
        <v>360</v>
      </c>
      <c r="E464" s="255"/>
      <c r="F464" s="262"/>
      <c r="G464" s="262"/>
      <c r="H464" s="273" t="e">
        <f t="shared" si="53"/>
        <v>#DIV/0!</v>
      </c>
    </row>
    <row r="465" spans="1:8" s="124" customFormat="1" ht="17.25" customHeight="1" hidden="1">
      <c r="A465" s="103"/>
      <c r="B465" s="380" t="s">
        <v>361</v>
      </c>
      <c r="C465" s="380"/>
      <c r="D465" s="77" t="s">
        <v>362</v>
      </c>
      <c r="E465" s="252">
        <f>E466+E467+E468</f>
        <v>0</v>
      </c>
      <c r="F465" s="252">
        <f>F466+F467+F468</f>
        <v>0</v>
      </c>
      <c r="G465" s="252"/>
      <c r="H465" s="273" t="e">
        <f aca="true" t="shared" si="55" ref="H465:H477">G465/E465</f>
        <v>#DIV/0!</v>
      </c>
    </row>
    <row r="466" spans="1:8" s="124" customFormat="1" ht="15" customHeight="1" hidden="1">
      <c r="A466" s="102"/>
      <c r="B466" s="65"/>
      <c r="C466" s="104" t="s">
        <v>320</v>
      </c>
      <c r="D466" s="78" t="s">
        <v>363</v>
      </c>
      <c r="E466" s="255"/>
      <c r="F466" s="262"/>
      <c r="G466" s="262"/>
      <c r="H466" s="273" t="e">
        <f t="shared" si="55"/>
        <v>#DIV/0!</v>
      </c>
    </row>
    <row r="467" spans="1:8" s="124" customFormat="1" ht="15" customHeight="1" hidden="1">
      <c r="A467" s="102"/>
      <c r="B467" s="65"/>
      <c r="C467" s="104" t="s">
        <v>322</v>
      </c>
      <c r="D467" s="78" t="s">
        <v>364</v>
      </c>
      <c r="E467" s="255"/>
      <c r="F467" s="262"/>
      <c r="G467" s="262"/>
      <c r="H467" s="273" t="e">
        <f t="shared" si="55"/>
        <v>#DIV/0!</v>
      </c>
    </row>
    <row r="468" spans="1:8" s="124" customFormat="1" ht="15" customHeight="1" hidden="1">
      <c r="A468" s="102"/>
      <c r="B468" s="65"/>
      <c r="C468" s="104" t="s">
        <v>324</v>
      </c>
      <c r="D468" s="78" t="s">
        <v>365</v>
      </c>
      <c r="E468" s="255"/>
      <c r="F468" s="262"/>
      <c r="G468" s="262"/>
      <c r="H468" s="273" t="e">
        <f t="shared" si="55"/>
        <v>#DIV/0!</v>
      </c>
    </row>
    <row r="469" spans="1:8" s="124" customFormat="1" ht="15" customHeight="1" hidden="1">
      <c r="A469" s="103"/>
      <c r="B469" s="380" t="s">
        <v>366</v>
      </c>
      <c r="C469" s="380"/>
      <c r="D469" s="77" t="s">
        <v>367</v>
      </c>
      <c r="E469" s="252">
        <f>E470+E471+E472</f>
        <v>0</v>
      </c>
      <c r="F469" s="252">
        <f>SUM(F470:F472)</f>
        <v>0</v>
      </c>
      <c r="G469" s="252"/>
      <c r="H469" s="273" t="e">
        <f t="shared" si="55"/>
        <v>#DIV/0!</v>
      </c>
    </row>
    <row r="470" spans="1:8" s="124" customFormat="1" ht="15" customHeight="1" hidden="1">
      <c r="A470" s="102"/>
      <c r="B470" s="65"/>
      <c r="C470" s="104" t="s">
        <v>320</v>
      </c>
      <c r="D470" s="78" t="s">
        <v>368</v>
      </c>
      <c r="E470" s="255">
        <f>SUM(F470:F470)</f>
        <v>0</v>
      </c>
      <c r="F470" s="262"/>
      <c r="G470" s="262"/>
      <c r="H470" s="273" t="e">
        <f t="shared" si="55"/>
        <v>#DIV/0!</v>
      </c>
    </row>
    <row r="471" spans="1:8" s="124" customFormat="1" ht="15" customHeight="1" hidden="1">
      <c r="A471" s="102"/>
      <c r="B471" s="65"/>
      <c r="C471" s="104" t="s">
        <v>322</v>
      </c>
      <c r="D471" s="78" t="s">
        <v>369</v>
      </c>
      <c r="E471" s="255">
        <f>SUM(F471:F471)</f>
        <v>0</v>
      </c>
      <c r="F471" s="262"/>
      <c r="G471" s="262"/>
      <c r="H471" s="273" t="e">
        <f t="shared" si="55"/>
        <v>#DIV/0!</v>
      </c>
    </row>
    <row r="472" spans="1:8" s="124" customFormat="1" ht="15" customHeight="1" hidden="1">
      <c r="A472" s="102"/>
      <c r="B472" s="65"/>
      <c r="C472" s="104" t="s">
        <v>370</v>
      </c>
      <c r="D472" s="78" t="s">
        <v>371</v>
      </c>
      <c r="E472" s="255">
        <f>SUM(F472:F472)</f>
        <v>0</v>
      </c>
      <c r="F472" s="262"/>
      <c r="G472" s="262"/>
      <c r="H472" s="273" t="e">
        <f t="shared" si="55"/>
        <v>#DIV/0!</v>
      </c>
    </row>
    <row r="473" spans="1:8" s="124" customFormat="1" ht="27" customHeight="1" hidden="1">
      <c r="A473" s="103"/>
      <c r="B473" s="414" t="s">
        <v>372</v>
      </c>
      <c r="C473" s="414"/>
      <c r="D473" s="156" t="s">
        <v>373</v>
      </c>
      <c r="E473" s="294">
        <f>E474+E475+E476</f>
        <v>0</v>
      </c>
      <c r="F473" s="265">
        <f>F474+F475+F476</f>
        <v>0</v>
      </c>
      <c r="G473" s="265"/>
      <c r="H473" s="273" t="e">
        <f t="shared" si="55"/>
        <v>#DIV/0!</v>
      </c>
    </row>
    <row r="474" spans="1:8" s="124" customFormat="1" ht="15" customHeight="1" hidden="1">
      <c r="A474" s="102"/>
      <c r="B474" s="65"/>
      <c r="C474" s="104" t="s">
        <v>320</v>
      </c>
      <c r="D474" s="78" t="s">
        <v>374</v>
      </c>
      <c r="E474" s="255"/>
      <c r="F474" s="262"/>
      <c r="G474" s="262"/>
      <c r="H474" s="273" t="e">
        <f t="shared" si="55"/>
        <v>#DIV/0!</v>
      </c>
    </row>
    <row r="475" spans="1:8" s="124" customFormat="1" ht="15" customHeight="1" hidden="1">
      <c r="A475" s="102"/>
      <c r="B475" s="65"/>
      <c r="C475" s="104" t="s">
        <v>322</v>
      </c>
      <c r="D475" s="78" t="s">
        <v>375</v>
      </c>
      <c r="E475" s="255"/>
      <c r="F475" s="262"/>
      <c r="G475" s="262"/>
      <c r="H475" s="273" t="e">
        <f t="shared" si="55"/>
        <v>#DIV/0!</v>
      </c>
    </row>
    <row r="476" spans="1:8" s="124" customFormat="1" ht="15" customHeight="1" hidden="1">
      <c r="A476" s="102"/>
      <c r="B476" s="65"/>
      <c r="C476" s="104" t="s">
        <v>370</v>
      </c>
      <c r="D476" s="78" t="s">
        <v>376</v>
      </c>
      <c r="E476" s="295"/>
      <c r="F476" s="262"/>
      <c r="G476" s="262"/>
      <c r="H476" s="273" t="e">
        <f t="shared" si="55"/>
        <v>#DIV/0!</v>
      </c>
    </row>
    <row r="477" spans="1:8" s="124" customFormat="1" ht="36" customHeight="1">
      <c r="A477" s="102"/>
      <c r="B477" s="309" t="s">
        <v>481</v>
      </c>
      <c r="C477" s="310"/>
      <c r="D477" s="181" t="s">
        <v>482</v>
      </c>
      <c r="E477" s="295">
        <v>5355080</v>
      </c>
      <c r="F477" s="298">
        <v>4355080</v>
      </c>
      <c r="G477" s="298"/>
      <c r="H477" s="273">
        <f t="shared" si="55"/>
        <v>0</v>
      </c>
    </row>
    <row r="478" spans="1:8" s="124" customFormat="1" ht="24.75" customHeight="1">
      <c r="A478" s="102"/>
      <c r="B478" s="440" t="s">
        <v>456</v>
      </c>
      <c r="C478" s="440"/>
      <c r="D478" s="209" t="s">
        <v>458</v>
      </c>
      <c r="E478" s="296">
        <f>E479+E480+E481</f>
        <v>98770</v>
      </c>
      <c r="F478" s="296">
        <f>F479+F480+F481</f>
        <v>98770</v>
      </c>
      <c r="G478" s="296">
        <f>G479+G480+G481</f>
        <v>98770</v>
      </c>
      <c r="H478" s="297">
        <f aca="true" t="shared" si="56" ref="H478:H485">G478/E478</f>
        <v>1</v>
      </c>
    </row>
    <row r="479" spans="1:8" s="124" customFormat="1" ht="18" customHeight="1">
      <c r="A479" s="102"/>
      <c r="B479" s="208"/>
      <c r="C479" s="211" t="s">
        <v>466</v>
      </c>
      <c r="D479" s="210" t="s">
        <v>459</v>
      </c>
      <c r="E479" s="295">
        <v>83000</v>
      </c>
      <c r="F479" s="298">
        <v>83000</v>
      </c>
      <c r="G479" s="298">
        <v>83000</v>
      </c>
      <c r="H479" s="264">
        <f t="shared" si="56"/>
        <v>1</v>
      </c>
    </row>
    <row r="480" spans="1:8" s="124" customFormat="1" ht="18" customHeight="1">
      <c r="A480" s="102"/>
      <c r="B480" s="208"/>
      <c r="C480" s="211" t="s">
        <v>467</v>
      </c>
      <c r="D480" s="210" t="s">
        <v>460</v>
      </c>
      <c r="E480" s="295">
        <v>0</v>
      </c>
      <c r="F480" s="298">
        <v>0</v>
      </c>
      <c r="G480" s="298"/>
      <c r="H480" s="264"/>
    </row>
    <row r="481" spans="1:8" s="124" customFormat="1" ht="18" customHeight="1">
      <c r="A481" s="102"/>
      <c r="B481" s="208"/>
      <c r="C481" s="211" t="s">
        <v>468</v>
      </c>
      <c r="D481" s="210" t="s">
        <v>461</v>
      </c>
      <c r="E481" s="295">
        <v>15770</v>
      </c>
      <c r="F481" s="298">
        <v>15770</v>
      </c>
      <c r="G481" s="298">
        <v>15770</v>
      </c>
      <c r="H481" s="264">
        <f t="shared" si="56"/>
        <v>1</v>
      </c>
    </row>
    <row r="482" spans="1:8" s="124" customFormat="1" ht="24.75" customHeight="1">
      <c r="A482" s="102"/>
      <c r="B482" s="440" t="s">
        <v>457</v>
      </c>
      <c r="C482" s="440"/>
      <c r="D482" s="209" t="s">
        <v>462</v>
      </c>
      <c r="E482" s="299">
        <f>E483+E484+E485</f>
        <v>15778084</v>
      </c>
      <c r="F482" s="299">
        <f>F483+F484+F485</f>
        <v>15778084</v>
      </c>
      <c r="G482" s="299">
        <f>G483+G484+G485</f>
        <v>420501</v>
      </c>
      <c r="H482" s="300">
        <f t="shared" si="56"/>
        <v>0.026650954577247782</v>
      </c>
    </row>
    <row r="483" spans="1:8" s="124" customFormat="1" ht="18" customHeight="1">
      <c r="A483" s="102"/>
      <c r="B483" s="208"/>
      <c r="C483" s="212" t="s">
        <v>469</v>
      </c>
      <c r="D483" s="210" t="s">
        <v>463</v>
      </c>
      <c r="E483" s="295">
        <v>15708084</v>
      </c>
      <c r="F483" s="298">
        <v>15708084</v>
      </c>
      <c r="G483" s="298">
        <v>354320</v>
      </c>
      <c r="H483" s="264">
        <f t="shared" si="56"/>
        <v>0.02255653840404724</v>
      </c>
    </row>
    <row r="484" spans="1:8" s="124" customFormat="1" ht="18" customHeight="1">
      <c r="A484" s="102"/>
      <c r="B484" s="208"/>
      <c r="C484" s="211" t="s">
        <v>467</v>
      </c>
      <c r="D484" s="210" t="s">
        <v>464</v>
      </c>
      <c r="E484" s="295"/>
      <c r="F484" s="298"/>
      <c r="G484" s="298"/>
      <c r="H484" s="264">
        <v>0</v>
      </c>
    </row>
    <row r="485" spans="1:8" s="124" customFormat="1" ht="18" customHeight="1">
      <c r="A485" s="102"/>
      <c r="B485" s="208"/>
      <c r="C485" s="211" t="s">
        <v>468</v>
      </c>
      <c r="D485" s="210" t="s">
        <v>465</v>
      </c>
      <c r="E485" s="295">
        <v>70000</v>
      </c>
      <c r="F485" s="298">
        <v>70000</v>
      </c>
      <c r="G485" s="298">
        <v>66181</v>
      </c>
      <c r="H485" s="264">
        <f t="shared" si="56"/>
        <v>0.9454428571428571</v>
      </c>
    </row>
    <row r="486" spans="1:8" s="124" customFormat="1" ht="27.75" customHeight="1">
      <c r="A486" s="102"/>
      <c r="B486" s="319" t="s">
        <v>452</v>
      </c>
      <c r="C486" s="320"/>
      <c r="D486" s="213" t="s">
        <v>307</v>
      </c>
      <c r="E486" s="296">
        <f>E487</f>
        <v>6194989</v>
      </c>
      <c r="F486" s="296">
        <f>F487</f>
        <v>6194989</v>
      </c>
      <c r="G486" s="296">
        <f>G487</f>
        <v>0</v>
      </c>
      <c r="H486" s="301">
        <f>H487</f>
        <v>0</v>
      </c>
    </row>
    <row r="487" spans="1:8" s="124" customFormat="1" ht="38.25" customHeight="1">
      <c r="A487" s="102"/>
      <c r="B487" s="418" t="s">
        <v>453</v>
      </c>
      <c r="C487" s="312"/>
      <c r="D487" s="181" t="s">
        <v>454</v>
      </c>
      <c r="E487" s="295">
        <v>6194989</v>
      </c>
      <c r="F487" s="262">
        <v>6194989</v>
      </c>
      <c r="G487" s="262">
        <v>0</v>
      </c>
      <c r="H487" s="264">
        <f>G487/E487</f>
        <v>0</v>
      </c>
    </row>
    <row r="488" spans="1:8" s="124" customFormat="1" ht="40.5" customHeight="1">
      <c r="A488" s="317" t="s">
        <v>422</v>
      </c>
      <c r="B488" s="318"/>
      <c r="C488" s="318"/>
      <c r="D488" s="165" t="s">
        <v>6</v>
      </c>
      <c r="E488" s="249">
        <f>E489+E493+E497</f>
        <v>70664376</v>
      </c>
      <c r="F488" s="249">
        <f>F489+F493+F497</f>
        <v>44126988</v>
      </c>
      <c r="G488" s="249">
        <f>G489+G493+G497</f>
        <v>12363475</v>
      </c>
      <c r="H488" s="251">
        <f aca="true" t="shared" si="57" ref="H488:H495">G488/E488</f>
        <v>0.17496050626697673</v>
      </c>
    </row>
    <row r="489" spans="1:8" s="124" customFormat="1" ht="30" customHeight="1">
      <c r="A489" s="185"/>
      <c r="B489" s="338" t="s">
        <v>423</v>
      </c>
      <c r="C489" s="339"/>
      <c r="D489" s="166" t="s">
        <v>424</v>
      </c>
      <c r="E489" s="252">
        <f>E490+E491+E492</f>
        <v>69962664</v>
      </c>
      <c r="F489" s="252">
        <f>F490+F491+F492</f>
        <v>43425276</v>
      </c>
      <c r="G489" s="252">
        <f>G490+G491+G492</f>
        <v>11665620</v>
      </c>
      <c r="H489" s="254">
        <f t="shared" si="57"/>
        <v>0.16674064898386373</v>
      </c>
    </row>
    <row r="490" spans="1:8" s="124" customFormat="1" ht="19.5" customHeight="1">
      <c r="A490" s="186"/>
      <c r="B490" s="167"/>
      <c r="C490" s="168" t="s">
        <v>320</v>
      </c>
      <c r="D490" s="169" t="s">
        <v>425</v>
      </c>
      <c r="E490" s="255">
        <v>53162664</v>
      </c>
      <c r="F490" s="255">
        <f>53162664-22639342</f>
        <v>30523322</v>
      </c>
      <c r="G490" s="262">
        <v>2975123</v>
      </c>
      <c r="H490" s="264">
        <f t="shared" si="57"/>
        <v>0.055962639494514424</v>
      </c>
    </row>
    <row r="491" spans="1:8" s="124" customFormat="1" ht="19.5" customHeight="1">
      <c r="A491" s="186"/>
      <c r="B491" s="167"/>
      <c r="C491" s="168" t="s">
        <v>322</v>
      </c>
      <c r="D491" s="169" t="s">
        <v>426</v>
      </c>
      <c r="E491" s="255">
        <v>16200000</v>
      </c>
      <c r="F491" s="255">
        <f>16200000-3898046</f>
        <v>12301954</v>
      </c>
      <c r="G491" s="262">
        <v>8092319</v>
      </c>
      <c r="H491" s="264">
        <f t="shared" si="57"/>
        <v>0.49952586419753087</v>
      </c>
    </row>
    <row r="492" spans="1:8" s="124" customFormat="1" ht="19.5" customHeight="1">
      <c r="A492" s="186"/>
      <c r="B492" s="167"/>
      <c r="C492" s="168" t="s">
        <v>324</v>
      </c>
      <c r="D492" s="169" t="s">
        <v>427</v>
      </c>
      <c r="E492" s="255">
        <v>600000</v>
      </c>
      <c r="F492" s="255">
        <v>600000</v>
      </c>
      <c r="G492" s="262">
        <v>598178</v>
      </c>
      <c r="H492" s="264">
        <f t="shared" si="57"/>
        <v>0.9969633333333333</v>
      </c>
    </row>
    <row r="493" spans="1:8" s="124" customFormat="1" ht="15" customHeight="1">
      <c r="A493" s="187"/>
      <c r="B493" s="340" t="s">
        <v>428</v>
      </c>
      <c r="C493" s="341"/>
      <c r="D493" s="166" t="s">
        <v>429</v>
      </c>
      <c r="E493" s="252">
        <f>E494+E495+E496</f>
        <v>71712</v>
      </c>
      <c r="F493" s="252">
        <f>F494+F495+F496</f>
        <v>71712</v>
      </c>
      <c r="G493" s="252">
        <f>G494+G495+G496</f>
        <v>71712</v>
      </c>
      <c r="H493" s="254">
        <f t="shared" si="57"/>
        <v>1</v>
      </c>
    </row>
    <row r="494" spans="1:8" s="124" customFormat="1" ht="19.5" customHeight="1">
      <c r="A494" s="186"/>
      <c r="B494" s="167"/>
      <c r="C494" s="168" t="s">
        <v>320</v>
      </c>
      <c r="D494" s="169" t="s">
        <v>430</v>
      </c>
      <c r="E494" s="255">
        <v>0</v>
      </c>
      <c r="F494" s="255">
        <v>0</v>
      </c>
      <c r="G494" s="262">
        <v>0</v>
      </c>
      <c r="H494" s="264">
        <v>0</v>
      </c>
    </row>
    <row r="495" spans="1:8" s="124" customFormat="1" ht="19.5" customHeight="1">
      <c r="A495" s="186"/>
      <c r="B495" s="167"/>
      <c r="C495" s="168" t="s">
        <v>322</v>
      </c>
      <c r="D495" s="169" t="s">
        <v>431</v>
      </c>
      <c r="E495" s="255">
        <v>71712</v>
      </c>
      <c r="F495" s="255">
        <v>71712</v>
      </c>
      <c r="G495" s="262">
        <v>71712</v>
      </c>
      <c r="H495" s="264">
        <f t="shared" si="57"/>
        <v>1</v>
      </c>
    </row>
    <row r="496" spans="1:8" s="124" customFormat="1" ht="19.5" customHeight="1" thickBot="1">
      <c r="A496" s="194"/>
      <c r="B496" s="195"/>
      <c r="C496" s="196" t="s">
        <v>324</v>
      </c>
      <c r="D496" s="197" t="s">
        <v>432</v>
      </c>
      <c r="E496" s="277">
        <v>0</v>
      </c>
      <c r="F496" s="277">
        <v>0</v>
      </c>
      <c r="G496" s="290">
        <v>0</v>
      </c>
      <c r="H496" s="292"/>
    </row>
    <row r="497" spans="1:8" s="124" customFormat="1" ht="15" customHeight="1">
      <c r="A497" s="221"/>
      <c r="B497" s="342" t="s">
        <v>446</v>
      </c>
      <c r="C497" s="343"/>
      <c r="D497" s="191" t="s">
        <v>447</v>
      </c>
      <c r="E497" s="302">
        <f>E498+E499+E500</f>
        <v>630000</v>
      </c>
      <c r="F497" s="302">
        <f>F498+F499+F500</f>
        <v>630000</v>
      </c>
      <c r="G497" s="302">
        <f>G498+G499+G500</f>
        <v>626143</v>
      </c>
      <c r="H497" s="303">
        <f>G497/E497</f>
        <v>0.9938777777777777</v>
      </c>
    </row>
    <row r="498" spans="1:8" s="124" customFormat="1" ht="15" customHeight="1">
      <c r="A498" s="186"/>
      <c r="B498" s="167"/>
      <c r="C498" s="168" t="s">
        <v>320</v>
      </c>
      <c r="D498" s="169" t="s">
        <v>448</v>
      </c>
      <c r="E498" s="255">
        <v>0</v>
      </c>
      <c r="F498" s="255">
        <v>0</v>
      </c>
      <c r="G498" s="262"/>
      <c r="H498" s="264"/>
    </row>
    <row r="499" spans="1:8" s="124" customFormat="1" ht="15" customHeight="1">
      <c r="A499" s="186"/>
      <c r="B499" s="167"/>
      <c r="C499" s="168" t="s">
        <v>322</v>
      </c>
      <c r="D499" s="169" t="s">
        <v>449</v>
      </c>
      <c r="E499" s="255">
        <v>630000</v>
      </c>
      <c r="F499" s="255">
        <v>630000</v>
      </c>
      <c r="G499" s="262">
        <v>626143</v>
      </c>
      <c r="H499" s="264">
        <f>G499/E499</f>
        <v>0.9938777777777777</v>
      </c>
    </row>
    <row r="500" spans="1:8" s="124" customFormat="1" ht="15" customHeight="1" thickBot="1">
      <c r="A500" s="194"/>
      <c r="B500" s="195"/>
      <c r="C500" s="196" t="s">
        <v>324</v>
      </c>
      <c r="D500" s="197" t="s">
        <v>450</v>
      </c>
      <c r="E500" s="277">
        <v>0</v>
      </c>
      <c r="F500" s="277"/>
      <c r="G500" s="290"/>
      <c r="H500" s="292"/>
    </row>
    <row r="501" spans="1:8" s="124" customFormat="1" ht="15" customHeight="1" hidden="1">
      <c r="A501" s="157"/>
      <c r="B501" s="158"/>
      <c r="C501" s="159"/>
      <c r="D501" s="160"/>
      <c r="E501" s="161"/>
      <c r="F501" s="162"/>
      <c r="G501" s="162"/>
      <c r="H501" s="220"/>
    </row>
    <row r="502" spans="1:8" s="124" customFormat="1" ht="15" customHeight="1" hidden="1">
      <c r="A502" s="157"/>
      <c r="B502" s="158"/>
      <c r="C502" s="159"/>
      <c r="D502" s="160"/>
      <c r="E502" s="161"/>
      <c r="F502" s="162"/>
      <c r="G502" s="162"/>
      <c r="H502" s="202"/>
    </row>
    <row r="503" spans="1:8" s="124" customFormat="1" ht="15" customHeight="1" hidden="1">
      <c r="A503" s="157"/>
      <c r="B503" s="158"/>
      <c r="C503" s="159"/>
      <c r="D503" s="160"/>
      <c r="E503" s="161"/>
      <c r="F503" s="162"/>
      <c r="G503" s="162"/>
      <c r="H503" s="202"/>
    </row>
    <row r="504" spans="1:8" s="124" customFormat="1" ht="15" customHeight="1" hidden="1">
      <c r="A504" s="157"/>
      <c r="B504" s="158"/>
      <c r="C504" s="159"/>
      <c r="D504" s="160"/>
      <c r="E504" s="161"/>
      <c r="F504" s="162"/>
      <c r="G504" s="162"/>
      <c r="H504" s="202"/>
    </row>
    <row r="505" spans="1:8" s="124" customFormat="1" ht="15" customHeight="1" hidden="1">
      <c r="A505" s="157"/>
      <c r="B505" s="158"/>
      <c r="C505" s="159"/>
      <c r="D505" s="160"/>
      <c r="E505" s="161"/>
      <c r="F505" s="162"/>
      <c r="G505" s="162"/>
      <c r="H505" s="202"/>
    </row>
    <row r="506" spans="1:8" s="124" customFormat="1" ht="15" customHeight="1" hidden="1">
      <c r="A506" s="157"/>
      <c r="B506" s="158"/>
      <c r="C506" s="159"/>
      <c r="D506" s="160"/>
      <c r="E506" s="161"/>
      <c r="F506" s="162"/>
      <c r="G506" s="162"/>
      <c r="H506" s="202"/>
    </row>
    <row r="507" spans="1:8" s="124" customFormat="1" ht="15" customHeight="1" hidden="1">
      <c r="A507" s="157"/>
      <c r="B507" s="158"/>
      <c r="C507" s="159"/>
      <c r="D507" s="160"/>
      <c r="E507" s="161"/>
      <c r="F507" s="162"/>
      <c r="G507" s="162"/>
      <c r="H507" s="202"/>
    </row>
    <row r="508" spans="1:8" s="124" customFormat="1" ht="15" customHeight="1" hidden="1">
      <c r="A508" s="157"/>
      <c r="B508" s="158"/>
      <c r="C508" s="159"/>
      <c r="D508" s="160"/>
      <c r="E508" s="161"/>
      <c r="F508" s="162"/>
      <c r="G508" s="162"/>
      <c r="H508" s="202"/>
    </row>
    <row r="509" spans="1:8" s="124" customFormat="1" ht="15" customHeight="1" hidden="1">
      <c r="A509" s="157"/>
      <c r="B509" s="158"/>
      <c r="C509" s="159"/>
      <c r="D509" s="160"/>
      <c r="E509" s="161"/>
      <c r="F509" s="162"/>
      <c r="G509" s="162"/>
      <c r="H509" s="202"/>
    </row>
    <row r="510" spans="1:8" s="124" customFormat="1" ht="15" customHeight="1" hidden="1">
      <c r="A510" s="157"/>
      <c r="B510" s="158"/>
      <c r="C510" s="159"/>
      <c r="D510" s="160"/>
      <c r="E510" s="161"/>
      <c r="F510" s="162"/>
      <c r="G510" s="162"/>
      <c r="H510" s="202"/>
    </row>
    <row r="511" spans="1:8" s="124" customFormat="1" ht="15" customHeight="1" hidden="1">
      <c r="A511" s="157"/>
      <c r="B511" s="158"/>
      <c r="C511" s="159"/>
      <c r="D511" s="160"/>
      <c r="E511" s="161"/>
      <c r="F511" s="162"/>
      <c r="G511" s="162"/>
      <c r="H511" s="201"/>
    </row>
    <row r="512" spans="1:8" s="124" customFormat="1" ht="15" customHeight="1">
      <c r="A512" s="157"/>
      <c r="B512" s="158"/>
      <c r="C512" s="159"/>
      <c r="D512" s="160"/>
      <c r="E512" s="161"/>
      <c r="F512" s="162"/>
      <c r="G512" s="162"/>
      <c r="H512" s="201"/>
    </row>
    <row r="513" spans="1:8" s="124" customFormat="1" ht="15" customHeight="1">
      <c r="A513" s="157"/>
      <c r="B513" s="200" t="s">
        <v>486</v>
      </c>
      <c r="C513" s="56"/>
      <c r="D513" s="56"/>
      <c r="E513" s="56"/>
      <c r="F513" s="56"/>
      <c r="G513" s="56"/>
      <c r="H513" s="201"/>
    </row>
    <row r="514" spans="1:8" s="124" customFormat="1" ht="15" customHeight="1">
      <c r="A514" s="157"/>
      <c r="B514" s="200" t="s">
        <v>471</v>
      </c>
      <c r="C514" s="56"/>
      <c r="D514" s="207"/>
      <c r="E514" s="56"/>
      <c r="F514" s="56"/>
      <c r="G514" s="56"/>
      <c r="H514" s="201"/>
    </row>
    <row r="515" spans="1:8" s="124" customFormat="1" ht="15" customHeight="1">
      <c r="A515" s="157"/>
      <c r="B515" s="158"/>
      <c r="C515" s="159"/>
      <c r="D515" s="160"/>
      <c r="E515" s="161"/>
      <c r="F515" s="162"/>
      <c r="G515" s="162"/>
      <c r="H515" s="201"/>
    </row>
    <row r="516" spans="1:8" s="124" customFormat="1" ht="15" customHeight="1">
      <c r="A516" s="157"/>
      <c r="B516" s="158"/>
      <c r="C516" s="159"/>
      <c r="D516" s="160"/>
      <c r="E516" s="161"/>
      <c r="F516" s="162"/>
      <c r="G516" s="162"/>
      <c r="H516" s="201"/>
    </row>
    <row r="517" spans="1:8" s="124" customFormat="1" ht="15" customHeight="1">
      <c r="A517" s="157"/>
      <c r="B517" s="158"/>
      <c r="C517" s="159"/>
      <c r="D517" s="160"/>
      <c r="E517" s="161"/>
      <c r="F517" s="162"/>
      <c r="G517" s="162"/>
      <c r="H517" s="201"/>
    </row>
    <row r="518" spans="1:8" s="124" customFormat="1" ht="15" customHeight="1">
      <c r="A518" s="157"/>
      <c r="B518" s="158"/>
      <c r="C518" s="159"/>
      <c r="D518" s="160"/>
      <c r="E518" s="161"/>
      <c r="F518" s="162"/>
      <c r="G518" s="162"/>
      <c r="H518" s="201"/>
    </row>
    <row r="519" spans="1:8" s="124" customFormat="1" ht="15" customHeight="1">
      <c r="A519" s="157"/>
      <c r="B519" s="158"/>
      <c r="C519" s="159"/>
      <c r="D519" s="160"/>
      <c r="E519" s="161"/>
      <c r="F519" s="162"/>
      <c r="G519" s="162"/>
      <c r="H519" s="56"/>
    </row>
    <row r="520" spans="1:8" ht="12.75">
      <c r="A520" s="416" t="s">
        <v>443</v>
      </c>
      <c r="B520" s="417"/>
      <c r="C520" s="417"/>
      <c r="D520" s="417"/>
      <c r="E520" s="417"/>
      <c r="F520" s="417" t="s">
        <v>433</v>
      </c>
      <c r="G520" s="417"/>
      <c r="H520" s="56"/>
    </row>
    <row r="521" spans="1:8" ht="12.75">
      <c r="A521" s="412" t="s">
        <v>444</v>
      </c>
      <c r="B521" s="413"/>
      <c r="C521" s="413"/>
      <c r="D521" s="413"/>
      <c r="E521" s="413"/>
      <c r="F521" s="413" t="s">
        <v>418</v>
      </c>
      <c r="G521" s="413"/>
      <c r="H521" s="56"/>
    </row>
    <row r="522" ht="12.75">
      <c r="A522" s="56"/>
    </row>
    <row r="523" ht="12.75">
      <c r="A523" s="56"/>
    </row>
    <row r="524" spans="1:7" ht="12.75">
      <c r="A524" s="56"/>
      <c r="B524" s="56"/>
      <c r="C524" s="56"/>
      <c r="D524" s="56"/>
      <c r="E524" s="56"/>
      <c r="F524" s="56"/>
      <c r="G524" s="56"/>
    </row>
    <row r="525" spans="1:7" ht="12.75">
      <c r="A525" s="56"/>
      <c r="B525" s="56"/>
      <c r="C525" s="56"/>
      <c r="D525" s="56"/>
      <c r="E525" s="56"/>
      <c r="F525" s="56"/>
      <c r="G525" s="56"/>
    </row>
    <row r="526" spans="1:7" ht="12.75">
      <c r="A526" s="56"/>
      <c r="B526" s="56"/>
      <c r="C526" s="56"/>
      <c r="D526" s="56"/>
      <c r="E526" s="56"/>
      <c r="F526" s="56"/>
      <c r="G526" s="56"/>
    </row>
    <row r="527" spans="1:7" ht="12.75">
      <c r="A527" s="56"/>
      <c r="B527" s="56"/>
      <c r="C527" s="56"/>
      <c r="D527" s="56"/>
      <c r="E527" s="56"/>
      <c r="F527" s="56"/>
      <c r="G527" s="56"/>
    </row>
    <row r="528" spans="1:7" ht="12.75">
      <c r="A528" s="56"/>
      <c r="B528" s="56"/>
      <c r="C528" s="56"/>
      <c r="D528" s="56"/>
      <c r="E528" s="56"/>
      <c r="F528" s="56"/>
      <c r="G528" s="56"/>
    </row>
    <row r="529" spans="1:7" ht="12.75">
      <c r="A529" s="56"/>
      <c r="B529" s="56"/>
      <c r="C529" s="56"/>
      <c r="D529" s="56"/>
      <c r="E529" s="56"/>
      <c r="F529" s="56"/>
      <c r="G529" s="56"/>
    </row>
    <row r="530" spans="1:7" ht="12.75">
      <c r="A530" s="56"/>
      <c r="B530" s="56"/>
      <c r="C530" s="56"/>
      <c r="D530" s="56"/>
      <c r="E530" s="56"/>
      <c r="F530" s="56"/>
      <c r="G530" s="56"/>
    </row>
    <row r="531" spans="1:7" ht="12.75">
      <c r="A531" s="56"/>
      <c r="B531" s="56"/>
      <c r="C531" s="56"/>
      <c r="D531" s="56"/>
      <c r="E531" s="56"/>
      <c r="F531" s="56"/>
      <c r="G531" s="56"/>
    </row>
    <row r="532" spans="1:7" ht="12.75">
      <c r="A532" s="56"/>
      <c r="B532" s="56"/>
      <c r="C532" s="56"/>
      <c r="D532" s="56"/>
      <c r="E532" s="56"/>
      <c r="F532" s="56"/>
      <c r="G532" s="56"/>
    </row>
    <row r="533" spans="1:7" ht="12.75">
      <c r="A533" s="56"/>
      <c r="B533" s="56"/>
      <c r="C533" s="56"/>
      <c r="D533" s="56"/>
      <c r="E533" s="56"/>
      <c r="F533" s="56"/>
      <c r="G533" s="56"/>
    </row>
    <row r="534" spans="1:7" ht="12.75">
      <c r="A534" s="56"/>
      <c r="B534" s="56"/>
      <c r="C534" s="56"/>
      <c r="D534" s="56"/>
      <c r="E534" s="56"/>
      <c r="F534" s="56"/>
      <c r="G534" s="56"/>
    </row>
    <row r="535" spans="1:7" ht="12.75">
      <c r="A535" s="56"/>
      <c r="B535" s="56"/>
      <c r="C535" s="56"/>
      <c r="D535" s="56"/>
      <c r="E535" s="56"/>
      <c r="F535" s="56"/>
      <c r="G535" s="56"/>
    </row>
    <row r="536" spans="1:7" ht="12.75">
      <c r="A536" s="56"/>
      <c r="B536" s="56"/>
      <c r="C536" s="56"/>
      <c r="D536" s="56"/>
      <c r="E536" s="56"/>
      <c r="F536" s="56"/>
      <c r="G536" s="56"/>
    </row>
    <row r="537" spans="1:7" ht="12.75">
      <c r="A537" s="56"/>
      <c r="B537" s="56"/>
      <c r="C537" s="56"/>
      <c r="D537" s="56"/>
      <c r="E537" s="56"/>
      <c r="F537" s="56"/>
      <c r="G537" s="56"/>
    </row>
    <row r="538" spans="1:7" ht="12.75">
      <c r="A538" s="56"/>
      <c r="B538" s="56"/>
      <c r="C538" s="56"/>
      <c r="D538" s="56"/>
      <c r="E538" s="56"/>
      <c r="F538" s="56"/>
      <c r="G538" s="56"/>
    </row>
    <row r="539" spans="1:7" ht="12.75">
      <c r="A539" s="56"/>
      <c r="B539" s="56"/>
      <c r="C539" s="56"/>
      <c r="D539" s="56"/>
      <c r="E539" s="56"/>
      <c r="F539" s="56"/>
      <c r="G539" s="56"/>
    </row>
    <row r="540" spans="1:7" ht="12.75">
      <c r="A540" s="56"/>
      <c r="B540" s="56"/>
      <c r="C540" s="56"/>
      <c r="D540" s="56"/>
      <c r="E540" s="56"/>
      <c r="F540" s="56"/>
      <c r="G540" s="56"/>
    </row>
    <row r="541" spans="1:7" ht="12.75">
      <c r="A541" s="56"/>
      <c r="B541" s="56"/>
      <c r="C541" s="56"/>
      <c r="D541" s="56"/>
      <c r="E541" s="56"/>
      <c r="F541" s="56"/>
      <c r="G541" s="56"/>
    </row>
    <row r="542" spans="1:7" ht="12.75">
      <c r="A542" s="56"/>
      <c r="B542" s="56"/>
      <c r="C542" s="56"/>
      <c r="D542" s="56"/>
      <c r="E542" s="56"/>
      <c r="F542" s="56"/>
      <c r="G542" s="56"/>
    </row>
  </sheetData>
  <sheetProtection/>
  <mergeCells count="173">
    <mergeCell ref="A388:C388"/>
    <mergeCell ref="N404:O404"/>
    <mergeCell ref="B352:C352"/>
    <mergeCell ref="B478:C478"/>
    <mergeCell ref="B482:C482"/>
    <mergeCell ref="B168:C168"/>
    <mergeCell ref="B172:C172"/>
    <mergeCell ref="B416:C416"/>
    <mergeCell ref="B409:C409"/>
    <mergeCell ref="B410:C410"/>
    <mergeCell ref="H6:H7"/>
    <mergeCell ref="A3:H3"/>
    <mergeCell ref="A4:H4"/>
    <mergeCell ref="B385:C385"/>
    <mergeCell ref="A404:C404"/>
    <mergeCell ref="B383:C383"/>
    <mergeCell ref="B360:C360"/>
    <mergeCell ref="A373:C373"/>
    <mergeCell ref="A378:C378"/>
    <mergeCell ref="B379:C379"/>
    <mergeCell ref="F2:G2"/>
    <mergeCell ref="B400:C400"/>
    <mergeCell ref="B384:C384"/>
    <mergeCell ref="B118:C118"/>
    <mergeCell ref="B94:C94"/>
    <mergeCell ref="B362:C362"/>
    <mergeCell ref="B181:C181"/>
    <mergeCell ref="B359:C359"/>
    <mergeCell ref="A382:C382"/>
    <mergeCell ref="G6:G7"/>
    <mergeCell ref="F520:G520"/>
    <mergeCell ref="B429:C429"/>
    <mergeCell ref="B424:C424"/>
    <mergeCell ref="B420:C420"/>
    <mergeCell ref="B419:C419"/>
    <mergeCell ref="B417:C417"/>
    <mergeCell ref="B418:C418"/>
    <mergeCell ref="B493:C493"/>
    <mergeCell ref="B497:C497"/>
    <mergeCell ref="B487:C487"/>
    <mergeCell ref="F521:G521"/>
    <mergeCell ref="B437:C437"/>
    <mergeCell ref="B449:C449"/>
    <mergeCell ref="B441:C441"/>
    <mergeCell ref="B445:C445"/>
    <mergeCell ref="B465:C465"/>
    <mergeCell ref="B457:C457"/>
    <mergeCell ref="B453:C453"/>
    <mergeCell ref="B461:C461"/>
    <mergeCell ref="A520:E520"/>
    <mergeCell ref="A521:E521"/>
    <mergeCell ref="B473:C473"/>
    <mergeCell ref="B469:C469"/>
    <mergeCell ref="B425:C425"/>
    <mergeCell ref="B433:C433"/>
    <mergeCell ref="B430:C430"/>
    <mergeCell ref="A432:C432"/>
    <mergeCell ref="B431:C431"/>
    <mergeCell ref="A488:C488"/>
    <mergeCell ref="B489:C489"/>
    <mergeCell ref="B411:C411"/>
    <mergeCell ref="B415:C415"/>
    <mergeCell ref="A396:C396"/>
    <mergeCell ref="A397:C397"/>
    <mergeCell ref="B398:C398"/>
    <mergeCell ref="B399:C399"/>
    <mergeCell ref="B361:C361"/>
    <mergeCell ref="B347:C347"/>
    <mergeCell ref="B350:C350"/>
    <mergeCell ref="B351:C351"/>
    <mergeCell ref="B355:C355"/>
    <mergeCell ref="B363:C363"/>
    <mergeCell ref="A329:C329"/>
    <mergeCell ref="A341:C341"/>
    <mergeCell ref="A332:C332"/>
    <mergeCell ref="B333:C333"/>
    <mergeCell ref="B356:C356"/>
    <mergeCell ref="B318:C318"/>
    <mergeCell ref="A320:C320"/>
    <mergeCell ref="B323:C323"/>
    <mergeCell ref="B324:C324"/>
    <mergeCell ref="B325:C325"/>
    <mergeCell ref="B255:C255"/>
    <mergeCell ref="B275:C275"/>
    <mergeCell ref="A274:C274"/>
    <mergeCell ref="B276:C276"/>
    <mergeCell ref="B278:C278"/>
    <mergeCell ref="B277:C277"/>
    <mergeCell ref="B143:C143"/>
    <mergeCell ref="B138:C138"/>
    <mergeCell ref="B149:C149"/>
    <mergeCell ref="B144:C144"/>
    <mergeCell ref="A241:C241"/>
    <mergeCell ref="B215:C215"/>
    <mergeCell ref="B148:C148"/>
    <mergeCell ref="B139:C139"/>
    <mergeCell ref="B165:C165"/>
    <mergeCell ref="B180:C180"/>
    <mergeCell ref="B85:C85"/>
    <mergeCell ref="B137:C137"/>
    <mergeCell ref="B115:C115"/>
    <mergeCell ref="A123:C123"/>
    <mergeCell ref="B128:C128"/>
    <mergeCell ref="B130:C130"/>
    <mergeCell ref="B117:C117"/>
    <mergeCell ref="B43:C43"/>
    <mergeCell ref="A16:C16"/>
    <mergeCell ref="B112:C112"/>
    <mergeCell ref="B95:C95"/>
    <mergeCell ref="B108:C108"/>
    <mergeCell ref="A88:C88"/>
    <mergeCell ref="B93:C93"/>
    <mergeCell ref="B92:C92"/>
    <mergeCell ref="B91:C91"/>
    <mergeCell ref="A52:C52"/>
    <mergeCell ref="F6:F7"/>
    <mergeCell ref="D6:D7"/>
    <mergeCell ref="E6:E7"/>
    <mergeCell ref="A6:C7"/>
    <mergeCell ref="A99:C99"/>
    <mergeCell ref="B22:C22"/>
    <mergeCell ref="B57:C57"/>
    <mergeCell ref="B46:C46"/>
    <mergeCell ref="A41:C41"/>
    <mergeCell ref="A13:C13"/>
    <mergeCell ref="A176:C176"/>
    <mergeCell ref="B42:C42"/>
    <mergeCell ref="B136:C136"/>
    <mergeCell ref="A111:C111"/>
    <mergeCell ref="A72:C72"/>
    <mergeCell ref="B86:C86"/>
    <mergeCell ref="B134:C134"/>
    <mergeCell ref="B135:C135"/>
    <mergeCell ref="B129:C129"/>
    <mergeCell ref="B116:C116"/>
    <mergeCell ref="B166:C166"/>
    <mergeCell ref="A150:C150"/>
    <mergeCell ref="B156:C156"/>
    <mergeCell ref="B160:C160"/>
    <mergeCell ref="B158:C158"/>
    <mergeCell ref="B164:C164"/>
    <mergeCell ref="B155:C155"/>
    <mergeCell ref="B159:C159"/>
    <mergeCell ref="A182:C182"/>
    <mergeCell ref="B179:C179"/>
    <mergeCell ref="B178:C178"/>
    <mergeCell ref="A249:C249"/>
    <mergeCell ref="A246:C246"/>
    <mergeCell ref="B219:C219"/>
    <mergeCell ref="A226:B226"/>
    <mergeCell ref="B229:C229"/>
    <mergeCell ref="B233:C233"/>
    <mergeCell ref="B237:C237"/>
    <mergeCell ref="B207:C207"/>
    <mergeCell ref="B223:C223"/>
    <mergeCell ref="A228:C228"/>
    <mergeCell ref="B486:C486"/>
    <mergeCell ref="B227:C227"/>
    <mergeCell ref="B187:C187"/>
    <mergeCell ref="A284:C284"/>
    <mergeCell ref="B289:C289"/>
    <mergeCell ref="A304:C304"/>
    <mergeCell ref="B317:C317"/>
    <mergeCell ref="B477:C477"/>
    <mergeCell ref="B167:C167"/>
    <mergeCell ref="B256:C256"/>
    <mergeCell ref="B183:C183"/>
    <mergeCell ref="B203:C203"/>
    <mergeCell ref="B195:C195"/>
    <mergeCell ref="B191:C191"/>
    <mergeCell ref="B199:C199"/>
    <mergeCell ref="B364:C364"/>
    <mergeCell ref="B211:C211"/>
  </mergeCells>
  <printOptions horizontalCentered="1"/>
  <pageMargins left="0.1968503937007874" right="0.1968503937007874" top="0.3937007874015748" bottom="0.6" header="0.3937007874015748" footer="0.1968503937007874"/>
  <pageSetup fitToHeight="7" fitToWidth="1" horizontalDpi="600" verticalDpi="600" orientation="portrait" paperSize="9" scale="58" r:id="rId2"/>
  <headerFooter alignWithMargins="0">
    <oddFooter>&amp;R&amp;P</oddFooter>
  </headerFooter>
  <rowBreaks count="8" manualBreakCount="8">
    <brk id="80" max="7" man="1"/>
    <brk id="124" max="7" man="1"/>
    <brk id="190" max="7" man="1"/>
    <brk id="240" max="7" man="1"/>
    <brk id="312" max="7" man="1"/>
    <brk id="349" max="7" man="1"/>
    <brk id="946" max="9" man="1"/>
    <brk id="98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2023-10-17T07:10:27Z</cp:lastPrinted>
  <dcterms:created xsi:type="dcterms:W3CDTF">2011-03-11T08:50:16Z</dcterms:created>
  <dcterms:modified xsi:type="dcterms:W3CDTF">2023-10-17T07:10:29Z</dcterms:modified>
  <cp:category/>
  <cp:version/>
  <cp:contentType/>
  <cp:contentStatus/>
</cp:coreProperties>
</file>