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iulie (2)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<sst xmlns="http://schemas.openxmlformats.org/spreadsheetml/2006/main" count="250" uniqueCount="184">
  <si>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</si>
  <si>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</si>
  <si>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</si>
  <si>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</si>
  <si>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</si>
  <si>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</si>
  <si>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</si>
  <si>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</si>
  <si>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</si>
  <si>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</si>
  <si>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</si>
  <si>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</si>
  <si>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</si>
  <si>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</si>
  <si>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</si>
  <si>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</si>
  <si>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</si>
  <si>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</si>
  <si>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</si>
  <si>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</si>
  <si>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</si>
  <si>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</si>
  <si>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</si>
  <si>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</si>
  <si>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</si>
  <si>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</si>
  <si>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</si>
  <si>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</si>
  <si>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</si>
  <si>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</si>
  <si>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</si>
  <si>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</si>
  <si>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</si>
  <si>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</si>
  <si>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</si>
  <si>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</si>
  <si>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</si>
  <si>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</si>
  <si>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</si>
  <si>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</si>
  <si>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</si>
  <si>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</si>
  <si>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</si>
  <si>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</si>
  <si>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</si>
  <si>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</si>
  <si>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</si>
  <si>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</si>
  <si>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</si>
  <si>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</si>
  <si>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</si>
  <si>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</si>
  <si>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</si>
  <si>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</si>
  <si>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</si>
  <si>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</si>
  <si>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</si>
  <si>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</si>
  <si>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</si>
  <si>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</si>
  <si>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</si>
  <si>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</si>
  <si>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</si>
  <si>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</si>
  <si>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</si>
  <si>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</si>
  <si>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</si>
  <si>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</si>
  <si>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</si>
  <si>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</si>
  <si>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</si>
  <si>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</si>
  <si>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</si>
  <si>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</si>
  <si>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</si>
  <si>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</si>
  <si>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</si>
  <si>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</si>
  <si>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</si>
  <si>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</si>
  <si>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</si>
  <si>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</si>
  <si>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</si>
  <si>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</si>
  <si>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</si>
  <si>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</si>
  <si>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</si>
  <si>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</si>
  <si>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</si>
  <si>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</si>
  <si>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</si>
  <si>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</si>
  <si>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</si>
  <si>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</si>
  <si>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</si>
  <si>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</si>
  <si>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</si>
  <si>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</si>
  <si>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</si>
  <si>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</si>
  <si>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</si>
  <si>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</si>
  <si>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</si>
  <si>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</si>
  <si>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</si>
  <si>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</si>
  <si>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</si>
  <si>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</si>
  <si>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</si>
  <si>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</si>
  <si>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</si>
  <si>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</si>
  <si>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</si>
  <si>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</si>
  <si>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</si>
  <si>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</si>
  <si>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</si>
  <si>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</si>
  <si>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</si>
  <si>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</si>
  <si>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</si>
  <si>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</si>
  <si>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</si>
  <si>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</si>
  <si>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</si>
  <si>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</si>
  <si>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</si>
  <si>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</si>
  <si>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</si>
  <si>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</si>
  <si>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</si>
  <si>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</si>
  <si>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</si>
  <si>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</si>
  <si>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</si>
  <si>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</si>
  <si>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</si>
  <si>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</si>
  <si>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</si>
  <si>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</si>
  <si>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</si>
  <si>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</si>
  <si>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</si>
  <si>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</si>
  <si>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</si>
  <si>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</si>
  <si>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</si>
  <si>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</si>
  <si>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</si>
  <si>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</si>
  <si>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</si>
  <si>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</si>
  <si>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</si>
  <si>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</si>
  <si>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</si>
  <si>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</si>
  <si>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</si>
  <si>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</si>
  <si>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</si>
  <si>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</si>
  <si>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</si>
  <si>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</si>
  <si>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</si>
  <si>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</si>
  <si>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</si>
  <si>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</si>
  <si>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</si>
  <si>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</si>
  <si>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</si>
  <si>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</si>
  <si>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</si>
  <si>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</si>
  <si>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</si>
  <si>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</si>
  <si>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</si>
  <si>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</si>
  <si>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</si>
  <si>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</si>
  <si>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</si>
  <si>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</si>
  <si>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</si>
  <si>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</si>
  <si>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>REALIZARI  LA 11.07.2023</t>
  </si>
  <si>
    <t xml:space="preserve">Alte cheltuieli-Sume fond handicap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</si>
</sst>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">
      <selection activeCell="U137" sqref="U137:Y154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7.140625" style="65" customWidth="1"/>
    <col min="16" max="16" width="0.42578125" style="65" hidden="1" customWidth="1"/>
    <col min="17" max="17" width="4.281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5" t="s">
        <v>181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182</v>
      </c>
      <c r="N8" s="109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0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11000000</v>
      </c>
      <c r="M9" s="146">
        <v>4871221</v>
      </c>
      <c r="N9" s="50">
        <f>M9/L9</f>
        <v>0.4428382727272727</v>
      </c>
      <c r="O9" s="4">
        <v>1874000</v>
      </c>
      <c r="P9" s="4"/>
      <c r="Q9" s="63"/>
      <c r="R9" s="4">
        <f>L9+O9</f>
        <v>12874000</v>
      </c>
      <c r="S9" s="50">
        <f>R9/M9</f>
        <v>2.642869210820039</v>
      </c>
      <c r="T9" s="4">
        <f>R9-M9</f>
        <v>8002779</v>
      </c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1045000</v>
      </c>
      <c r="M10" s="5">
        <v>1511282</v>
      </c>
      <c r="N10" s="50">
        <f aca="true" t="shared" si="2" ref="N10:N73">M10/L10</f>
        <v>1.4462028708133972</v>
      </c>
      <c r="O10" s="4">
        <v>580000</v>
      </c>
      <c r="P10" s="5"/>
      <c r="Q10" s="5">
        <f aca="true" t="shared" si="3" ref="Q10:Q74">M10-L10</f>
        <v>466282</v>
      </c>
      <c r="R10" s="4">
        <f aca="true" t="shared" si="4" ref="R10:R73">L10+O10</f>
        <v>1625000</v>
      </c>
      <c r="S10" s="50">
        <f aca="true" t="shared" si="5" ref="S10:S76">R10/M10</f>
        <v>1.0752460493805922</v>
      </c>
      <c r="T10" s="4">
        <f aca="true" t="shared" si="6" ref="T10:T76">R10-M10</f>
        <v>113718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3172287</v>
      </c>
      <c r="N11" s="6">
        <f t="shared" si="2"/>
        <v>0.6344574</v>
      </c>
      <c r="O11" s="5"/>
      <c r="P11" s="5"/>
      <c r="Q11" s="5">
        <f t="shared" si="3"/>
        <v>-1827713</v>
      </c>
      <c r="R11" s="5">
        <f t="shared" si="4"/>
        <v>5000000</v>
      </c>
      <c r="S11" s="110">
        <f t="shared" si="5"/>
        <v>1.57614995112359</v>
      </c>
      <c r="T11" s="4">
        <f t="shared" si="6"/>
        <v>1827713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0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98042746</v>
      </c>
      <c r="N13" s="6">
        <f t="shared" si="2"/>
        <v>0.6066776357313466</v>
      </c>
      <c r="O13" s="5"/>
      <c r="P13" s="5"/>
      <c r="Q13" s="5">
        <f t="shared" si="3"/>
        <v>-63563254</v>
      </c>
      <c r="R13" s="5">
        <f t="shared" si="4"/>
        <v>161606000</v>
      </c>
      <c r="S13" s="110">
        <f t="shared" si="5"/>
        <v>1.64832184524901</v>
      </c>
      <c r="T13" s="4">
        <f t="shared" si="6"/>
        <v>63563254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/>
      <c r="N14" s="6"/>
      <c r="O14" s="5"/>
      <c r="P14" s="5"/>
      <c r="Q14" s="5">
        <f t="shared" si="3"/>
        <v>0</v>
      </c>
      <c r="R14" s="5">
        <f t="shared" si="4"/>
        <v>0</v>
      </c>
      <c r="S14" s="110" t="e">
        <f t="shared" si="5"/>
        <v>#DIV/0!</v>
      </c>
      <c r="T14" s="4">
        <f t="shared" si="6"/>
        <v>0</v>
      </c>
    </row>
    <row r="15" spans="1:20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1563259</v>
      </c>
      <c r="N15" s="6">
        <f t="shared" si="2"/>
        <v>0.6064161622117528</v>
      </c>
      <c r="O15" s="5"/>
      <c r="P15" s="5">
        <v>2577865</v>
      </c>
      <c r="Q15" s="5">
        <v>2577865</v>
      </c>
      <c r="R15" s="5">
        <f t="shared" si="4"/>
        <v>2577865</v>
      </c>
      <c r="S15" s="110">
        <f t="shared" si="5"/>
        <v>1.6490325659407685</v>
      </c>
      <c r="T15" s="4">
        <f t="shared" si="6"/>
        <v>1014606</v>
      </c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2949919</v>
      </c>
      <c r="N16" s="6">
        <f t="shared" si="2"/>
        <v>0.8503327198278533</v>
      </c>
      <c r="O16" s="5"/>
      <c r="P16" s="5">
        <v>3469135</v>
      </c>
      <c r="Q16" s="5">
        <v>3469135</v>
      </c>
      <c r="R16" s="5">
        <f t="shared" si="4"/>
        <v>3469135</v>
      </c>
      <c r="S16" s="110">
        <f t="shared" si="5"/>
        <v>1.176010256552807</v>
      </c>
      <c r="T16" s="4">
        <f t="shared" si="6"/>
        <v>519216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2055253</v>
      </c>
      <c r="N17" s="6">
        <f t="shared" si="2"/>
        <v>0.94173982771261</v>
      </c>
      <c r="O17" s="5"/>
      <c r="P17" s="5">
        <v>2182400</v>
      </c>
      <c r="Q17" s="5">
        <v>2182400</v>
      </c>
      <c r="R17" s="5">
        <f t="shared" si="4"/>
        <v>2182400</v>
      </c>
      <c r="S17" s="110">
        <f t="shared" si="5"/>
        <v>1.0618644030686246</v>
      </c>
      <c r="T17" s="4">
        <f t="shared" si="6"/>
        <v>127147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841480</v>
      </c>
      <c r="N18" s="6">
        <f t="shared" si="2"/>
        <v>0.8686603833964758</v>
      </c>
      <c r="O18" s="5"/>
      <c r="P18" s="5">
        <v>968710</v>
      </c>
      <c r="Q18" s="5">
        <v>968710</v>
      </c>
      <c r="R18" s="5">
        <f t="shared" si="4"/>
        <v>968710</v>
      </c>
      <c r="S18" s="110">
        <f t="shared" si="5"/>
        <v>1.151197889432904</v>
      </c>
      <c r="T18" s="4">
        <f t="shared" si="6"/>
        <v>127230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11063125</v>
      </c>
      <c r="N19" s="6">
        <f t="shared" si="2"/>
        <v>0.8110593284331622</v>
      </c>
      <c r="O19" s="5"/>
      <c r="P19" s="5">
        <v>13640340</v>
      </c>
      <c r="Q19" s="5">
        <v>13640340</v>
      </c>
      <c r="R19" s="5">
        <f t="shared" si="4"/>
        <v>13640340</v>
      </c>
      <c r="S19" s="110">
        <f t="shared" si="5"/>
        <v>1.2329554262471047</v>
      </c>
      <c r="T19" s="4">
        <f t="shared" si="6"/>
        <v>2577215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23216028</v>
      </c>
      <c r="N20" s="6">
        <f t="shared" si="2"/>
        <v>0.9598535613186758</v>
      </c>
      <c r="O20" s="5"/>
      <c r="P20" s="5">
        <v>24187052</v>
      </c>
      <c r="Q20" s="5">
        <v>24187052</v>
      </c>
      <c r="R20" s="5">
        <f t="shared" si="4"/>
        <v>24187052</v>
      </c>
      <c r="S20" s="110">
        <f t="shared" si="5"/>
        <v>1.0418255870470177</v>
      </c>
      <c r="T20" s="4">
        <f t="shared" si="6"/>
        <v>971024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2460523</v>
      </c>
      <c r="M21" s="5">
        <v>943015</v>
      </c>
      <c r="N21" s="6">
        <f t="shared" si="2"/>
        <v>0.3832579496310337</v>
      </c>
      <c r="O21" s="5"/>
      <c r="P21" s="5">
        <v>2460523</v>
      </c>
      <c r="Q21" s="5">
        <v>2460523</v>
      </c>
      <c r="R21" s="5">
        <f t="shared" si="4"/>
        <v>2460523</v>
      </c>
      <c r="S21" s="110">
        <f t="shared" si="5"/>
        <v>2.6092087612604256</v>
      </c>
      <c r="T21" s="4">
        <f t="shared" si="6"/>
        <v>1517508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86194</v>
      </c>
      <c r="N22" s="6">
        <f t="shared" si="2"/>
        <v>0.8097439077090731</v>
      </c>
      <c r="O22" s="5"/>
      <c r="P22" s="5">
        <v>106446</v>
      </c>
      <c r="Q22" s="5">
        <v>106446</v>
      </c>
      <c r="R22" s="5">
        <f t="shared" si="4"/>
        <v>106446</v>
      </c>
      <c r="S22" s="110">
        <f t="shared" si="5"/>
        <v>1.2349583497691254</v>
      </c>
      <c r="T22" s="4">
        <f t="shared" si="6"/>
        <v>20252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0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7143514</v>
      </c>
      <c r="N24" s="6">
        <f t="shared" si="2"/>
        <v>0.7743512307645612</v>
      </c>
      <c r="O24" s="5"/>
      <c r="P24" s="5">
        <v>9225160</v>
      </c>
      <c r="Q24" s="5">
        <v>9225160</v>
      </c>
      <c r="R24" s="5">
        <f t="shared" si="4"/>
        <v>9225160</v>
      </c>
      <c r="S24" s="110">
        <f t="shared" si="5"/>
        <v>1.2914036425210338</v>
      </c>
      <c r="T24" s="4">
        <f t="shared" si="6"/>
        <v>2081646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3952200</v>
      </c>
      <c r="N25" s="6">
        <f t="shared" si="2"/>
        <v>0.865358024858954</v>
      </c>
      <c r="O25" s="5"/>
      <c r="P25" s="5">
        <v>4567127</v>
      </c>
      <c r="Q25" s="5">
        <v>4567127</v>
      </c>
      <c r="R25" s="5">
        <f t="shared" si="4"/>
        <v>4567127</v>
      </c>
      <c r="S25" s="110">
        <f t="shared" si="5"/>
        <v>1.1555910632053035</v>
      </c>
      <c r="T25" s="4">
        <f t="shared" si="6"/>
        <v>614927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0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6000000</v>
      </c>
      <c r="M27" s="82">
        <v>14162843</v>
      </c>
      <c r="N27" s="6">
        <f t="shared" si="2"/>
        <v>2.3604738333333333</v>
      </c>
      <c r="O27" s="5">
        <v>8163000</v>
      </c>
      <c r="P27" s="5"/>
      <c r="Q27" s="5">
        <f t="shared" si="3"/>
        <v>8162843</v>
      </c>
      <c r="R27" s="5">
        <f t="shared" si="4"/>
        <v>14163000</v>
      </c>
      <c r="S27" s="110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4794066</v>
      </c>
      <c r="M28" s="5">
        <v>935925</v>
      </c>
      <c r="N28" s="6">
        <f t="shared" si="2"/>
        <v>0.19522572279981126</v>
      </c>
      <c r="O28" s="5"/>
      <c r="P28" s="5">
        <v>6437686</v>
      </c>
      <c r="Q28" s="5">
        <v>6437686</v>
      </c>
      <c r="R28" s="5">
        <f t="shared" si="4"/>
        <v>4794066</v>
      </c>
      <c r="S28" s="110">
        <f t="shared" si="5"/>
        <v>5.122275823383284</v>
      </c>
      <c r="T28" s="4">
        <f t="shared" si="6"/>
        <v>3858141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0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298550</v>
      </c>
      <c r="N30" s="6">
        <f t="shared" si="2"/>
        <v>0.6862618897659515</v>
      </c>
      <c r="O30" s="5"/>
      <c r="P30" s="5">
        <v>435038</v>
      </c>
      <c r="Q30" s="5">
        <v>435038</v>
      </c>
      <c r="R30" s="5">
        <f t="shared" si="4"/>
        <v>435038</v>
      </c>
      <c r="S30" s="110">
        <f t="shared" si="5"/>
        <v>1.4571696533244012</v>
      </c>
      <c r="T30" s="4">
        <f t="shared" si="6"/>
        <v>136488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/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0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/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0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/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0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/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0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/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0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/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0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34086</v>
      </c>
      <c r="N37" s="6">
        <f t="shared" si="2"/>
        <v>0.9738857142857142</v>
      </c>
      <c r="O37" s="5"/>
      <c r="P37" s="5">
        <v>9887</v>
      </c>
      <c r="Q37" s="5">
        <v>9887</v>
      </c>
      <c r="R37" s="5">
        <f t="shared" si="4"/>
        <v>35000</v>
      </c>
      <c r="S37" s="110">
        <f t="shared" si="5"/>
        <v>1.0268145279586927</v>
      </c>
      <c r="T37" s="4">
        <f t="shared" si="6"/>
        <v>914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0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541785</v>
      </c>
      <c r="M39" s="5">
        <v>567670</v>
      </c>
      <c r="N39" s="6">
        <f t="shared" si="2"/>
        <v>1.0477772548151019</v>
      </c>
      <c r="O39" s="5">
        <v>58215</v>
      </c>
      <c r="P39" s="5">
        <v>541785</v>
      </c>
      <c r="Q39" s="5">
        <v>541785</v>
      </c>
      <c r="R39" s="5">
        <f t="shared" si="4"/>
        <v>600000</v>
      </c>
      <c r="S39" s="110">
        <f t="shared" si="5"/>
        <v>1.0569521024538904</v>
      </c>
      <c r="T39" s="4">
        <f t="shared" si="6"/>
        <v>32330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1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1760</v>
      </c>
      <c r="N41" s="6">
        <f t="shared" si="2"/>
        <v>0.37225042301184436</v>
      </c>
      <c r="O41" s="5"/>
      <c r="P41" s="5"/>
      <c r="Q41" s="5">
        <f t="shared" si="3"/>
        <v>-2968</v>
      </c>
      <c r="R41" s="5">
        <f t="shared" si="4"/>
        <v>4728</v>
      </c>
      <c r="S41" s="111">
        <f t="shared" si="5"/>
        <v>2.6863636363636365</v>
      </c>
      <c r="T41" s="5">
        <f t="shared" si="6"/>
        <v>2968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65058</v>
      </c>
      <c r="N42" s="6">
        <f t="shared" si="2"/>
        <v>0.5066427848298419</v>
      </c>
      <c r="O42" s="5"/>
      <c r="P42" s="5">
        <v>128410</v>
      </c>
      <c r="Q42" s="5">
        <v>128410</v>
      </c>
      <c r="R42" s="5">
        <f t="shared" si="4"/>
        <v>128410</v>
      </c>
      <c r="S42" s="111">
        <f t="shared" si="5"/>
        <v>1.9737772449199176</v>
      </c>
      <c r="T42" s="5">
        <f t="shared" si="6"/>
        <v>63352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2191607</v>
      </c>
      <c r="N43" s="6">
        <f t="shared" si="2"/>
        <v>0.5071470339884154</v>
      </c>
      <c r="O43" s="5"/>
      <c r="P43" s="5">
        <v>4321443</v>
      </c>
      <c r="Q43" s="5">
        <v>4321443</v>
      </c>
      <c r="R43" s="5">
        <f t="shared" si="4"/>
        <v>4321443</v>
      </c>
      <c r="S43" s="111">
        <f t="shared" si="5"/>
        <v>1.9718147459831987</v>
      </c>
      <c r="T43" s="5">
        <f t="shared" si="6"/>
        <v>2129836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2436</v>
      </c>
      <c r="N44" s="6">
        <f t="shared" si="2"/>
        <v>0.1742115425874276</v>
      </c>
      <c r="O44" s="5"/>
      <c r="P44" s="5">
        <v>13983</v>
      </c>
      <c r="Q44" s="5">
        <v>13983</v>
      </c>
      <c r="R44" s="5">
        <f t="shared" si="4"/>
        <v>13983</v>
      </c>
      <c r="S44" s="111">
        <f t="shared" si="5"/>
        <v>5.740147783251231</v>
      </c>
      <c r="T44" s="5">
        <f t="shared" si="6"/>
        <v>11547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1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2410</v>
      </c>
      <c r="M46" s="5">
        <v>13790</v>
      </c>
      <c r="N46" s="6">
        <f t="shared" si="2"/>
        <v>5.721991701244813</v>
      </c>
      <c r="O46" s="5">
        <v>12590</v>
      </c>
      <c r="P46" s="5"/>
      <c r="Q46" s="5">
        <f t="shared" si="3"/>
        <v>11380</v>
      </c>
      <c r="R46" s="5">
        <f t="shared" si="4"/>
        <v>15000</v>
      </c>
      <c r="S46" s="111">
        <f t="shared" si="5"/>
        <v>1.0877447425670776</v>
      </c>
      <c r="T46" s="5">
        <f t="shared" si="6"/>
        <v>1210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4400463</v>
      </c>
      <c r="M47" s="5">
        <v>4772885</v>
      </c>
      <c r="N47" s="6">
        <f t="shared" si="2"/>
        <v>1.0846324579936248</v>
      </c>
      <c r="O47" s="5">
        <f>399537+21000</f>
        <v>420537</v>
      </c>
      <c r="P47" s="5">
        <v>4400463</v>
      </c>
      <c r="Q47" s="5">
        <v>4400463</v>
      </c>
      <c r="R47" s="5">
        <f t="shared" si="4"/>
        <v>4821000</v>
      </c>
      <c r="S47" s="111">
        <f t="shared" si="5"/>
        <v>1.0100809049453319</v>
      </c>
      <c r="T47" s="5">
        <f t="shared" si="6"/>
        <v>48115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1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1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1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1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1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1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43304</v>
      </c>
      <c r="N54" s="6">
        <f t="shared" si="2"/>
        <v>0.346432</v>
      </c>
      <c r="O54" s="5"/>
      <c r="P54" s="5">
        <v>94768</v>
      </c>
      <c r="Q54" s="5">
        <v>94768</v>
      </c>
      <c r="R54" s="5">
        <f t="shared" si="4"/>
        <v>125000</v>
      </c>
      <c r="S54" s="111">
        <f t="shared" si="5"/>
        <v>2.8865693700351005</v>
      </c>
      <c r="T54" s="5">
        <f t="shared" si="6"/>
        <v>81696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1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4460000</v>
      </c>
      <c r="M56" s="5">
        <v>2303000</v>
      </c>
      <c r="N56" s="6">
        <f t="shared" si="2"/>
        <v>0.5163677130044843</v>
      </c>
      <c r="O56" s="5"/>
      <c r="P56" s="5">
        <v>4837060</v>
      </c>
      <c r="Q56" s="5">
        <v>4837060</v>
      </c>
      <c r="R56" s="5">
        <f t="shared" si="4"/>
        <v>4460000</v>
      </c>
      <c r="S56" s="111">
        <f t="shared" si="5"/>
        <v>1.9366044290056448</v>
      </c>
      <c r="T56" s="5">
        <f t="shared" si="6"/>
        <v>2157000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1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1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1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302707</v>
      </c>
      <c r="N60" s="6">
        <f t="shared" si="2"/>
        <v>0.6660000220014741</v>
      </c>
      <c r="O60" s="5"/>
      <c r="P60" s="5">
        <v>454515</v>
      </c>
      <c r="Q60" s="5">
        <v>454515</v>
      </c>
      <c r="R60" s="5">
        <f t="shared" si="4"/>
        <v>454515</v>
      </c>
      <c r="S60" s="111">
        <f t="shared" si="5"/>
        <v>1.501501451899031</v>
      </c>
      <c r="T60" s="5">
        <f t="shared" si="6"/>
        <v>151808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1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1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1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1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1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1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1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1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1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63453000</v>
      </c>
      <c r="M70" s="5">
        <v>29550979</v>
      </c>
      <c r="N70" s="6">
        <f t="shared" si="2"/>
        <v>0.46571445006540274</v>
      </c>
      <c r="O70" s="5">
        <v>-500000</v>
      </c>
      <c r="P70" s="5">
        <v>54620593</v>
      </c>
      <c r="Q70" s="5">
        <v>54620593</v>
      </c>
      <c r="R70" s="5">
        <f t="shared" si="4"/>
        <v>62953000</v>
      </c>
      <c r="S70" s="110">
        <f t="shared" si="5"/>
        <v>2.1303185928290227</v>
      </c>
      <c r="T70" s="4">
        <f t="shared" si="6"/>
        <v>33402021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945000</v>
      </c>
      <c r="M71" s="5">
        <v>500000</v>
      </c>
      <c r="N71" s="6">
        <f t="shared" si="2"/>
        <v>0.5291005291005291</v>
      </c>
      <c r="O71" s="5"/>
      <c r="P71" s="5">
        <v>3613043</v>
      </c>
      <c r="Q71" s="5">
        <v>3613043</v>
      </c>
      <c r="R71" s="5">
        <f t="shared" si="4"/>
        <v>945000</v>
      </c>
      <c r="S71" s="110">
        <f t="shared" si="5"/>
        <v>1.89</v>
      </c>
      <c r="T71" s="4">
        <f t="shared" si="6"/>
        <v>445000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484000</v>
      </c>
      <c r="N72" s="6">
        <f t="shared" si="2"/>
        <v>0.5481313703284258</v>
      </c>
      <c r="O72" s="5"/>
      <c r="P72" s="5">
        <v>535509</v>
      </c>
      <c r="Q72" s="5">
        <v>535509</v>
      </c>
      <c r="R72" s="5">
        <f t="shared" si="4"/>
        <v>883000</v>
      </c>
      <c r="S72" s="110">
        <f t="shared" si="5"/>
        <v>1.8243801652892562</v>
      </c>
      <c r="T72" s="4">
        <f t="shared" si="6"/>
        <v>399000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-60505698</v>
      </c>
      <c r="M73" s="8">
        <v>-29268937</v>
      </c>
      <c r="N73" s="118">
        <f t="shared" si="2"/>
        <v>0.4837385232709818</v>
      </c>
      <c r="O73" s="8">
        <v>-10037000</v>
      </c>
      <c r="P73" s="8">
        <v>-39614852</v>
      </c>
      <c r="Q73" s="8">
        <v>-39614852</v>
      </c>
      <c r="R73" s="119">
        <f t="shared" si="4"/>
        <v>-70542698</v>
      </c>
      <c r="S73" s="103">
        <f t="shared" si="5"/>
        <v>2.410155790762063</v>
      </c>
      <c r="T73" s="78">
        <f t="shared" si="6"/>
        <v>-41273761</v>
      </c>
      <c r="U73" s="66"/>
    </row>
    <row r="74" spans="1:20" ht="0.75" customHeight="1" thickBot="1">
      <c r="A74" s="122" t="s">
        <v>61</v>
      </c>
      <c r="B74" s="108">
        <v>0</v>
      </c>
      <c r="C74" s="108"/>
      <c r="D74" s="120"/>
      <c r="E74" s="108"/>
      <c r="F74" s="123" t="e">
        <f>C74/B74</f>
        <v>#DIV/0!</v>
      </c>
      <c r="G74" s="108"/>
      <c r="H74" s="108">
        <f>B74+E74</f>
        <v>0</v>
      </c>
      <c r="I74" s="108"/>
      <c r="J74" s="120"/>
      <c r="K74" s="108"/>
      <c r="L74" s="120"/>
      <c r="M74" s="120"/>
      <c r="N74" s="120" t="e">
        <f>M74/L74</f>
        <v>#DIV/0!</v>
      </c>
      <c r="O74" s="108" t="e">
        <f>M74/L74</f>
        <v>#DIV/0!</v>
      </c>
      <c r="P74" s="120"/>
      <c r="Q74" s="108">
        <f t="shared" si="3"/>
        <v>0</v>
      </c>
      <c r="R74" s="108">
        <f>L74+P74</f>
        <v>0</v>
      </c>
      <c r="S74" s="104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4">
        <f>B76-B12-B54-B56-B59-B61-B65-B70-B64-B73-B48-B69-B11-B51-B66</f>
        <v>133249656</v>
      </c>
      <c r="C75" s="125">
        <f>C76-C12-C54-C56-C59-C61-C65-C70-C64-C73-C48-C69-C11-C51-C66</f>
        <v>136194581</v>
      </c>
      <c r="D75" s="126">
        <f>C75/B75</f>
        <v>1.0221008075247864</v>
      </c>
      <c r="E75" s="125">
        <f>E76-E12-E54-E56-E59-E61-E65-E70-E64-E48-E73-E69-E11-E51-E66</f>
        <v>0</v>
      </c>
      <c r="F75" s="127">
        <f>C75/B75</f>
        <v>1.0221008075247864</v>
      </c>
      <c r="G75" s="125">
        <f>G76-G12-G54-G56-G59-G61-G65-G70-G64-G73-G51-G69-G11-G66-G48-G62</f>
        <v>0</v>
      </c>
      <c r="H75" s="125">
        <f>H10+H13+H15+H16+H17+H21+H22+H23+H24+H25+H27+H28+H29+H30+H37+H38+H39+H41+H42+H43+H44+H45+H46+H47+H53+H60+H63+H18+H19+H20+H73</f>
        <v>142546876</v>
      </c>
      <c r="I75" s="125">
        <f>I10+I13+I15+I16+I17+I21+I22+I23+I24+I25+I27+I28+I29+I30+I37+I38+I39+I41+I42+I43+I44+I45+I46+I47+I53+I60+I63+I18+I19+I20+I73</f>
        <v>138158714</v>
      </c>
      <c r="J75" s="126">
        <f>I75/H75</f>
        <v>0.9692160072311932</v>
      </c>
      <c r="K75" s="128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197662141</v>
      </c>
      <c r="M75" s="71">
        <f>M10+M13+M15+M16+M17+M21+M22+M23+M24+M25+M27+M28+M29+M30+M37+M38+M39+M41+M42+M43+M44+M45+M46+M47+M53+M60+M63+M18+M19+M20+M73+M9+M66+M67</f>
        <v>152319616</v>
      </c>
      <c r="N75" s="88">
        <f>M75/L75</f>
        <v>0.7706059199267704</v>
      </c>
      <c r="O75" s="71">
        <f>O10+O13+O15+O16+O17+O21+O22+O23+O24+O25+O27+O28+O29+O30+O37+O38+O39+O41+O42+O43+O44+O45+O46+O47+O53+O60+O63+O18+O19+O20+O9+O73+O66+O67</f>
        <v>1071342</v>
      </c>
      <c r="P75" s="124">
        <f>P10+P13+P15+P16+P17+P21+P22+P23+P24+P25+P27+P28+P29+P30+P37+P38+P39+P41+P42+P43+P44+P45+P46+P47+P53+P60+P63+P18+P19+P20+P9+P73+P66</f>
        <v>40513116</v>
      </c>
      <c r="Q75" s="128">
        <f>Q10+Q13+Q15+Q16+Q17+Q21+Q22+Q23+Q24+Q25+Q27+Q28+Q29+Q30+Q37+Q38+Q39+Q41+Q42+Q43+Q44+Q45+Q46+Q47+Q53+Q60+Q63+Q18+Q19+Q20+Q9+Q73+Q66</f>
        <v>-14412841</v>
      </c>
      <c r="R75" s="71">
        <f>R10+R13+R15+R16+R17+R21+R22+R23+R24+R25+R27+R28+R29+R30+R37+R38+R39+R41+R42+R43+R44+R45+R46+R47+R53+R60+R63+R18+R19+R20+R9+R73+R66+R67</f>
        <v>198733483</v>
      </c>
      <c r="S75" s="105">
        <f t="shared" si="5"/>
        <v>1.3047136555281231</v>
      </c>
      <c r="T75" s="72">
        <f t="shared" si="6"/>
        <v>46413867</v>
      </c>
    </row>
    <row r="76" spans="1:20" ht="19.5" customHeight="1" thickBot="1">
      <c r="A76" s="69" t="s">
        <v>0</v>
      </c>
      <c r="B76" s="131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272680782</v>
      </c>
      <c r="M76" s="71">
        <f>SUM(M9:M74)</f>
        <v>188373186</v>
      </c>
      <c r="N76" s="88">
        <f>M76/L76</f>
        <v>0.6908194432272091</v>
      </c>
      <c r="O76" s="71">
        <f>SUM(O9:O73)</f>
        <v>571342</v>
      </c>
      <c r="P76" s="121">
        <f>SUM(P9:P74)</f>
        <v>104314166</v>
      </c>
      <c r="Q76" s="70">
        <f>SUM(Q9:Q74)</f>
        <v>47557855</v>
      </c>
      <c r="R76" s="71">
        <f>SUM(R9:R74)</f>
        <v>273252124</v>
      </c>
      <c r="S76" s="105">
        <f t="shared" si="5"/>
        <v>1.450589278667294</v>
      </c>
      <c r="T76" s="72">
        <f t="shared" si="6"/>
        <v>84878938</v>
      </c>
    </row>
    <row r="77" spans="1:20" ht="21" hidden="1" thickBot="1">
      <c r="A77" s="129" t="s">
        <v>64</v>
      </c>
      <c r="B77" s="49"/>
      <c r="C77" s="44"/>
      <c r="D77" s="132"/>
      <c r="E77" s="133"/>
      <c r="F77" s="133"/>
      <c r="G77" s="133"/>
      <c r="H77" s="134"/>
      <c r="I77" s="134"/>
      <c r="J77" s="134"/>
      <c r="K77" s="134"/>
      <c r="L77" s="135" t="e">
        <f>H77/B77</f>
        <v>#DIV/0!</v>
      </c>
      <c r="M77" s="135"/>
      <c r="N77" s="135"/>
      <c r="O77" s="135"/>
      <c r="P77" s="136"/>
      <c r="Q77" s="136"/>
      <c r="R77" s="137"/>
      <c r="S77" s="106"/>
      <c r="T77" s="39"/>
    </row>
    <row r="78" spans="1:20" ht="21" hidden="1" thickBot="1">
      <c r="A78" s="130" t="s">
        <v>62</v>
      </c>
      <c r="B78" s="49"/>
      <c r="C78" s="44"/>
      <c r="D78" s="132"/>
      <c r="E78" s="133"/>
      <c r="F78" s="133"/>
      <c r="G78" s="133"/>
      <c r="H78" s="134"/>
      <c r="I78" s="134"/>
      <c r="J78" s="134"/>
      <c r="K78" s="134"/>
      <c r="L78" s="136" t="e">
        <f>H78/B78</f>
        <v>#DIV/0!</v>
      </c>
      <c r="M78" s="136"/>
      <c r="N78" s="136"/>
      <c r="O78" s="136"/>
      <c r="P78" s="136"/>
      <c r="Q78" s="136"/>
      <c r="R78" s="138"/>
      <c r="S78" s="106"/>
      <c r="T78" s="39"/>
    </row>
    <row r="79" spans="1:20" ht="21" hidden="1" thickBot="1">
      <c r="A79" s="130" t="s">
        <v>63</v>
      </c>
      <c r="B79" s="49"/>
      <c r="C79" s="44"/>
      <c r="D79" s="132"/>
      <c r="E79" s="133"/>
      <c r="F79" s="133"/>
      <c r="G79" s="133"/>
      <c r="H79" s="134"/>
      <c r="I79" s="134"/>
      <c r="J79" s="134"/>
      <c r="K79" s="134"/>
      <c r="L79" s="136" t="e">
        <f>H79/B79</f>
        <v>#DIV/0!</v>
      </c>
      <c r="M79" s="136"/>
      <c r="N79" s="136"/>
      <c r="O79" s="136"/>
      <c r="P79" s="136"/>
      <c r="Q79" s="136"/>
      <c r="R79" s="138"/>
      <c r="S79" s="106"/>
      <c r="T79" s="39"/>
    </row>
    <row r="80" spans="1:20" ht="85.5" customHeight="1" thickBot="1">
      <c r="A80" s="139" t="s">
        <v>37</v>
      </c>
      <c r="B80" s="140" t="s">
        <v>128</v>
      </c>
      <c r="C80" s="140" t="s">
        <v>133</v>
      </c>
      <c r="D80" s="141" t="s">
        <v>81</v>
      </c>
      <c r="E80" s="142" t="s">
        <v>119</v>
      </c>
      <c r="F80" s="142" t="s">
        <v>81</v>
      </c>
      <c r="G80" s="142" t="s">
        <v>129</v>
      </c>
      <c r="H80" s="143" t="s">
        <v>134</v>
      </c>
      <c r="I80" s="143" t="s">
        <v>137</v>
      </c>
      <c r="J80" s="143" t="s">
        <v>81</v>
      </c>
      <c r="K80" s="143" t="s">
        <v>135</v>
      </c>
      <c r="L80" s="143" t="s">
        <v>176</v>
      </c>
      <c r="M80" s="58" t="s">
        <v>182</v>
      </c>
      <c r="N80" s="143" t="s">
        <v>178</v>
      </c>
      <c r="O80" s="143" t="s">
        <v>119</v>
      </c>
      <c r="P80" s="142" t="s">
        <v>142</v>
      </c>
      <c r="Q80" s="143"/>
      <c r="R80" s="144" t="s">
        <v>177</v>
      </c>
      <c r="S80" s="107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38010223</v>
      </c>
      <c r="M81" s="80">
        <f t="shared" si="16"/>
        <v>22280589</v>
      </c>
      <c r="N81" s="79">
        <f>M81/L81</f>
        <v>0.5861735933514518</v>
      </c>
      <c r="O81" s="80">
        <f>O82+O83+O84+O85+O86</f>
        <v>25000</v>
      </c>
      <c r="P81" s="80">
        <f t="shared" si="16"/>
        <v>0</v>
      </c>
      <c r="Q81" s="80">
        <f t="shared" si="16"/>
        <v>0</v>
      </c>
      <c r="R81" s="80">
        <f>L81+O81</f>
        <v>38035223</v>
      </c>
      <c r="S81" s="112">
        <f>R81/M81</f>
        <v>1.7071013248348148</v>
      </c>
      <c r="T81" s="80">
        <f>R81-M81</f>
        <v>15754634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19781070</v>
      </c>
      <c r="N82" s="81">
        <f aca="true" t="shared" si="17" ref="N82:N145">M82/L82</f>
        <v>0.5817961764705882</v>
      </c>
      <c r="O82" s="5"/>
      <c r="P82" s="5"/>
      <c r="Q82" s="5"/>
      <c r="R82" s="82">
        <f aca="true" t="shared" si="18" ref="R82:R145">L82+O82</f>
        <v>34000000</v>
      </c>
      <c r="S82" s="113">
        <f aca="true" t="shared" si="19" ref="S82:S149">R82/M82</f>
        <v>1.7188150084904406</v>
      </c>
      <c r="T82" s="82">
        <f aca="true" t="shared" si="20" ref="T82:T150">R82-M82</f>
        <v>14218930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4000000</v>
      </c>
      <c r="M83" s="5">
        <v>2555136</v>
      </c>
      <c r="N83" s="81">
        <f t="shared" si="17"/>
        <v>0.638784</v>
      </c>
      <c r="O83" s="5"/>
      <c r="P83" s="5"/>
      <c r="Q83" s="5"/>
      <c r="R83" s="82">
        <f t="shared" si="18"/>
        <v>4000000</v>
      </c>
      <c r="S83" s="113">
        <f t="shared" si="19"/>
        <v>1.565474401362589</v>
      </c>
      <c r="T83" s="82">
        <f t="shared" si="20"/>
        <v>1444864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81"/>
      <c r="O84" s="5">
        <v>55000</v>
      </c>
      <c r="P84" s="5"/>
      <c r="Q84" s="5"/>
      <c r="R84" s="82">
        <f t="shared" si="18"/>
        <v>55000</v>
      </c>
      <c r="S84" s="113"/>
      <c r="T84" s="82">
        <f t="shared" si="20"/>
        <v>55000</v>
      </c>
    </row>
    <row r="85" spans="1:20" ht="15.75">
      <c r="A85" s="10" t="s">
        <v>183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80000</v>
      </c>
      <c r="M85" s="5">
        <v>14160</v>
      </c>
      <c r="N85" s="81">
        <f t="shared" si="17"/>
        <v>0.177</v>
      </c>
      <c r="O85" s="5">
        <v>-30000</v>
      </c>
      <c r="P85" s="5"/>
      <c r="Q85" s="5"/>
      <c r="R85" s="82">
        <f t="shared" si="18"/>
        <v>50000</v>
      </c>
      <c r="S85" s="113">
        <f t="shared" si="19"/>
        <v>3.531073446327684</v>
      </c>
      <c r="T85" s="82">
        <f t="shared" si="20"/>
        <v>35840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-69777</v>
      </c>
      <c r="M86" s="86">
        <v>-69777</v>
      </c>
      <c r="N86" s="85">
        <f t="shared" si="17"/>
        <v>1</v>
      </c>
      <c r="O86" s="86"/>
      <c r="P86" s="86"/>
      <c r="Q86" s="86"/>
      <c r="R86" s="86">
        <f t="shared" si="18"/>
        <v>-69777</v>
      </c>
      <c r="S86" s="114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2826000</v>
      </c>
      <c r="M87" s="12">
        <f t="shared" si="21"/>
        <v>1563231</v>
      </c>
      <c r="N87" s="83">
        <f t="shared" si="17"/>
        <v>0.5531602972399151</v>
      </c>
      <c r="O87" s="12">
        <f>O88+O89+O93+O94</f>
        <v>-55000</v>
      </c>
      <c r="P87" s="12">
        <f t="shared" si="21"/>
        <v>0</v>
      </c>
      <c r="Q87" s="12">
        <f t="shared" si="21"/>
        <v>0</v>
      </c>
      <c r="R87" s="84">
        <f t="shared" si="18"/>
        <v>2771000</v>
      </c>
      <c r="S87" s="115">
        <f t="shared" si="19"/>
        <v>1.7726107018092656</v>
      </c>
      <c r="T87" s="84">
        <f t="shared" si="20"/>
        <v>1207769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1517188</v>
      </c>
      <c r="N88" s="81">
        <f t="shared" si="17"/>
        <v>0.5619214814814815</v>
      </c>
      <c r="O88" s="5"/>
      <c r="P88" s="5"/>
      <c r="Q88" s="5"/>
      <c r="R88" s="82">
        <f t="shared" si="18"/>
        <v>2700000</v>
      </c>
      <c r="S88" s="113">
        <f t="shared" si="19"/>
        <v>1.779608064392811</v>
      </c>
      <c r="T88" s="82">
        <f t="shared" si="20"/>
        <v>1182812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46043</v>
      </c>
      <c r="N89" s="81">
        <f t="shared" si="17"/>
        <v>0.6577571428571428</v>
      </c>
      <c r="O89" s="5"/>
      <c r="P89" s="5"/>
      <c r="Q89" s="5"/>
      <c r="R89" s="82">
        <f t="shared" si="18"/>
        <v>70000</v>
      </c>
      <c r="S89" s="113">
        <f t="shared" si="19"/>
        <v>1.5203179636426818</v>
      </c>
      <c r="T89" s="82">
        <f t="shared" si="20"/>
        <v>23957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3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3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3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3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55000</v>
      </c>
      <c r="M94" s="5"/>
      <c r="N94" s="81">
        <f t="shared" si="17"/>
        <v>0</v>
      </c>
      <c r="O94" s="5">
        <v>-55000</v>
      </c>
      <c r="P94" s="5"/>
      <c r="Q94" s="5"/>
      <c r="R94" s="82">
        <f t="shared" si="18"/>
        <v>0</v>
      </c>
      <c r="S94" s="113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5600000</v>
      </c>
      <c r="M95" s="12">
        <f t="shared" si="24"/>
        <v>1904190</v>
      </c>
      <c r="N95" s="83">
        <f t="shared" si="17"/>
        <v>0.34003392857142856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5600000</v>
      </c>
      <c r="S95" s="115">
        <f t="shared" si="19"/>
        <v>2.9408830001207864</v>
      </c>
      <c r="T95" s="84">
        <f t="shared" si="20"/>
        <v>3695810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3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5600000</v>
      </c>
      <c r="M97" s="5">
        <v>1904190</v>
      </c>
      <c r="N97" s="81">
        <f t="shared" si="17"/>
        <v>0.34003392857142856</v>
      </c>
      <c r="O97" s="5"/>
      <c r="P97" s="5"/>
      <c r="Q97" s="5"/>
      <c r="R97" s="82">
        <f t="shared" si="18"/>
        <v>5600000</v>
      </c>
      <c r="S97" s="113">
        <f t="shared" si="19"/>
        <v>2.9408830001207864</v>
      </c>
      <c r="T97" s="82">
        <f t="shared" si="20"/>
        <v>3695810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5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5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5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5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11967189</v>
      </c>
      <c r="M102" s="12">
        <f>M103+M104+M108</f>
        <v>7279170</v>
      </c>
      <c r="N102" s="83">
        <f t="shared" si="17"/>
        <v>0.6082606366457486</v>
      </c>
      <c r="O102" s="12">
        <f>O103+O104+O108</f>
        <v>92000</v>
      </c>
      <c r="P102" s="12">
        <f t="shared" si="26"/>
        <v>0</v>
      </c>
      <c r="Q102" s="12">
        <f t="shared" si="26"/>
        <v>0</v>
      </c>
      <c r="R102" s="84">
        <f t="shared" si="18"/>
        <v>12059189</v>
      </c>
      <c r="S102" s="115">
        <f t="shared" si="19"/>
        <v>1.6566708841804767</v>
      </c>
      <c r="T102" s="84">
        <f t="shared" si="20"/>
        <v>4780019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6816025</v>
      </c>
      <c r="N103" s="81">
        <f t="shared" si="17"/>
        <v>0.6196386363636364</v>
      </c>
      <c r="O103" s="5"/>
      <c r="P103" s="5"/>
      <c r="Q103" s="5"/>
      <c r="R103" s="82">
        <f t="shared" si="18"/>
        <v>11000000</v>
      </c>
      <c r="S103" s="113">
        <f t="shared" si="19"/>
        <v>1.613843845936598</v>
      </c>
      <c r="T103" s="82">
        <f t="shared" si="20"/>
        <v>4183975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v>978000</v>
      </c>
      <c r="M104" s="16">
        <f t="shared" si="27"/>
        <v>473956</v>
      </c>
      <c r="N104" s="85">
        <f t="shared" si="17"/>
        <v>0.4846175869120654</v>
      </c>
      <c r="O104" s="16">
        <f>O105+O106</f>
        <v>92000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4">
        <f t="shared" si="19"/>
        <v>2.2575935318890363</v>
      </c>
      <c r="T104" s="86">
        <f t="shared" si="20"/>
        <v>596044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920000</v>
      </c>
      <c r="M105" s="5">
        <v>444233</v>
      </c>
      <c r="N105" s="81">
        <f t="shared" si="17"/>
        <v>0.48286195652173913</v>
      </c>
      <c r="O105" s="5">
        <v>92000</v>
      </c>
      <c r="P105" s="5"/>
      <c r="Q105" s="5"/>
      <c r="R105" s="82">
        <f t="shared" si="18"/>
        <v>1012000</v>
      </c>
      <c r="S105" s="113">
        <f t="shared" si="19"/>
        <v>2.278083798367073</v>
      </c>
      <c r="T105" s="82">
        <f t="shared" si="20"/>
        <v>567767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29723</v>
      </c>
      <c r="N106" s="81">
        <f t="shared" si="17"/>
        <v>0.5124655172413793</v>
      </c>
      <c r="O106" s="5"/>
      <c r="P106" s="5"/>
      <c r="Q106" s="5"/>
      <c r="R106" s="82">
        <f t="shared" si="18"/>
        <v>58000</v>
      </c>
      <c r="S106" s="113">
        <f t="shared" si="19"/>
        <v>1.9513508057733069</v>
      </c>
      <c r="T106" s="82">
        <f t="shared" si="20"/>
        <v>28277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3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-10811</v>
      </c>
      <c r="M108" s="86">
        <v>-10811</v>
      </c>
      <c r="N108" s="85">
        <f>M108/L108</f>
        <v>1</v>
      </c>
      <c r="O108" s="86"/>
      <c r="P108" s="86"/>
      <c r="Q108" s="86"/>
      <c r="R108" s="86">
        <f t="shared" si="18"/>
        <v>-10811</v>
      </c>
      <c r="S108" s="114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40026390</v>
      </c>
      <c r="M109" s="12">
        <f>M110+M120+M124</f>
        <v>16858527</v>
      </c>
      <c r="N109" s="83">
        <f t="shared" si="17"/>
        <v>0.4211852979996447</v>
      </c>
      <c r="O109" s="12">
        <f>O110+O124</f>
        <v>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40026390</v>
      </c>
      <c r="S109" s="115">
        <f t="shared" si="19"/>
        <v>2.3742519141796907</v>
      </c>
      <c r="T109" s="84">
        <f t="shared" si="20"/>
        <v>23167863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40026600</v>
      </c>
      <c r="M110" s="86">
        <f>M112+M113+M114+M118+M111</f>
        <v>16858737</v>
      </c>
      <c r="N110" s="85">
        <f t="shared" si="17"/>
        <v>0.4211883347573863</v>
      </c>
      <c r="O110" s="86">
        <f>O111+O112+O113+O114+O118</f>
        <v>0</v>
      </c>
      <c r="P110" s="86"/>
      <c r="Q110" s="86"/>
      <c r="R110" s="86">
        <f t="shared" si="18"/>
        <v>40026600</v>
      </c>
      <c r="S110" s="114">
        <f t="shared" si="19"/>
        <v>2.3742347958806165</v>
      </c>
      <c r="T110" s="86">
        <f t="shared" si="20"/>
        <v>23167863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151421</v>
      </c>
      <c r="N111" s="81">
        <f t="shared" si="17"/>
        <v>0.4206138888888889</v>
      </c>
      <c r="O111" s="82"/>
      <c r="P111" s="82"/>
      <c r="Q111" s="82"/>
      <c r="R111" s="82">
        <f t="shared" si="18"/>
        <v>360000</v>
      </c>
      <c r="S111" s="113"/>
      <c r="T111" s="82">
        <f>R111-M111</f>
        <v>208579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25660600</v>
      </c>
      <c r="M112" s="5">
        <v>11014121</v>
      </c>
      <c r="N112" s="81">
        <f t="shared" si="17"/>
        <v>0.4292230501235357</v>
      </c>
      <c r="O112" s="5">
        <v>500000</v>
      </c>
      <c r="P112" s="5"/>
      <c r="Q112" s="5"/>
      <c r="R112" s="82">
        <f t="shared" si="18"/>
        <v>26160600</v>
      </c>
      <c r="S112" s="113">
        <f t="shared" si="19"/>
        <v>2.3751872709587993</v>
      </c>
      <c r="T112" s="82">
        <f t="shared" si="20"/>
        <v>15146479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11400000</v>
      </c>
      <c r="M113" s="5">
        <v>4201730</v>
      </c>
      <c r="N113" s="81">
        <f t="shared" si="17"/>
        <v>0.36857280701754386</v>
      </c>
      <c r="O113" s="5">
        <v>-500000</v>
      </c>
      <c r="P113" s="5"/>
      <c r="Q113" s="5"/>
      <c r="R113" s="82">
        <f t="shared" si="18"/>
        <v>10900000</v>
      </c>
      <c r="S113" s="113">
        <f t="shared" si="19"/>
        <v>2.594169544449548</v>
      </c>
      <c r="T113" s="82">
        <f t="shared" si="20"/>
        <v>6698270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791755</v>
      </c>
      <c r="N114" s="81">
        <f t="shared" si="17"/>
        <v>0.4595211839814277</v>
      </c>
      <c r="O114" s="5"/>
      <c r="P114" s="5"/>
      <c r="Q114" s="5"/>
      <c r="R114" s="82">
        <f t="shared" si="18"/>
        <v>1723000</v>
      </c>
      <c r="S114" s="113">
        <f t="shared" si="19"/>
        <v>2.1761782369546134</v>
      </c>
      <c r="T114" s="82">
        <f t="shared" si="20"/>
        <v>931245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3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3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3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699710</v>
      </c>
      <c r="N118" s="81">
        <f t="shared" si="17"/>
        <v>0.7924235560588901</v>
      </c>
      <c r="O118" s="5"/>
      <c r="P118" s="5"/>
      <c r="Q118" s="5"/>
      <c r="R118" s="82">
        <f t="shared" si="18"/>
        <v>883000</v>
      </c>
      <c r="S118" s="113">
        <f t="shared" si="19"/>
        <v>1.2619513798573694</v>
      </c>
      <c r="T118" s="82">
        <f t="shared" si="20"/>
        <v>183290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3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4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3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3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3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4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3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2259321</v>
      </c>
      <c r="N126" s="83">
        <f t="shared" si="17"/>
        <v>0.49009132321041216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5">
        <f t="shared" si="19"/>
        <v>2.040436042510117</v>
      </c>
      <c r="T126" s="12">
        <f>T127+T130+T131</f>
        <v>2350679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2195229</v>
      </c>
      <c r="N127" s="85">
        <f t="shared" si="17"/>
        <v>0.49620908679927667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4">
        <f t="shared" si="19"/>
        <v>2.0152794993141945</v>
      </c>
      <c r="T127" s="86">
        <f t="shared" si="31"/>
        <v>2228771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2195229</v>
      </c>
      <c r="N128" s="81">
        <f t="shared" si="17"/>
        <v>0.49620908679927667</v>
      </c>
      <c r="O128" s="5"/>
      <c r="P128" s="5"/>
      <c r="Q128" s="5"/>
      <c r="R128" s="82">
        <f t="shared" si="18"/>
        <v>4424000</v>
      </c>
      <c r="S128" s="113">
        <f t="shared" si="19"/>
        <v>2.0152794993141945</v>
      </c>
      <c r="T128" s="82">
        <f t="shared" si="20"/>
        <v>2228771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3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/>
      <c r="N130" s="85">
        <f t="shared" si="17"/>
        <v>0</v>
      </c>
      <c r="O130" s="86"/>
      <c r="P130" s="86"/>
      <c r="Q130" s="86"/>
      <c r="R130" s="86">
        <f t="shared" si="18"/>
        <v>6000</v>
      </c>
      <c r="S130" s="114" t="e">
        <f t="shared" si="19"/>
        <v>#DIV/0!</v>
      </c>
      <c r="T130" s="86">
        <f t="shared" si="20"/>
        <v>6000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64092</v>
      </c>
      <c r="N131" s="85">
        <f t="shared" si="17"/>
        <v>0.35606666666666664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4">
        <f t="shared" si="19"/>
        <v>2.8084628346751543</v>
      </c>
      <c r="T131" s="86">
        <f t="shared" si="32"/>
        <v>115908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64092</v>
      </c>
      <c r="N132" s="81">
        <f t="shared" si="17"/>
        <v>0.35606666666666664</v>
      </c>
      <c r="O132" s="5"/>
      <c r="P132" s="5"/>
      <c r="Q132" s="5"/>
      <c r="R132" s="82">
        <f t="shared" si="18"/>
        <v>180000</v>
      </c>
      <c r="S132" s="113">
        <f t="shared" si="19"/>
        <v>2.8084628346751543</v>
      </c>
      <c r="T132" s="82">
        <f t="shared" si="20"/>
        <v>115908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3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3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3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3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30914145</v>
      </c>
      <c r="M137" s="12">
        <f>M144+M152+M156+M157</f>
        <v>21727342</v>
      </c>
      <c r="N137" s="83">
        <f t="shared" si="17"/>
        <v>0.7028284948524373</v>
      </c>
      <c r="O137" s="12">
        <f>O144+O152+O156+O157</f>
        <v>0</v>
      </c>
      <c r="P137" s="12">
        <f>P144+P152+P156+P157</f>
        <v>0</v>
      </c>
      <c r="Q137" s="12">
        <f>Q144+Q152+Q156+Q157</f>
        <v>0</v>
      </c>
      <c r="R137" s="84">
        <f t="shared" si="18"/>
        <v>30914145</v>
      </c>
      <c r="S137" s="115">
        <f t="shared" si="19"/>
        <v>1.4228222209601156</v>
      </c>
      <c r="T137" s="12">
        <f>T144+T152+T156+T157</f>
        <v>9186803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3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3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3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3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3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3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8600000</v>
      </c>
      <c r="M144" s="16">
        <f>M149+M151</f>
        <v>4005697</v>
      </c>
      <c r="N144" s="85">
        <f t="shared" si="17"/>
        <v>0.46577872093023254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8600000</v>
      </c>
      <c r="S144" s="114">
        <f t="shared" si="19"/>
        <v>2.146942217546659</v>
      </c>
      <c r="T144" s="16">
        <f t="shared" si="37"/>
        <v>4594303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3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3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3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3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8500000</v>
      </c>
      <c r="M149" s="5">
        <v>3972847</v>
      </c>
      <c r="N149" s="81">
        <f t="shared" si="38"/>
        <v>0.46739376470588234</v>
      </c>
      <c r="O149" s="5"/>
      <c r="P149" s="5"/>
      <c r="Q149" s="5"/>
      <c r="R149" s="82">
        <f t="shared" si="39"/>
        <v>8500000</v>
      </c>
      <c r="S149" s="113">
        <f t="shared" si="19"/>
        <v>2.1395236212217585</v>
      </c>
      <c r="T149" s="82">
        <f t="shared" si="20"/>
        <v>4527153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3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32850</v>
      </c>
      <c r="N151" s="81">
        <f t="shared" si="38"/>
        <v>0.3285</v>
      </c>
      <c r="O151" s="5"/>
      <c r="P151" s="5"/>
      <c r="Q151" s="5"/>
      <c r="R151" s="82">
        <f t="shared" si="39"/>
        <v>100000</v>
      </c>
      <c r="S151" s="113">
        <f t="shared" si="41"/>
        <v>3.0441400304414</v>
      </c>
      <c r="T151" s="82">
        <f aca="true" t="shared" si="42" ref="T151:T216">R151-M151</f>
        <v>67150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22150000</v>
      </c>
      <c r="M152" s="86">
        <f>M153+M154+M155</f>
        <v>17640500</v>
      </c>
      <c r="N152" s="85">
        <f t="shared" si="38"/>
        <v>0.796410835214447</v>
      </c>
      <c r="O152" s="86">
        <f aca="true" t="shared" si="43" ref="O152:T152">O153+O154+O155</f>
        <v>0</v>
      </c>
      <c r="P152" s="86">
        <f t="shared" si="43"/>
        <v>0</v>
      </c>
      <c r="Q152" s="86">
        <f t="shared" si="43"/>
        <v>0</v>
      </c>
      <c r="R152" s="86">
        <f t="shared" si="39"/>
        <v>22150000</v>
      </c>
      <c r="S152" s="114">
        <f t="shared" si="41"/>
        <v>1.255633343726085</v>
      </c>
      <c r="T152" s="86">
        <f t="shared" si="43"/>
        <v>4509500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9600000</v>
      </c>
      <c r="M153" s="82">
        <v>8980500</v>
      </c>
      <c r="N153" s="81">
        <f t="shared" si="38"/>
        <v>0.93546875</v>
      </c>
      <c r="O153" s="82"/>
      <c r="P153" s="82"/>
      <c r="Q153" s="82"/>
      <c r="R153" s="82">
        <f t="shared" si="39"/>
        <v>9600000</v>
      </c>
      <c r="S153" s="113">
        <f t="shared" si="41"/>
        <v>1.068982796058126</v>
      </c>
      <c r="T153" s="82">
        <f t="shared" si="42"/>
        <v>619500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3900000</v>
      </c>
      <c r="N154" s="81">
        <f t="shared" si="38"/>
        <v>0.5735294117647058</v>
      </c>
      <c r="O154" s="82"/>
      <c r="P154" s="82"/>
      <c r="Q154" s="82"/>
      <c r="R154" s="82">
        <f t="shared" si="39"/>
        <v>6800000</v>
      </c>
      <c r="S154" s="113">
        <f t="shared" si="41"/>
        <v>1.7435897435897436</v>
      </c>
      <c r="T154" s="82">
        <f t="shared" si="42"/>
        <v>2900000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5750000</v>
      </c>
      <c r="M155" s="82">
        <v>4760000</v>
      </c>
      <c r="N155" s="81">
        <f t="shared" si="38"/>
        <v>0.8278260869565217</v>
      </c>
      <c r="O155" s="82"/>
      <c r="P155" s="82"/>
      <c r="Q155" s="82"/>
      <c r="R155" s="82">
        <f t="shared" si="39"/>
        <v>5750000</v>
      </c>
      <c r="S155" s="113">
        <f t="shared" si="41"/>
        <v>1.2079831932773109</v>
      </c>
      <c r="T155" s="82">
        <f t="shared" si="42"/>
        <v>990000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97000</v>
      </c>
      <c r="N156" s="85">
        <f t="shared" si="38"/>
        <v>0.5388888888888889</v>
      </c>
      <c r="O156" s="16"/>
      <c r="P156" s="16"/>
      <c r="Q156" s="16"/>
      <c r="R156" s="86">
        <f t="shared" si="39"/>
        <v>180000</v>
      </c>
      <c r="S156" s="114">
        <f t="shared" si="41"/>
        <v>1.8556701030927836</v>
      </c>
      <c r="T156" s="86">
        <f t="shared" si="42"/>
        <v>83000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4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52282641</v>
      </c>
      <c r="M158" s="12">
        <f>M159+M164+M170+M174+M185</f>
        <v>26506392</v>
      </c>
      <c r="N158" s="83">
        <f t="shared" si="38"/>
        <v>0.5069826522344194</v>
      </c>
      <c r="O158" s="12">
        <f>O159+O163+O164+O168+O170+O174+O185</f>
        <v>-216397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52066244</v>
      </c>
      <c r="S158" s="115">
        <f t="shared" si="41"/>
        <v>1.9642901229258212</v>
      </c>
      <c r="T158" s="84">
        <f t="shared" si="42"/>
        <v>25559852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22600000</v>
      </c>
      <c r="M159" s="16">
        <f>M160+M161</f>
        <v>11238997</v>
      </c>
      <c r="N159" s="85">
        <f t="shared" si="38"/>
        <v>0.4973007522123894</v>
      </c>
      <c r="O159" s="16">
        <f>O160+O161+O162</f>
        <v>0</v>
      </c>
      <c r="P159" s="16">
        <f>P160+P161+P162</f>
        <v>0</v>
      </c>
      <c r="Q159" s="16"/>
      <c r="R159" s="86">
        <f t="shared" si="39"/>
        <v>22600000</v>
      </c>
      <c r="S159" s="114">
        <f t="shared" si="41"/>
        <v>2.01085559503219</v>
      </c>
      <c r="T159" s="86">
        <f t="shared" si="42"/>
        <v>11361003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3971902</v>
      </c>
      <c r="N160" s="81">
        <f t="shared" si="38"/>
        <v>0.5674145714285714</v>
      </c>
      <c r="O160" s="5"/>
      <c r="P160" s="5"/>
      <c r="Q160" s="5"/>
      <c r="R160" s="82">
        <f t="shared" si="39"/>
        <v>7000000</v>
      </c>
      <c r="S160" s="113">
        <f t="shared" si="41"/>
        <v>1.7623798371661739</v>
      </c>
      <c r="T160" s="82">
        <f t="shared" si="42"/>
        <v>3028098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15600000</v>
      </c>
      <c r="M161" s="5">
        <v>7267095</v>
      </c>
      <c r="N161" s="81">
        <f t="shared" si="38"/>
        <v>0.46583942307692305</v>
      </c>
      <c r="O161" s="5"/>
      <c r="P161" s="5"/>
      <c r="Q161" s="5"/>
      <c r="R161" s="82">
        <f t="shared" si="39"/>
        <v>15600000</v>
      </c>
      <c r="S161" s="113">
        <f t="shared" si="41"/>
        <v>2.1466624559056955</v>
      </c>
      <c r="T161" s="82">
        <f t="shared" si="42"/>
        <v>8332905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3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3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717084</v>
      </c>
      <c r="N164" s="85">
        <f t="shared" si="38"/>
        <v>0.5736672</v>
      </c>
      <c r="O164" s="16">
        <f>O165+O166</f>
        <v>0</v>
      </c>
      <c r="P164" s="16">
        <f>P165+P166</f>
        <v>0</v>
      </c>
      <c r="Q164" s="16"/>
      <c r="R164" s="86">
        <f t="shared" si="39"/>
        <v>1250000</v>
      </c>
      <c r="S164" s="114">
        <f t="shared" si="41"/>
        <v>1.7431709534726754</v>
      </c>
      <c r="T164" s="86">
        <f t="shared" si="42"/>
        <v>532916</v>
      </c>
      <c r="U164" s="102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717084</v>
      </c>
      <c r="N165" s="81">
        <f t="shared" si="38"/>
        <v>0.5736672</v>
      </c>
      <c r="O165" s="5"/>
      <c r="P165" s="5"/>
      <c r="Q165" s="5"/>
      <c r="R165" s="82">
        <f t="shared" si="39"/>
        <v>1250000</v>
      </c>
      <c r="S165" s="113">
        <f t="shared" si="41"/>
        <v>1.7431709534726754</v>
      </c>
      <c r="T165" s="82">
        <f>R165-M165</f>
        <v>532916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3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3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3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3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2300000</v>
      </c>
      <c r="M170" s="16">
        <f t="shared" si="48"/>
        <v>1020608</v>
      </c>
      <c r="N170" s="85">
        <f t="shared" si="38"/>
        <v>0.4437426086956522</v>
      </c>
      <c r="O170" s="16">
        <f t="shared" si="48"/>
        <v>-213000</v>
      </c>
      <c r="P170" s="16">
        <f t="shared" si="48"/>
        <v>0</v>
      </c>
      <c r="Q170" s="16">
        <f t="shared" si="48"/>
        <v>0</v>
      </c>
      <c r="R170" s="86">
        <f t="shared" si="39"/>
        <v>2087000</v>
      </c>
      <c r="S170" s="114">
        <f t="shared" si="41"/>
        <v>2.044859534708723</v>
      </c>
      <c r="T170" s="86">
        <f t="shared" si="42"/>
        <v>1066392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801251</v>
      </c>
      <c r="N171" s="81">
        <f t="shared" si="38"/>
        <v>0.4451394444444444</v>
      </c>
      <c r="O171" s="5"/>
      <c r="P171" s="5"/>
      <c r="Q171" s="5"/>
      <c r="R171" s="82">
        <f t="shared" si="39"/>
        <v>1800000</v>
      </c>
      <c r="S171" s="113">
        <f t="shared" si="41"/>
        <v>2.246487055866389</v>
      </c>
      <c r="T171" s="82">
        <f t="shared" si="42"/>
        <v>998749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3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500000</v>
      </c>
      <c r="M173" s="5">
        <v>219357</v>
      </c>
      <c r="N173" s="81">
        <f t="shared" si="38"/>
        <v>0.438714</v>
      </c>
      <c r="O173" s="5">
        <v>-213000</v>
      </c>
      <c r="P173" s="5"/>
      <c r="Q173" s="12"/>
      <c r="R173" s="82">
        <f t="shared" si="39"/>
        <v>287000</v>
      </c>
      <c r="S173" s="113">
        <f t="shared" si="41"/>
        <v>1.3083694616538337</v>
      </c>
      <c r="T173" s="82">
        <f t="shared" si="42"/>
        <v>67643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13575459</v>
      </c>
      <c r="N174" s="85">
        <f t="shared" si="38"/>
        <v>0.5186421776504297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4">
        <f t="shared" si="41"/>
        <v>1.9281116019723532</v>
      </c>
      <c r="T174" s="86">
        <f t="shared" si="42"/>
        <v>12599541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3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3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3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42104</v>
      </c>
      <c r="N178" s="81">
        <f t="shared" si="38"/>
        <v>0.336832</v>
      </c>
      <c r="O178" s="5"/>
      <c r="P178" s="5"/>
      <c r="Q178" s="5"/>
      <c r="R178" s="82">
        <f t="shared" si="39"/>
        <v>125000</v>
      </c>
      <c r="S178" s="113">
        <f t="shared" si="41"/>
        <v>2.968839065171955</v>
      </c>
      <c r="T178" s="82">
        <f t="shared" si="42"/>
        <v>82896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3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3" t="e">
        <f t="shared" si="41"/>
        <v>#DIV/0!</v>
      </c>
      <c r="T180" s="82">
        <f t="shared" si="42"/>
        <v>0</v>
      </c>
    </row>
    <row r="181" spans="1:20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13513355</v>
      </c>
      <c r="N181" s="81">
        <f t="shared" si="38"/>
        <v>0.519744423076923</v>
      </c>
      <c r="O181" s="5"/>
      <c r="P181" s="5"/>
      <c r="Q181" s="5"/>
      <c r="R181" s="82">
        <f t="shared" si="39"/>
        <v>26000000</v>
      </c>
      <c r="S181" s="113">
        <f t="shared" si="41"/>
        <v>1.9240225687847319</v>
      </c>
      <c r="T181" s="82">
        <f t="shared" si="42"/>
        <v>12486645</v>
      </c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/>
      <c r="P182" s="5"/>
      <c r="Q182" s="5"/>
      <c r="R182" s="82">
        <f t="shared" si="39"/>
        <v>50000</v>
      </c>
      <c r="S182" s="113">
        <f t="shared" si="41"/>
        <v>2.5</v>
      </c>
      <c r="T182" s="82">
        <f t="shared" si="42"/>
        <v>30000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3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3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-42359</v>
      </c>
      <c r="M185" s="16">
        <v>-45756</v>
      </c>
      <c r="N185" s="85">
        <f>M185/L185</f>
        <v>1.0801954720366391</v>
      </c>
      <c r="O185" s="16">
        <v>-3397</v>
      </c>
      <c r="P185" s="16"/>
      <c r="Q185" s="16"/>
      <c r="R185" s="86">
        <f t="shared" si="39"/>
        <v>-45756</v>
      </c>
      <c r="S185" s="114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27618080</v>
      </c>
      <c r="M186" s="12">
        <f>M188+M201+M203</f>
        <v>14729226</v>
      </c>
      <c r="N186" s="83">
        <f t="shared" si="38"/>
        <v>0.5333182465978809</v>
      </c>
      <c r="O186" s="12">
        <f>O188+O201+O203</f>
        <v>725739</v>
      </c>
      <c r="P186" s="12">
        <f>P188+P199+P200+P201+P203</f>
        <v>0</v>
      </c>
      <c r="Q186" s="12">
        <f>Q188+Q199+Q200+Q201+Q203</f>
        <v>0</v>
      </c>
      <c r="R186" s="84">
        <f t="shared" si="39"/>
        <v>28343819</v>
      </c>
      <c r="S186" s="115">
        <f t="shared" si="41"/>
        <v>1.9243250799464955</v>
      </c>
      <c r="T186" s="84">
        <f t="shared" si="42"/>
        <v>13614593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3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24810765</v>
      </c>
      <c r="M188" s="16">
        <f t="shared" si="51"/>
        <v>13446530</v>
      </c>
      <c r="N188" s="85">
        <f t="shared" si="38"/>
        <v>0.5419635388106735</v>
      </c>
      <c r="O188" s="16">
        <f>O189+O190</f>
        <v>735825</v>
      </c>
      <c r="P188" s="16">
        <f t="shared" si="51"/>
        <v>0</v>
      </c>
      <c r="Q188" s="16">
        <f t="shared" si="51"/>
        <v>0</v>
      </c>
      <c r="R188" s="86">
        <f t="shared" si="39"/>
        <v>25546590</v>
      </c>
      <c r="S188" s="114">
        <f t="shared" si="41"/>
        <v>1.8998648722012297</v>
      </c>
      <c r="T188" s="86">
        <f t="shared" si="42"/>
        <v>12100060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5">
        <v>6418049</v>
      </c>
      <c r="N189" s="81">
        <f t="shared" si="38"/>
        <v>0.5009887387677473</v>
      </c>
      <c r="O189" s="5"/>
      <c r="P189" s="5"/>
      <c r="Q189" s="5"/>
      <c r="R189" s="82">
        <f t="shared" si="39"/>
        <v>12810765</v>
      </c>
      <c r="S189" s="113">
        <f t="shared" si="41"/>
        <v>1.9960528503288149</v>
      </c>
      <c r="T189" s="82">
        <f t="shared" si="42"/>
        <v>6392716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12000000</v>
      </c>
      <c r="M190" s="5">
        <v>7028481</v>
      </c>
      <c r="N190" s="81">
        <f t="shared" si="38"/>
        <v>0.58570675</v>
      </c>
      <c r="O190" s="5">
        <v>735825</v>
      </c>
      <c r="P190" s="5"/>
      <c r="Q190" s="5"/>
      <c r="R190" s="82">
        <f t="shared" si="39"/>
        <v>12735825</v>
      </c>
      <c r="S190" s="113">
        <f t="shared" si="41"/>
        <v>1.8120309352760575</v>
      </c>
      <c r="T190" s="82">
        <f t="shared" si="42"/>
        <v>5707344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/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3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/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3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/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3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/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3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/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3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/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3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/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3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3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3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3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1320467</v>
      </c>
      <c r="N201" s="85">
        <f t="shared" si="38"/>
        <v>0.4657731922398589</v>
      </c>
      <c r="O201" s="16"/>
      <c r="P201" s="16"/>
      <c r="Q201" s="16"/>
      <c r="R201" s="86">
        <f t="shared" si="39"/>
        <v>2835000</v>
      </c>
      <c r="S201" s="114">
        <f t="shared" si="41"/>
        <v>2.1469677015783053</v>
      </c>
      <c r="T201" s="86">
        <f t="shared" si="42"/>
        <v>1514533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/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4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-27685</v>
      </c>
      <c r="M203" s="86">
        <v>-37771</v>
      </c>
      <c r="N203" s="85">
        <f t="shared" si="38"/>
        <v>1.364312804767925</v>
      </c>
      <c r="O203" s="86">
        <v>-10086</v>
      </c>
      <c r="P203" s="86"/>
      <c r="Q203" s="86"/>
      <c r="R203" s="86">
        <f t="shared" si="39"/>
        <v>-37771</v>
      </c>
      <c r="S203" s="114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3268576</v>
      </c>
      <c r="N204" s="83">
        <f t="shared" si="38"/>
        <v>0.5028578461538461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5">
        <f t="shared" si="41"/>
        <v>1.988633582330654</v>
      </c>
      <c r="T204" s="84">
        <f t="shared" si="42"/>
        <v>3231424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3268576</v>
      </c>
      <c r="N205" s="81">
        <f t="shared" si="38"/>
        <v>0.5028578461538461</v>
      </c>
      <c r="O205" s="5"/>
      <c r="P205" s="5"/>
      <c r="Q205" s="5"/>
      <c r="R205" s="82">
        <f t="shared" si="39"/>
        <v>6500000</v>
      </c>
      <c r="S205" s="113">
        <f t="shared" si="41"/>
        <v>1.988633582330654</v>
      </c>
      <c r="T205" s="82">
        <f t="shared" si="42"/>
        <v>3231424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3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4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624284</v>
      </c>
      <c r="N208" s="83">
        <f t="shared" si="38"/>
        <v>0.5202366666666667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5">
        <f t="shared" si="41"/>
        <v>1.9222020746967727</v>
      </c>
      <c r="T208" s="84">
        <f t="shared" si="42"/>
        <v>575716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624284</v>
      </c>
      <c r="N209" s="81">
        <f t="shared" si="38"/>
        <v>0.5202366666666667</v>
      </c>
      <c r="O209" s="5"/>
      <c r="P209" s="5"/>
      <c r="Q209" s="5"/>
      <c r="R209" s="82">
        <f t="shared" si="39"/>
        <v>1200000</v>
      </c>
      <c r="S209" s="113">
        <f t="shared" si="41"/>
        <v>1.9222020746967727</v>
      </c>
      <c r="T209" s="82">
        <f t="shared" si="42"/>
        <v>575716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3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51126114</v>
      </c>
      <c r="M211" s="12">
        <f t="shared" si="59"/>
        <v>8510446</v>
      </c>
      <c r="N211" s="83">
        <f t="shared" si="57"/>
        <v>0.16645986432686827</v>
      </c>
      <c r="O211" s="12">
        <f>O212+O213+O215+O224</f>
        <v>0</v>
      </c>
      <c r="P211" s="12">
        <f t="shared" si="59"/>
        <v>0</v>
      </c>
      <c r="Q211" s="12">
        <f t="shared" si="59"/>
        <v>0</v>
      </c>
      <c r="R211" s="84">
        <f t="shared" si="58"/>
        <v>51126114</v>
      </c>
      <c r="S211" s="115">
        <f t="shared" si="41"/>
        <v>6.007454133426145</v>
      </c>
      <c r="T211" s="84">
        <f t="shared" si="42"/>
        <v>42615668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9109841</v>
      </c>
      <c r="N212" s="81">
        <f t="shared" si="57"/>
        <v>0.41408368181818184</v>
      </c>
      <c r="O212" s="5"/>
      <c r="P212" s="5"/>
      <c r="Q212" s="5"/>
      <c r="R212" s="82">
        <f t="shared" si="58"/>
        <v>22000000</v>
      </c>
      <c r="S212" s="113">
        <f t="shared" si="41"/>
        <v>2.414970799161039</v>
      </c>
      <c r="T212" s="82">
        <f t="shared" si="42"/>
        <v>12890159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1901689</v>
      </c>
      <c r="N213" s="81">
        <f t="shared" si="57"/>
        <v>0.4930487425460202</v>
      </c>
      <c r="O213" s="5"/>
      <c r="P213" s="5"/>
      <c r="Q213" s="5"/>
      <c r="R213" s="82">
        <f t="shared" si="58"/>
        <v>3857000</v>
      </c>
      <c r="S213" s="113">
        <f t="shared" si="41"/>
        <v>2.0281970395790268</v>
      </c>
      <c r="T213" s="82">
        <f t="shared" si="42"/>
        <v>1955311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3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32000000</v>
      </c>
      <c r="M215" s="5">
        <v>4229802</v>
      </c>
      <c r="N215" s="81">
        <f t="shared" si="57"/>
        <v>0.1321813125</v>
      </c>
      <c r="O215" s="5"/>
      <c r="P215" s="5"/>
      <c r="Q215" s="5"/>
      <c r="R215" s="82">
        <f t="shared" si="58"/>
        <v>32000000</v>
      </c>
      <c r="S215" s="113">
        <f>R215/M215</f>
        <v>7.565365943843235</v>
      </c>
      <c r="T215" s="82">
        <f t="shared" si="42"/>
        <v>27770198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5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5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5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5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5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5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5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5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-6730886</v>
      </c>
      <c r="N224" s="87">
        <f>M224/L224</f>
        <v>1</v>
      </c>
      <c r="O224" s="62"/>
      <c r="P224" s="16"/>
      <c r="Q224" s="16"/>
      <c r="R224" s="89">
        <f t="shared" si="58"/>
        <v>-6730886</v>
      </c>
      <c r="S224" s="116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272680782</v>
      </c>
      <c r="M225" s="71">
        <f t="shared" si="66"/>
        <v>127511294</v>
      </c>
      <c r="N225" s="88">
        <f t="shared" si="57"/>
        <v>0.4676211248359996</v>
      </c>
      <c r="O225" s="71">
        <f t="shared" si="66"/>
        <v>571342</v>
      </c>
      <c r="P225" s="117">
        <f t="shared" si="66"/>
        <v>0</v>
      </c>
      <c r="Q225" s="117">
        <f t="shared" si="66"/>
        <v>0</v>
      </c>
      <c r="R225" s="71">
        <f t="shared" si="66"/>
        <v>273252124</v>
      </c>
      <c r="S225" s="88">
        <f t="shared" si="65"/>
        <v>2.1429640891260973</v>
      </c>
      <c r="T225" s="90">
        <f t="shared" si="64"/>
        <v>145740830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2023-07-21T12:19:20Z</cp:lastPrinted>
  <dcterms:created xsi:type="dcterms:W3CDTF">2007-06-25T06:06:27Z</dcterms:created>
  <dcterms:modified xsi:type="dcterms:W3CDTF">2023-07-21T12:20:58Z</dcterms:modified>
  <cp:category/>
  <cp:version/>
  <cp:contentType/>
  <cp:contentStatus/>
</cp:coreProperties>
</file>