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50" windowHeight="12060" activeTab="0"/>
  </bookViews>
  <sheets>
    <sheet name="functionare" sheetId="1" r:id="rId1"/>
    <sheet name="dezvoltare" sheetId="2" r:id="rId2"/>
  </sheets>
  <definedNames>
    <definedName name="_xlnm.Print_Area" localSheetId="1">'dezvoltare'!$A$1:$L$187</definedName>
  </definedNames>
  <calcPr fullCalcOnLoad="1"/>
</workbook>
</file>

<file path=xl/sharedStrings.xml><?xml version="1.0" encoding="utf-8"?>
<sst xmlns="http://schemas.openxmlformats.org/spreadsheetml/2006/main" count="759" uniqueCount="319">
  <si>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</si>
  <si>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</si>
  <si>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</si>
  <si>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</si>
  <si>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</si>
  <si>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</si>
  <si>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</si>
  <si>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</si>
  <si>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</si>
  <si>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</si>
  <si>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</si>
  <si>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</si>
  <si>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</si>
  <si>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</si>
  <si>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</si>
  <si>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</si>
  <si>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</si>
  <si>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</si>
  <si>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</si>
  <si>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</si>
  <si>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</si>
  <si>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</si>
  <si>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</si>
  <si>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</si>
  <si>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</si>
  <si>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</si>
  <si>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</si>
  <si>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</si>
  <si>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</si>
  <si>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</si>
  <si>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</si>
  <si>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</si>
  <si>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</si>
  <si>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</si>
  <si>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</si>
  <si>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</si>
  <si>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</si>
  <si>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</si>
  <si>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</si>
  <si>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</si>
  <si>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</si>
  <si>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</si>
  <si>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</si>
  <si>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</si>
  <si>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</si>
  <si>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</si>
  <si>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</si>
  <si>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</si>
  <si>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</si>
  <si>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</si>
  <si>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</si>
  <si>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</si>
  <si>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</si>
  <si>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</si>
  <si>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</si>
  <si>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</si>
  <si>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</si>
  <si>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</si>
  <si>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</si>
  <si>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</si>
  <si>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</si>
  <si>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</si>
  <si>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</si>
  <si>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</si>
  <si>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</si>
  <si>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</si>
  <si>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</si>
  <si>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</si>
  <si>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</si>
  <si>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</si>
  <si>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</si>
  <si>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</si>
  <si>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</si>
  <si>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</si>
  <si>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</si>
  <si>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</si>
  <si>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</si>
  <si>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</si>
  <si>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</si>
  <si>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</si>
  <si>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</si>
  <si>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</si>
  <si>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</si>
  <si>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</si>
  <si>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</si>
  <si>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</si>
  <si>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</si>
  <si>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</si>
  <si>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</si>
  <si>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</si>
  <si>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</si>
  <si>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</si>
  <si>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</si>
  <si>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</si>
  <si>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</si>
  <si>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</si>
  <si>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</si>
  <si>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</si>
  <si>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</si>
  <si>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</si>
  <si>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</si>
  <si>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</si>
  <si>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</si>
  <si>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</si>
  <si>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</si>
  <si>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</si>
  <si>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</si>
  <si>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</si>
  <si>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</si>
  <si>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</si>
  <si>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</si>
  <si>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</si>
  <si>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</si>
  <si>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 xml:space="preserve">Servicii publice de evidenta a persoanei </t>
  </si>
  <si>
    <t>Cap.54.02 Alte servicii publice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</si>
  <si>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</si>
  <si>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</si>
  <si>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</si>
  <si>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</si>
  <si>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</si>
  <si>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</si>
  <si>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</si>
  <si>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</si>
  <si>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</si>
  <si>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</si>
  <si>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</si>
  <si>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</si>
  <si>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</si>
  <si>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</si>
  <si>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</si>
  <si>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</si>
  <si>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</si>
  <si>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</si>
  <si>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</si>
  <si>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</si>
  <si>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</si>
  <si>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</si>
  <si>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</si>
  <si>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</si>
  <si>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</si>
  <si>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</si>
  <si>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</si>
  <si>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</si>
  <si>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</si>
  <si>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</si>
  <si>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</si>
  <si>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</si>
  <si>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</si>
  <si>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</si>
  <si>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</si>
  <si>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</si>
  <si>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</si>
  <si>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</si>
  <si>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</si>
  <si>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</si>
  <si>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</si>
  <si>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</si>
  <si>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</si>
  <si>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</si>
  <si>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</si>
  <si>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</si>
  <si>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</si>
  <si>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</si>
  <si>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</si>
  <si>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</si>
  <si>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</si>
  <si>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</si>
  <si>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</si>
  <si>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</si>
  <si>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</si>
  <si>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</si>
  <si>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</si>
  <si>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</si>
  <si>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</si>
  <si>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</si>
  <si>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</si>
  <si>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</si>
  <si>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</si>
  <si>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</si>
  <si>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</si>
  <si>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</si>
  <si>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</si>
  <si>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</si>
  <si>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</si>
  <si>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</si>
  <si>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</si>
  <si>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</si>
  <si>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</si>
  <si>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Profesional</t>
  </si>
  <si>
    <t>65.02.03.02</t>
  </si>
  <si>
    <t>65.02.04.03</t>
  </si>
  <si>
    <t>corelatie
 functional</t>
  </si>
  <si>
    <t>total</t>
  </si>
  <si>
    <t>68.02.50.50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</si>
  <si>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</si>
  <si>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</si>
  <si>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</si>
  <si>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</si>
  <si>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</si>
  <si>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Fond de rezerva bugetara la dispozitia autoritatilor locale (50)</t>
  </si>
  <si>
    <t>54.02.05</t>
  </si>
  <si>
    <t>Transport in comun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</si>
  <si>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</si>
  <si>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</si>
  <si>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</si>
  <si>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</si>
  <si>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</si>
  <si>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</si>
  <si>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</si>
  <si>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</si>
  <si>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</si>
  <si>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</si>
  <si>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</si>
  <si>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</si>
  <si>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</si>
  <si>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</si>
  <si>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</si>
  <si>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</si>
  <si>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</si>
  <si>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</si>
  <si>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</si>
  <si>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</si>
  <si>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</si>
  <si>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</si>
  <si>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</si>
  <si>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*cheltuieli de capital                                                           (70)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</si>
  <si>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</si>
  <si>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</si>
  <si>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</si>
  <si>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</si>
  <si>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</si>
  <si>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</si>
  <si>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Servicii  de sănătate publică</t>
  </si>
  <si>
    <t xml:space="preserve">*transferuri de capital                                                        </t>
  </si>
  <si>
    <t>65.02.13</t>
  </si>
  <si>
    <t>Învățământ antepreșcolar ( creșe)</t>
  </si>
  <si>
    <t>Învățământ preșcolar</t>
  </si>
  <si>
    <t>Învățământ primar</t>
  </si>
  <si>
    <t>Alte cheltuieli în domeniul învățământului</t>
  </si>
  <si>
    <t>*proiecte FEN  cadru financiar 2014 - 2020                           (58)</t>
  </si>
  <si>
    <t>Burse</t>
  </si>
  <si>
    <t>Sume aferente persoanelor cu handicap neîncadrate (DMC)</t>
  </si>
  <si>
    <t>Unități de învățământ</t>
  </si>
  <si>
    <t>Direcția Municipală Creșe Satu Mare</t>
  </si>
  <si>
    <t>Total</t>
  </si>
  <si>
    <t>Cheltuieli de personal (10) (Direcția Municipală Creșe Satu Mare)</t>
  </si>
  <si>
    <t xml:space="preserve">Total </t>
  </si>
  <si>
    <t>PRIMĂRIA MUNICIPIULUI SATU MARE</t>
  </si>
  <si>
    <t>Secretar general,</t>
  </si>
  <si>
    <t>ANEXA NR.2</t>
  </si>
  <si>
    <t>ANEXA NR.2.1</t>
  </si>
  <si>
    <t>Plăti anii precedenți (84)</t>
  </si>
  <si>
    <t>Plăți anii precedenți (84)</t>
  </si>
  <si>
    <t>CAP.51.02 AUTORITĂȚI PUBLICE</t>
  </si>
  <si>
    <t xml:space="preserve">total </t>
  </si>
  <si>
    <t>*proiecte PNRR (art.60), - sume reprezentând asistența financiară nerambursabilă  PNRR
din care:</t>
  </si>
  <si>
    <t>*proiecte PNRR (ART.61) - sume aferente componentei 
de împrumut , din care:</t>
  </si>
  <si>
    <t>*proiecte cu finanțare din sumele reprezentând 
asistența financiară nerambursabilă aferentă PNRR ( 60)</t>
  </si>
  <si>
    <t>*proiecte cu finanțare din sumele reprezentând 
componenta de împrumuturi PNRR ( 61)</t>
  </si>
  <si>
    <t>*proiecte PNRR (art.60), - sume reprezentând asistența 
financiară nerambursabilă  PNRR
din care:</t>
  </si>
  <si>
    <t>Învățământ antepreșcolar</t>
  </si>
  <si>
    <t>Învățământ secundar inferior</t>
  </si>
  <si>
    <t>Învățământ secundar superior</t>
  </si>
  <si>
    <t>Centrul Cultural G M Zamfirescu</t>
  </si>
  <si>
    <t>Case de Cultura</t>
  </si>
  <si>
    <t>Cap.65.02 Învățământ</t>
  </si>
  <si>
    <t>*proiecte FEN  cadru financiar 2014 2020        (58)</t>
  </si>
  <si>
    <t>*transferuri interne        - programe de dezvoltare                      (55)</t>
  </si>
  <si>
    <t>Asistență socială pentru familie și copii</t>
  </si>
  <si>
    <t>Cap.66.02 Sănătate</t>
  </si>
  <si>
    <t>Cap.61.02 Ordine publică și siguranță națională</t>
  </si>
  <si>
    <t xml:space="preserve">*transferuri interne  ( 55.01) - programe de dezvoltare      </t>
  </si>
  <si>
    <t xml:space="preserve">Alte cheltuieli in domeniul protectiei mediului </t>
  </si>
  <si>
    <t>74.02.50</t>
  </si>
  <si>
    <t>Dobânzi (30)</t>
  </si>
  <si>
    <t>indemnizatii asistenti personali ai persoanelor cu handicap grav</t>
  </si>
  <si>
    <t>Sume aferente persoanelor cu handicap neîncadrate (59)</t>
  </si>
  <si>
    <t>Sume aferente persoanelor cu handicap neîncadrate (59), din care:</t>
  </si>
  <si>
    <t>Sume aferente persoanelor cu handicap neîncadrate (59) 
- cabinete scolare</t>
  </si>
  <si>
    <t>Tranferuri curente intre unităti (51), din care</t>
  </si>
  <si>
    <t>Intreținere gradini publice, parcuri, zone verzi, baze sportive si de agrement</t>
  </si>
  <si>
    <t>CAP.66.02   SĂNĂTATE</t>
  </si>
  <si>
    <t>CAP.65.02   ÎNVĂȚĂMÂNT</t>
  </si>
  <si>
    <t>Asistență socială (57)</t>
  </si>
  <si>
    <t>Tranferuri curente din bugetele CL și județene pentru acordarea unor ajutoare
 către unitățile administrativ - teritoriale în situații de extremă dificultate (51)</t>
  </si>
  <si>
    <t xml:space="preserve">Plăți 
efectuate </t>
  </si>
  <si>
    <t>CAP.70.02   LOCUINȚE SERVICII SI DEZVOLTARE PUBLICA</t>
  </si>
  <si>
    <t>Plăți anii precedenti (84)</t>
  </si>
  <si>
    <t>Rambursari (81) - BT</t>
  </si>
  <si>
    <t>CHELTUIELI      -  la 31 MARTIE 2024</t>
  </si>
  <si>
    <t>CHELTUIELI       -      la 31 MARTIE 2024</t>
  </si>
  <si>
    <t>Programe finantate din Fondul European 
 de Dezvoltare Regionla (FEDR) , aferente cadrului financiar 2021 - 2027 ( cod 56.48)</t>
  </si>
  <si>
    <t>*transferuri interne              - programe de dezvoltare ( art. 55.01.13)                                                    (55)</t>
  </si>
  <si>
    <t>66.02.06.01</t>
  </si>
  <si>
    <t>Spitale generale</t>
  </si>
  <si>
    <t>*transferuri de capital ( Poliția Locală)                (51)</t>
  </si>
  <si>
    <t>Politia Locală</t>
  </si>
  <si>
    <t>Autorităti executive</t>
  </si>
  <si>
    <t>*transferuri interne (55.01) - programe de dezvoltare</t>
  </si>
  <si>
    <t>Rambursari (81), din care :</t>
  </si>
  <si>
    <t>UniCredit (refinantare)</t>
  </si>
  <si>
    <t>BT - (Pasarela)</t>
  </si>
  <si>
    <t>Transferuri interne</t>
  </si>
  <si>
    <t>Rambursări, credite, din care:</t>
  </si>
  <si>
    <t>Sume reprezentând contribuția unităților
 administrativ-teritoriale la Fondul IID ( art. 55.01.65)</t>
  </si>
  <si>
    <t>Rambursări (81) - ISPA</t>
  </si>
  <si>
    <t>Plăti anii precedenti (84)</t>
  </si>
  <si>
    <t xml:space="preserve">Alte servicii în domeniile locuintelor, serviciilor si dezvoltării comunale </t>
  </si>
  <si>
    <t xml:space="preserve"> asistenți personali ai persoanelor cu handicap grav</t>
  </si>
  <si>
    <t>ajutor social - facilități transport în comun</t>
  </si>
  <si>
    <t xml:space="preserve">Asistență socială in caz de boli și invalidități   </t>
  </si>
  <si>
    <t>65.02.11.30</t>
  </si>
  <si>
    <t>Alte servicii auxiliare</t>
  </si>
  <si>
    <t>Învățământ special</t>
  </si>
  <si>
    <t>65.02.07</t>
  </si>
  <si>
    <t>Inspectorat Situații de Urgență</t>
  </si>
  <si>
    <t>Tranferuri curente intre unitati (51) - Poliția Locală</t>
  </si>
  <si>
    <t>Fond de rezervă bugetară la dispoziția autorităților locale (50)</t>
  </si>
  <si>
    <t>* programe finanțate din Fondul European de Dezvoltare Regionala (FEDR),
 aferente cadrului financiar 2021 - 2027 ( cod.56.48)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</si>
</sst>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" fillId="7" borderId="27" xfId="0" applyNumberFormat="1" applyFont="1" applyFill="1" applyBorder="1" applyAlignment="1">
      <alignment horizontal="right"/>
    </xf>
    <xf numFmtId="3" fontId="2" fillId="7" borderId="28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3" fontId="2" fillId="7" borderId="29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29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2" fillId="8" borderId="25" xfId="0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" fillId="8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1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9" xfId="0" applyFont="1" applyBorder="1" applyAlignment="1">
      <alignment horizontal="center" vertical="center"/>
    </xf>
    <xf numFmtId="3" fontId="2" fillId="0" borderId="32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24" borderId="33" xfId="0" applyFont="1" applyFill="1" applyBorder="1" applyAlignment="1">
      <alignment horizontal="right"/>
    </xf>
    <xf numFmtId="3" fontId="2" fillId="24" borderId="25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19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5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28" fillId="24" borderId="36" xfId="0" applyFont="1" applyFill="1" applyBorder="1" applyAlignment="1">
      <alignment horizontal="center"/>
    </xf>
    <xf numFmtId="3" fontId="2" fillId="24" borderId="36" xfId="0" applyNumberFormat="1" applyFont="1" applyFill="1" applyBorder="1" applyAlignment="1">
      <alignment/>
    </xf>
    <xf numFmtId="3" fontId="33" fillId="24" borderId="36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7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40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5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5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29" xfId="0" applyNumberFormat="1" applyFont="1" applyFill="1" applyBorder="1" applyAlignment="1">
      <alignment/>
    </xf>
    <xf numFmtId="0" fontId="22" fillId="4" borderId="38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26" xfId="0" applyFont="1" applyFill="1" applyBorder="1" applyAlignment="1">
      <alignment horizontal="right"/>
    </xf>
    <xf numFmtId="0" fontId="28" fillId="24" borderId="27" xfId="0" applyFont="1" applyFill="1" applyBorder="1" applyAlignment="1">
      <alignment horizontal="right"/>
    </xf>
    <xf numFmtId="3" fontId="24" fillId="24" borderId="28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37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37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8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9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0" xfId="0" applyFont="1" applyFill="1" applyBorder="1" applyAlignment="1">
      <alignment horizontal="center"/>
    </xf>
    <xf numFmtId="3" fontId="30" fillId="22" borderId="36" xfId="0" applyNumberFormat="1" applyFont="1" applyFill="1" applyBorder="1" applyAlignment="1">
      <alignment/>
    </xf>
    <xf numFmtId="3" fontId="30" fillId="22" borderId="17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32" fillId="26" borderId="19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3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8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0" xfId="0" applyFont="1" applyFill="1" applyBorder="1" applyAlignment="1" applyProtection="1">
      <alignment horizontal="right"/>
      <protection/>
    </xf>
    <xf numFmtId="0" fontId="32" fillId="24" borderId="19" xfId="0" applyFont="1" applyFill="1" applyBorder="1" applyAlignment="1">
      <alignment horizontal="center"/>
    </xf>
    <xf numFmtId="0" fontId="27" fillId="24" borderId="41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28" fillId="27" borderId="19" xfId="0" applyFont="1" applyFill="1" applyBorder="1" applyAlignment="1">
      <alignment horizontal="center"/>
    </xf>
    <xf numFmtId="3" fontId="37" fillId="27" borderId="19" xfId="0" applyNumberFormat="1" applyFont="1" applyFill="1" applyBorder="1" applyAlignment="1">
      <alignment horizontal="right"/>
    </xf>
    <xf numFmtId="10" fontId="2" fillId="0" borderId="12" xfId="0" applyNumberFormat="1" applyFont="1" applyBorder="1" applyAlignment="1">
      <alignment/>
    </xf>
    <xf numFmtId="10" fontId="2" fillId="24" borderId="21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29" xfId="0" applyNumberFormat="1" applyFont="1" applyBorder="1" applyAlignment="1">
      <alignment/>
    </xf>
    <xf numFmtId="10" fontId="2" fillId="7" borderId="29" xfId="0" applyNumberFormat="1" applyFont="1" applyFill="1" applyBorder="1" applyAlignment="1">
      <alignment horizontal="right"/>
    </xf>
    <xf numFmtId="10" fontId="2" fillId="24" borderId="35" xfId="0" applyNumberFormat="1" applyFont="1" applyFill="1" applyBorder="1" applyAlignment="1">
      <alignment/>
    </xf>
    <xf numFmtId="10" fontId="2" fillId="24" borderId="12" xfId="0" applyNumberFormat="1" applyFont="1" applyFill="1" applyBorder="1" applyAlignment="1">
      <alignment/>
    </xf>
    <xf numFmtId="10" fontId="2" fillId="8" borderId="21" xfId="0" applyNumberFormat="1" applyFont="1" applyFill="1" applyBorder="1" applyAlignment="1">
      <alignment/>
    </xf>
    <xf numFmtId="10" fontId="0" fillId="0" borderId="42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29" xfId="0" applyNumberFormat="1" applyFont="1" applyFill="1" applyBorder="1" applyAlignment="1">
      <alignment/>
    </xf>
    <xf numFmtId="10" fontId="2" fillId="0" borderId="29" xfId="0" applyNumberFormat="1" applyFont="1" applyFill="1" applyBorder="1" applyAlignment="1">
      <alignment horizontal="right"/>
    </xf>
    <xf numFmtId="10" fontId="2" fillId="0" borderId="29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2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37" xfId="0" applyFont="1" applyFill="1" applyBorder="1" applyAlignment="1">
      <alignment horizontal="center"/>
    </xf>
    <xf numFmtId="0" fontId="28" fillId="0" borderId="37" xfId="0" applyFont="1" applyBorder="1" applyAlignment="1">
      <alignment horizontal="center"/>
    </xf>
    <xf numFmtId="0" fontId="0" fillId="0" borderId="33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5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29" xfId="0" applyNumberFormat="1" applyFont="1" applyFill="1" applyBorder="1" applyAlignment="1">
      <alignment horizontal="right"/>
    </xf>
    <xf numFmtId="0" fontId="28" fillId="27" borderId="20" xfId="0" applyFont="1" applyFill="1" applyBorder="1" applyAlignment="1">
      <alignment horizontal="right"/>
    </xf>
    <xf numFmtId="10" fontId="37" fillId="27" borderId="21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3" xfId="0" applyFont="1" applyFill="1" applyBorder="1" applyAlignment="1">
      <alignment/>
    </xf>
    <xf numFmtId="0" fontId="32" fillId="20" borderId="25" xfId="0" applyFont="1" applyFill="1" applyBorder="1" applyAlignment="1">
      <alignment horizontal="center" wrapText="1"/>
    </xf>
    <xf numFmtId="0" fontId="32" fillId="20" borderId="25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" fillId="7" borderId="26" xfId="0" applyFont="1" applyFill="1" applyBorder="1" applyAlignment="1">
      <alignment horizontal="center"/>
    </xf>
    <xf numFmtId="0" fontId="32" fillId="7" borderId="27" xfId="0" applyFont="1" applyFill="1" applyBorder="1" applyAlignment="1">
      <alignment horizontal="center"/>
    </xf>
    <xf numFmtId="3" fontId="22" fillId="7" borderId="27" xfId="0" applyNumberFormat="1" applyFont="1" applyFill="1" applyBorder="1" applyAlignment="1">
      <alignment horizontal="right"/>
    </xf>
    <xf numFmtId="10" fontId="22" fillId="7" borderId="28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1" fillId="22" borderId="19" xfId="0" applyFont="1" applyFill="1" applyBorder="1" applyAlignment="1">
      <alignment horizontal="right"/>
    </xf>
    <xf numFmtId="3" fontId="22" fillId="22" borderId="19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49" fontId="2" fillId="20" borderId="2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7" borderId="28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horizontal="center"/>
    </xf>
    <xf numFmtId="3" fontId="2" fillId="7" borderId="45" xfId="0" applyNumberFormat="1" applyFont="1" applyFill="1" applyBorder="1" applyAlignment="1">
      <alignment horizontal="right"/>
    </xf>
    <xf numFmtId="0" fontId="27" fillId="24" borderId="33" xfId="0" applyFont="1" applyFill="1" applyBorder="1" applyAlignment="1">
      <alignment horizontal="right"/>
    </xf>
    <xf numFmtId="10" fontId="23" fillId="0" borderId="21" xfId="0" applyNumberFormat="1" applyFont="1" applyFill="1" applyBorder="1" applyAlignment="1">
      <alignment/>
    </xf>
    <xf numFmtId="3" fontId="2" fillId="20" borderId="31" xfId="0" applyNumberFormat="1" applyFont="1" applyFill="1" applyBorder="1" applyAlignment="1">
      <alignment/>
    </xf>
    <xf numFmtId="3" fontId="2" fillId="20" borderId="27" xfId="0" applyNumberFormat="1" applyFont="1" applyFill="1" applyBorder="1" applyAlignment="1">
      <alignment horizontal="center" vertical="center"/>
    </xf>
    <xf numFmtId="10" fontId="2" fillId="20" borderId="27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39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5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1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29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29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29" xfId="0" applyNumberFormat="1" applyFont="1" applyFill="1" applyBorder="1" applyAlignment="1">
      <alignment/>
    </xf>
    <xf numFmtId="10" fontId="22" fillId="22" borderId="21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42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46" xfId="0" applyFont="1" applyFill="1" applyBorder="1" applyAlignment="1">
      <alignment horizontal="center"/>
    </xf>
    <xf numFmtId="3" fontId="2" fillId="7" borderId="47" xfId="0" applyNumberFormat="1" applyFont="1" applyFill="1" applyBorder="1" applyAlignment="1">
      <alignment horizontal="right"/>
    </xf>
    <xf numFmtId="10" fontId="2" fillId="7" borderId="48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0" borderId="11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32" fillId="3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/>
    </xf>
    <xf numFmtId="0" fontId="32" fillId="7" borderId="49" xfId="0" applyFont="1" applyFill="1" applyBorder="1" applyAlignment="1">
      <alignment horizontal="center"/>
    </xf>
    <xf numFmtId="3" fontId="2" fillId="7" borderId="49" xfId="0" applyNumberFormat="1" applyFont="1" applyFill="1" applyBorder="1" applyAlignment="1">
      <alignment horizontal="right"/>
    </xf>
    <xf numFmtId="0" fontId="2" fillId="32" borderId="50" xfId="0" applyFont="1" applyFill="1" applyBorder="1" applyAlignment="1">
      <alignment horizontal="center" vertical="center"/>
    </xf>
    <xf numFmtId="3" fontId="2" fillId="32" borderId="50" xfId="0" applyNumberFormat="1" applyFont="1" applyFill="1" applyBorder="1" applyAlignment="1">
      <alignment horizontal="right" vertical="center"/>
    </xf>
    <xf numFmtId="10" fontId="2" fillId="32" borderId="50" xfId="0" applyNumberFormat="1" applyFont="1" applyFill="1" applyBorder="1" applyAlignment="1">
      <alignment horizontal="right" vertical="center"/>
    </xf>
    <xf numFmtId="10" fontId="2" fillId="7" borderId="49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31" fillId="22" borderId="34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51" xfId="0" applyNumberFormat="1" applyFont="1" applyFill="1" applyBorder="1" applyAlignment="1">
      <alignment/>
    </xf>
    <xf numFmtId="3" fontId="2" fillId="0" borderId="37" xfId="0" applyNumberFormat="1" applyFont="1" applyBorder="1" applyAlignment="1">
      <alignment/>
    </xf>
    <xf numFmtId="0" fontId="31" fillId="22" borderId="52" xfId="0" applyFont="1" applyFill="1" applyBorder="1" applyAlignment="1">
      <alignment horizontal="center"/>
    </xf>
    <xf numFmtId="3" fontId="0" fillId="0" borderId="37" xfId="0" applyNumberFormat="1" applyBorder="1" applyAlignment="1">
      <alignment/>
    </xf>
    <xf numFmtId="3" fontId="30" fillId="22" borderId="53" xfId="0" applyNumberFormat="1" applyFont="1" applyFill="1" applyBorder="1" applyAlignment="1">
      <alignment/>
    </xf>
    <xf numFmtId="0" fontId="32" fillId="20" borderId="54" xfId="0" applyFont="1" applyFill="1" applyBorder="1" applyAlignment="1">
      <alignment horizontal="center" wrapText="1"/>
    </xf>
    <xf numFmtId="3" fontId="2" fillId="0" borderId="55" xfId="0" applyNumberFormat="1" applyFont="1" applyBorder="1" applyAlignment="1">
      <alignment/>
    </xf>
    <xf numFmtId="0" fontId="31" fillId="22" borderId="56" xfId="0" applyFont="1" applyFill="1" applyBorder="1" applyAlignment="1">
      <alignment horizontal="center"/>
    </xf>
    <xf numFmtId="3" fontId="30" fillId="22" borderId="57" xfId="0" applyNumberFormat="1" applyFont="1" applyFill="1" applyBorder="1" applyAlignment="1">
      <alignment/>
    </xf>
    <xf numFmtId="3" fontId="2" fillId="0" borderId="58" xfId="0" applyNumberFormat="1" applyFont="1" applyBorder="1" applyAlignment="1">
      <alignment/>
    </xf>
    <xf numFmtId="3" fontId="2" fillId="0" borderId="59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4" fillId="0" borderId="59" xfId="0" applyNumberFormat="1" applyFont="1" applyBorder="1" applyAlignment="1">
      <alignment/>
    </xf>
    <xf numFmtId="0" fontId="32" fillId="20" borderId="60" xfId="0" applyFont="1" applyFill="1" applyBorder="1" applyAlignment="1">
      <alignment horizontal="center" wrapText="1"/>
    </xf>
    <xf numFmtId="10" fontId="2" fillId="0" borderId="61" xfId="0" applyNumberFormat="1" applyFont="1" applyBorder="1" applyAlignment="1">
      <alignment/>
    </xf>
    <xf numFmtId="10" fontId="2" fillId="8" borderId="11" xfId="0" applyNumberFormat="1" applyFont="1" applyFill="1" applyBorder="1" applyAlignment="1">
      <alignment/>
    </xf>
    <xf numFmtId="3" fontId="41" fillId="0" borderId="1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40" fillId="0" borderId="12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4" borderId="54" xfId="0" applyNumberFormat="1" applyFont="1" applyFill="1" applyBorder="1" applyAlignment="1">
      <alignment horizontal="right" vertical="center" wrapText="1"/>
    </xf>
    <xf numFmtId="10" fontId="2" fillId="34" borderId="54" xfId="0" applyNumberFormat="1" applyFont="1" applyFill="1" applyBorder="1" applyAlignment="1">
      <alignment horizontal="right" vertical="center" wrapText="1"/>
    </xf>
    <xf numFmtId="10" fontId="2" fillId="33" borderId="10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10" fontId="2" fillId="33" borderId="13" xfId="0" applyNumberFormat="1" applyFont="1" applyFill="1" applyBorder="1" applyAlignment="1">
      <alignment horizontal="right" vertical="center" wrapText="1"/>
    </xf>
    <xf numFmtId="10" fontId="2" fillId="24" borderId="19" xfId="0" applyNumberFormat="1" applyFont="1" applyFill="1" applyBorder="1" applyAlignment="1">
      <alignment/>
    </xf>
    <xf numFmtId="10" fontId="2" fillId="7" borderId="27" xfId="0" applyNumberFormat="1" applyFont="1" applyFill="1" applyBorder="1" applyAlignment="1">
      <alignment horizontal="right"/>
    </xf>
    <xf numFmtId="10" fontId="2" fillId="24" borderId="16" xfId="0" applyNumberFormat="1" applyFont="1" applyFill="1" applyBorder="1" applyAlignment="1">
      <alignment/>
    </xf>
    <xf numFmtId="0" fontId="23" fillId="24" borderId="10" xfId="0" applyFont="1" applyFill="1" applyBorder="1" applyAlignment="1" applyProtection="1">
      <alignment horizontal="right"/>
      <protection/>
    </xf>
    <xf numFmtId="0" fontId="32" fillId="20" borderId="27" xfId="0" applyFont="1" applyFill="1" applyBorder="1" applyAlignment="1">
      <alignment horizontal="center" vertical="center" wrapText="1"/>
    </xf>
    <xf numFmtId="0" fontId="32" fillId="20" borderId="27" xfId="0" applyFont="1" applyFill="1" applyBorder="1" applyAlignment="1">
      <alignment horizontal="center"/>
    </xf>
    <xf numFmtId="0" fontId="32" fillId="20" borderId="28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horizontal="center" wrapText="1"/>
    </xf>
    <xf numFmtId="10" fontId="2" fillId="0" borderId="21" xfId="0" applyNumberFormat="1" applyFont="1" applyBorder="1" applyAlignment="1" quotePrefix="1">
      <alignment/>
    </xf>
    <xf numFmtId="3" fontId="2" fillId="0" borderId="36" xfId="0" applyNumberFormat="1" applyFont="1" applyBorder="1" applyAlignment="1">
      <alignment/>
    </xf>
    <xf numFmtId="3" fontId="42" fillId="24" borderId="16" xfId="0" applyNumberFormat="1" applyFont="1" applyFill="1" applyBorder="1" applyAlignment="1">
      <alignment/>
    </xf>
    <xf numFmtId="0" fontId="2" fillId="32" borderId="6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10" fontId="2" fillId="20" borderId="31" xfId="0" applyNumberFormat="1" applyFont="1" applyFill="1" applyBorder="1" applyAlignment="1">
      <alignment/>
    </xf>
    <xf numFmtId="10" fontId="2" fillId="0" borderId="63" xfId="0" applyNumberFormat="1" applyFont="1" applyBorder="1" applyAlignment="1">
      <alignment/>
    </xf>
    <xf numFmtId="0" fontId="0" fillId="22" borderId="1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0" xfId="0" applyFont="1" applyFill="1" applyBorder="1" applyAlignment="1">
      <alignment/>
    </xf>
    <xf numFmtId="0" fontId="23" fillId="22" borderId="10" xfId="0" applyFont="1" applyFill="1" applyBorder="1" applyAlignment="1">
      <alignment/>
    </xf>
    <xf numFmtId="0" fontId="23" fillId="24" borderId="10" xfId="0" applyFont="1" applyFill="1" applyBorder="1" applyAlignment="1" applyProtection="1">
      <alignment horizontal="right" wrapText="1"/>
      <protection/>
    </xf>
    <xf numFmtId="0" fontId="2" fillId="22" borderId="10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/>
    </xf>
    <xf numFmtId="0" fontId="39" fillId="0" borderId="10" xfId="0" applyFont="1" applyBorder="1" applyAlignment="1">
      <alignment wrapText="1"/>
    </xf>
    <xf numFmtId="0" fontId="32" fillId="3" borderId="15" xfId="0" applyFont="1" applyFill="1" applyBorder="1" applyAlignment="1">
      <alignment horizontal="center" vertical="center" wrapText="1"/>
    </xf>
    <xf numFmtId="3" fontId="42" fillId="24" borderId="27" xfId="0" applyNumberFormat="1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0" fontId="32" fillId="35" borderId="37" xfId="0" applyFont="1" applyFill="1" applyBorder="1" applyAlignment="1">
      <alignment horizontal="center"/>
    </xf>
    <xf numFmtId="3" fontId="2" fillId="35" borderId="37" xfId="0" applyNumberFormat="1" applyFont="1" applyFill="1" applyBorder="1" applyAlignment="1">
      <alignment/>
    </xf>
    <xf numFmtId="3" fontId="2" fillId="35" borderId="64" xfId="0" applyNumberFormat="1" applyFont="1" applyFill="1" applyBorder="1" applyAlignment="1">
      <alignment/>
    </xf>
    <xf numFmtId="10" fontId="23" fillId="35" borderId="64" xfId="0" applyNumberFormat="1" applyFont="1" applyFill="1" applyBorder="1" applyAlignment="1">
      <alignment/>
    </xf>
    <xf numFmtId="0" fontId="27" fillId="35" borderId="20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/>
    </xf>
    <xf numFmtId="0" fontId="2" fillId="34" borderId="58" xfId="0" applyFont="1" applyFill="1" applyBorder="1" applyAlignment="1">
      <alignment horizontal="center" vertical="center" wrapText="1"/>
    </xf>
    <xf numFmtId="3" fontId="2" fillId="34" borderId="58" xfId="0" applyNumberFormat="1" applyFont="1" applyFill="1" applyBorder="1" applyAlignment="1">
      <alignment horizontal="right" vertical="center" wrapText="1"/>
    </xf>
    <xf numFmtId="0" fontId="27" fillId="35" borderId="11" xfId="0" applyFont="1" applyFill="1" applyBorder="1" applyAlignment="1">
      <alignment horizontal="center" vertical="center" wrapText="1"/>
    </xf>
    <xf numFmtId="3" fontId="27" fillId="35" borderId="11" xfId="0" applyNumberFormat="1" applyFont="1" applyFill="1" applyBorder="1" applyAlignment="1">
      <alignment horizontal="right" vertical="center" wrapText="1"/>
    </xf>
    <xf numFmtId="3" fontId="27" fillId="35" borderId="52" xfId="0" applyNumberFormat="1" applyFont="1" applyFill="1" applyBorder="1" applyAlignment="1">
      <alignment horizontal="right" vertical="center" wrapText="1"/>
    </xf>
    <xf numFmtId="3" fontId="27" fillId="35" borderId="20" xfId="0" applyNumberFormat="1" applyFont="1" applyFill="1" applyBorder="1" applyAlignment="1">
      <alignment horizontal="right" vertical="center" wrapText="1"/>
    </xf>
    <xf numFmtId="0" fontId="32" fillId="35" borderId="38" xfId="0" applyFont="1" applyFill="1" applyBorder="1" applyAlignment="1">
      <alignment horizontal="center"/>
    </xf>
    <xf numFmtId="3" fontId="2" fillId="35" borderId="38" xfId="0" applyNumberFormat="1" applyFont="1" applyFill="1" applyBorder="1" applyAlignment="1">
      <alignment/>
    </xf>
    <xf numFmtId="3" fontId="2" fillId="35" borderId="65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32" fillId="36" borderId="11" xfId="0" applyFont="1" applyFill="1" applyBorder="1" applyAlignment="1">
      <alignment horizontal="center"/>
    </xf>
    <xf numFmtId="3" fontId="2" fillId="36" borderId="11" xfId="0" applyNumberFormat="1" applyFont="1" applyFill="1" applyBorder="1" applyAlignment="1">
      <alignment/>
    </xf>
    <xf numFmtId="3" fontId="2" fillId="36" borderId="22" xfId="0" applyNumberFormat="1" applyFont="1" applyFill="1" applyBorder="1" applyAlignment="1">
      <alignment/>
    </xf>
    <xf numFmtId="3" fontId="2" fillId="36" borderId="12" xfId="0" applyNumberFormat="1" applyFont="1" applyFill="1" applyBorder="1" applyAlignment="1">
      <alignment/>
    </xf>
    <xf numFmtId="10" fontId="2" fillId="36" borderId="12" xfId="0" applyNumberFormat="1" applyFont="1" applyFill="1" applyBorder="1" applyAlignment="1">
      <alignment/>
    </xf>
    <xf numFmtId="0" fontId="32" fillId="37" borderId="25" xfId="0" applyFont="1" applyFill="1" applyBorder="1" applyAlignment="1">
      <alignment horizontal="center" vertical="center"/>
    </xf>
    <xf numFmtId="3" fontId="2" fillId="37" borderId="19" xfId="0" applyNumberFormat="1" applyFont="1" applyFill="1" applyBorder="1" applyAlignment="1">
      <alignment/>
    </xf>
    <xf numFmtId="3" fontId="2" fillId="37" borderId="34" xfId="0" applyNumberFormat="1" applyFont="1" applyFill="1" applyBorder="1" applyAlignment="1">
      <alignment/>
    </xf>
    <xf numFmtId="3" fontId="2" fillId="37" borderId="21" xfId="0" applyNumberFormat="1" applyFont="1" applyFill="1" applyBorder="1" applyAlignment="1">
      <alignment/>
    </xf>
    <xf numFmtId="10" fontId="2" fillId="37" borderId="21" xfId="0" applyNumberFormat="1" applyFont="1" applyFill="1" applyBorder="1" applyAlignment="1">
      <alignment/>
    </xf>
    <xf numFmtId="0" fontId="2" fillId="37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center"/>
    </xf>
    <xf numFmtId="3" fontId="2" fillId="22" borderId="10" xfId="0" applyNumberFormat="1" applyFon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11" borderId="13" xfId="0" applyFont="1" applyFill="1" applyBorder="1" applyAlignment="1">
      <alignment horizontal="right"/>
    </xf>
    <xf numFmtId="0" fontId="32" fillId="22" borderId="11" xfId="0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/>
    </xf>
    <xf numFmtId="0" fontId="28" fillId="38" borderId="11" xfId="0" applyFont="1" applyFill="1" applyBorder="1" applyAlignment="1">
      <alignment horizontal="right"/>
    </xf>
    <xf numFmtId="3" fontId="22" fillId="38" borderId="11" xfId="0" applyNumberFormat="1" applyFont="1" applyFill="1" applyBorder="1" applyAlignment="1">
      <alignment/>
    </xf>
    <xf numFmtId="3" fontId="22" fillId="38" borderId="12" xfId="0" applyNumberFormat="1" applyFont="1" applyFill="1" applyBorder="1" applyAlignment="1">
      <alignment/>
    </xf>
    <xf numFmtId="0" fontId="22" fillId="38" borderId="0" xfId="0" applyFont="1" applyFill="1" applyBorder="1" applyAlignment="1">
      <alignment/>
    </xf>
    <xf numFmtId="10" fontId="22" fillId="38" borderId="12" xfId="0" applyNumberFormat="1" applyFont="1" applyFill="1" applyBorder="1" applyAlignment="1">
      <alignment/>
    </xf>
    <xf numFmtId="3" fontId="2" fillId="22" borderId="11" xfId="0" applyNumberFormat="1" applyFont="1" applyFill="1" applyBorder="1" applyAlignment="1">
      <alignment/>
    </xf>
    <xf numFmtId="0" fontId="32" fillId="38" borderId="11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2" fillId="39" borderId="15" xfId="0" applyFont="1" applyFill="1" applyBorder="1" applyAlignment="1">
      <alignment horizontal="center" vertical="center" wrapText="1"/>
    </xf>
    <xf numFmtId="0" fontId="32" fillId="39" borderId="15" xfId="0" applyFont="1" applyFill="1" applyBorder="1" applyAlignment="1">
      <alignment horizontal="center" vertical="center"/>
    </xf>
    <xf numFmtId="0" fontId="32" fillId="39" borderId="39" xfId="0" applyFont="1" applyFill="1" applyBorder="1" applyAlignment="1">
      <alignment horizontal="center" vertical="center" wrapText="1"/>
    </xf>
    <xf numFmtId="10" fontId="27" fillId="35" borderId="20" xfId="0" applyNumberFormat="1" applyFont="1" applyFill="1" applyBorder="1" applyAlignment="1">
      <alignment horizontal="right" vertical="center" wrapText="1"/>
    </xf>
    <xf numFmtId="0" fontId="2" fillId="11" borderId="13" xfId="0" applyFont="1" applyFill="1" applyBorder="1" applyAlignment="1">
      <alignment horizontal="center"/>
    </xf>
    <xf numFmtId="0" fontId="2" fillId="11" borderId="20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5" fillId="20" borderId="44" xfId="0" applyFont="1" applyFill="1" applyBorder="1" applyAlignment="1">
      <alignment horizontal="center" vertical="center"/>
    </xf>
    <xf numFmtId="0" fontId="25" fillId="20" borderId="4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11" borderId="13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26" fillId="3" borderId="66" xfId="0" applyFont="1" applyFill="1" applyBorder="1" applyAlignment="1">
      <alignment horizontal="center" vertical="center"/>
    </xf>
    <xf numFmtId="0" fontId="26" fillId="3" borderId="67" xfId="0" applyFont="1" applyFill="1" applyBorder="1" applyAlignment="1">
      <alignment horizontal="center" vertical="center"/>
    </xf>
    <xf numFmtId="0" fontId="2" fillId="20" borderId="44" xfId="0" applyFont="1" applyFill="1" applyBorder="1" applyAlignment="1">
      <alignment horizontal="center" vertical="center"/>
    </xf>
    <xf numFmtId="0" fontId="2" fillId="20" borderId="4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68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8" fillId="0" borderId="25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5" fillId="22" borderId="62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69" xfId="0" applyFont="1" applyFill="1" applyBorder="1" applyAlignment="1">
      <alignment horizontal="center"/>
    </xf>
    <xf numFmtId="0" fontId="25" fillId="22" borderId="40" xfId="0" applyFont="1" applyFill="1" applyBorder="1" applyAlignment="1">
      <alignment horizontal="center"/>
    </xf>
    <xf numFmtId="0" fontId="25" fillId="22" borderId="70" xfId="0" applyFont="1" applyFill="1" applyBorder="1" applyAlignment="1">
      <alignment horizontal="center"/>
    </xf>
    <xf numFmtId="0" fontId="25" fillId="22" borderId="47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9" xfId="0" applyFont="1" applyFill="1" applyBorder="1" applyAlignment="1">
      <alignment horizontal="center"/>
    </xf>
    <xf numFmtId="0" fontId="25" fillId="22" borderId="36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2" fillId="0" borderId="64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4" borderId="64" xfId="0" applyFont="1" applyFill="1" applyBorder="1" applyAlignment="1">
      <alignment horizontal="center"/>
    </xf>
    <xf numFmtId="0" fontId="22" fillId="4" borderId="37" xfId="0" applyFont="1" applyFill="1" applyBorder="1" applyAlignment="1">
      <alignment horizontal="center"/>
    </xf>
    <xf numFmtId="0" fontId="22" fillId="4" borderId="71" xfId="0" applyFont="1" applyFill="1" applyBorder="1" applyAlignment="1">
      <alignment horizontal="center"/>
    </xf>
    <xf numFmtId="0" fontId="22" fillId="4" borderId="52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2" fillId="22" borderId="37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6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3" fontId="2" fillId="34" borderId="54" xfId="0" applyNumberFormat="1" applyFont="1" applyFill="1" applyBorder="1" applyAlignment="1">
      <alignment horizontal="right" vertical="center" wrapText="1"/>
    </xf>
    <xf numFmtId="3" fontId="2" fillId="34" borderId="58" xfId="0" applyNumberFormat="1" applyFont="1" applyFill="1" applyBorder="1" applyAlignment="1">
      <alignment horizontal="right" vertical="center"/>
    </xf>
    <xf numFmtId="3" fontId="2" fillId="34" borderId="46" xfId="0" applyNumberFormat="1" applyFont="1" applyFill="1" applyBorder="1" applyAlignment="1">
      <alignment horizontal="right" vertical="center"/>
    </xf>
    <xf numFmtId="10" fontId="2" fillId="34" borderId="54" xfId="0" applyNumberFormat="1" applyFont="1" applyFill="1" applyBorder="1" applyAlignment="1">
      <alignment horizontal="right" vertical="center" wrapText="1"/>
    </xf>
    <xf numFmtId="10" fontId="2" fillId="34" borderId="58" xfId="0" applyNumberFormat="1" applyFont="1" applyFill="1" applyBorder="1" applyAlignment="1">
      <alignment horizontal="right" vertical="center"/>
    </xf>
    <xf numFmtId="10" fontId="2" fillId="34" borderId="46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2" fillId="34" borderId="54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4" borderId="13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9" fillId="20" borderId="44" xfId="0" applyFont="1" applyFill="1" applyBorder="1" applyAlignment="1">
      <alignment horizontal="center"/>
    </xf>
    <xf numFmtId="0" fontId="29" fillId="20" borderId="72" xfId="0" applyFont="1" applyFill="1" applyBorder="1" applyAlignment="1">
      <alignment horizontal="center"/>
    </xf>
    <xf numFmtId="0" fontId="29" fillId="20" borderId="73" xfId="0" applyFont="1" applyFill="1" applyBorder="1" applyAlignment="1">
      <alignment horizontal="center"/>
    </xf>
    <xf numFmtId="0" fontId="25" fillId="20" borderId="26" xfId="0" applyFont="1" applyFill="1" applyBorder="1" applyAlignment="1">
      <alignment horizontal="center"/>
    </xf>
    <xf numFmtId="0" fontId="25" fillId="20" borderId="74" xfId="0" applyFont="1" applyFill="1" applyBorder="1" applyAlignment="1">
      <alignment horizontal="center"/>
    </xf>
    <xf numFmtId="0" fontId="2" fillId="20" borderId="62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 wrapText="1"/>
    </xf>
    <xf numFmtId="0" fontId="0" fillId="0" borderId="68" xfId="0" applyFont="1" applyBorder="1" applyAlignment="1">
      <alignment horizontal="center" wrapText="1"/>
    </xf>
    <xf numFmtId="0" fontId="0" fillId="0" borderId="61" xfId="0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23" fillId="8" borderId="54" xfId="0" applyFont="1" applyFill="1" applyBorder="1" applyAlignment="1">
      <alignment horizontal="center" vertical="center"/>
    </xf>
    <xf numFmtId="0" fontId="23" fillId="8" borderId="58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2" xfId="0" applyBorder="1" applyAlignment="1">
      <alignment horizontal="right"/>
    </xf>
    <xf numFmtId="0" fontId="29" fillId="20" borderId="68" xfId="0" applyFont="1" applyFill="1" applyBorder="1" applyAlignment="1">
      <alignment horizontal="center"/>
    </xf>
    <xf numFmtId="0" fontId="29" fillId="20" borderId="64" xfId="0" applyFont="1" applyFill="1" applyBorder="1" applyAlignment="1">
      <alignment horizontal="center"/>
    </xf>
    <xf numFmtId="0" fontId="29" fillId="20" borderId="6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3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20" borderId="44" xfId="0" applyFill="1" applyBorder="1" applyAlignment="1">
      <alignment horizontal="center"/>
    </xf>
    <xf numFmtId="0" fontId="0" fillId="20" borderId="72" xfId="0" applyFill="1" applyBorder="1" applyAlignment="1">
      <alignment horizontal="center"/>
    </xf>
    <xf numFmtId="0" fontId="0" fillId="20" borderId="73" xfId="0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6" fillId="39" borderId="66" xfId="0" applyFont="1" applyFill="1" applyBorder="1" applyAlignment="1">
      <alignment horizontal="center" vertical="center"/>
    </xf>
    <xf numFmtId="0" fontId="26" fillId="39" borderId="67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10" fontId="2" fillId="0" borderId="36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29"/>
  <sheetViews>
    <sheetView tabSelected="1" zoomScale="124" zoomScaleNormal="124" zoomScalePageLayoutView="0" workbookViewId="0" topLeftCell="A267">
      <selection activeCell="N301" sqref="N301"/>
    </sheetView>
  </sheetViews>
  <sheetFormatPr defaultColWidth="9.140625" defaultRowHeight="12.75"/>
  <cols>
    <col min="1" max="1" width="58.8515625" style="107" customWidth="1"/>
    <col min="2" max="2" width="11.140625" style="107" customWidth="1"/>
    <col min="3" max="3" width="12.140625" style="107" customWidth="1"/>
    <col min="4" max="4" width="12.421875" style="107" customWidth="1"/>
    <col min="5" max="6" width="12.7109375" style="107" hidden="1" customWidth="1"/>
    <col min="7" max="7" width="10.140625" style="107" hidden="1" customWidth="1"/>
    <col min="8" max="8" width="12.421875" style="107" hidden="1" customWidth="1"/>
    <col min="9" max="9" width="10.140625" style="107" hidden="1" customWidth="1"/>
    <col min="10" max="12" width="11.57421875" style="107" customWidth="1"/>
    <col min="13" max="13" width="11.8515625" style="107" customWidth="1"/>
    <col min="14" max="14" width="10.140625" style="107" customWidth="1"/>
    <col min="15" max="15" width="10.140625" style="107" bestFit="1" customWidth="1"/>
    <col min="16" max="16" width="11.140625" style="107" bestFit="1" customWidth="1"/>
    <col min="17" max="17" width="11.140625" style="107" customWidth="1"/>
    <col min="18" max="18" width="11.421875" style="107" customWidth="1"/>
    <col min="19" max="19" width="12.57421875" style="107" customWidth="1"/>
    <col min="20" max="16384" width="9.140625" style="107" customWidth="1"/>
  </cols>
  <sheetData>
    <row r="1" spans="1:13" ht="14.25">
      <c r="A1" s="37" t="s">
        <v>247</v>
      </c>
      <c r="K1" s="404" t="s">
        <v>249</v>
      </c>
      <c r="L1" s="405"/>
      <c r="M1" s="405"/>
    </row>
    <row r="2" spans="1:13" ht="14.25">
      <c r="A2" s="106" t="s">
        <v>180</v>
      </c>
      <c r="K2" s="405"/>
      <c r="L2" s="405"/>
      <c r="M2" s="405"/>
    </row>
    <row r="3" spans="1:13" ht="12.75" customHeight="1">
      <c r="A3" s="536" t="s">
        <v>153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</row>
    <row r="4" spans="1:13" ht="12.75" customHeight="1">
      <c r="A4" s="536"/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</row>
    <row r="5" spans="1:13" ht="12.75" customHeight="1">
      <c r="A5" s="536"/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</row>
    <row r="6" spans="1:13" ht="19.5" customHeight="1">
      <c r="A6" s="540" t="s">
        <v>289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</row>
    <row r="7" spans="1:13" ht="12.75" customHeight="1" thickBo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535" t="s">
        <v>152</v>
      </c>
      <c r="M7" s="535"/>
    </row>
    <row r="8" spans="1:14" ht="45">
      <c r="A8" s="505" t="s">
        <v>140</v>
      </c>
      <c r="B8" s="506"/>
      <c r="C8" s="317" t="s">
        <v>141</v>
      </c>
      <c r="D8" s="317" t="s">
        <v>142</v>
      </c>
      <c r="E8" s="318"/>
      <c r="F8" s="318"/>
      <c r="G8" s="318"/>
      <c r="H8" s="318"/>
      <c r="I8" s="318"/>
      <c r="J8" s="317" t="s">
        <v>143</v>
      </c>
      <c r="K8" s="317" t="s">
        <v>144</v>
      </c>
      <c r="L8" s="439" t="s">
        <v>285</v>
      </c>
      <c r="M8" s="317" t="s">
        <v>146</v>
      </c>
      <c r="N8" s="319" t="s">
        <v>219</v>
      </c>
    </row>
    <row r="9" spans="1:14" ht="16.5" thickBot="1">
      <c r="A9" s="320"/>
      <c r="B9" s="271"/>
      <c r="C9" s="272">
        <v>1</v>
      </c>
      <c r="D9" s="272">
        <v>2</v>
      </c>
      <c r="E9" s="273"/>
      <c r="F9" s="273"/>
      <c r="G9" s="273"/>
      <c r="H9" s="273"/>
      <c r="I9" s="273"/>
      <c r="J9" s="272">
        <v>3</v>
      </c>
      <c r="K9" s="272">
        <v>4</v>
      </c>
      <c r="L9" s="272">
        <v>5</v>
      </c>
      <c r="M9" s="272" t="s">
        <v>149</v>
      </c>
      <c r="N9" s="321"/>
    </row>
    <row r="10" spans="1:14" ht="24.75" customHeight="1" thickBot="1">
      <c r="A10" s="49" t="s">
        <v>253</v>
      </c>
      <c r="B10" s="278" t="s">
        <v>147</v>
      </c>
      <c r="C10" s="279">
        <f>C11+C12+C21+C16+C18</f>
        <v>42527214</v>
      </c>
      <c r="D10" s="279">
        <f aca="true" t="shared" si="0" ref="D10:M10">D11+D12+D21+D16+D18</f>
        <v>14478214</v>
      </c>
      <c r="E10" s="279">
        <f t="shared" si="0"/>
        <v>19479000</v>
      </c>
      <c r="F10" s="279">
        <f t="shared" si="0"/>
        <v>19479000</v>
      </c>
      <c r="G10" s="279">
        <f t="shared" si="0"/>
        <v>19479000</v>
      </c>
      <c r="H10" s="279">
        <f t="shared" si="0"/>
        <v>19479000</v>
      </c>
      <c r="I10" s="279">
        <f t="shared" si="0"/>
        <v>19479000</v>
      </c>
      <c r="J10" s="279">
        <f t="shared" si="0"/>
        <v>40624673</v>
      </c>
      <c r="K10" s="279">
        <f t="shared" si="0"/>
        <v>40624673</v>
      </c>
      <c r="L10" s="279">
        <f>L11+L12+L21+L16+L18+L15</f>
        <v>10628816</v>
      </c>
      <c r="M10" s="279">
        <f t="shared" si="0"/>
        <v>29995857</v>
      </c>
      <c r="N10" s="280">
        <f>L10/C10</f>
        <v>0.24992975086494026</v>
      </c>
    </row>
    <row r="11" spans="1:14" ht="15">
      <c r="A11" s="274" t="s">
        <v>135</v>
      </c>
      <c r="B11" s="514" t="s">
        <v>10</v>
      </c>
      <c r="C11" s="275">
        <v>38000000</v>
      </c>
      <c r="D11" s="275">
        <v>12928000</v>
      </c>
      <c r="E11" s="275"/>
      <c r="F11" s="275"/>
      <c r="G11" s="276"/>
      <c r="H11" s="322"/>
      <c r="I11" s="322"/>
      <c r="J11" s="275">
        <v>37963662</v>
      </c>
      <c r="K11" s="275">
        <v>37963662</v>
      </c>
      <c r="L11" s="275">
        <v>9611304</v>
      </c>
      <c r="M11" s="275">
        <f>J11-L11</f>
        <v>28352358</v>
      </c>
      <c r="N11" s="323">
        <f>L11/C11</f>
        <v>0.25292905263157894</v>
      </c>
    </row>
    <row r="12" spans="1:14" ht="15.75" customHeight="1">
      <c r="A12" s="111" t="s">
        <v>136</v>
      </c>
      <c r="B12" s="514"/>
      <c r="C12" s="114">
        <v>4400000</v>
      </c>
      <c r="D12" s="114">
        <v>1500000</v>
      </c>
      <c r="E12" s="114"/>
      <c r="F12" s="114"/>
      <c r="G12" s="150"/>
      <c r="H12" s="526"/>
      <c r="I12" s="527"/>
      <c r="J12" s="114">
        <v>2554997</v>
      </c>
      <c r="K12" s="114">
        <v>2554997</v>
      </c>
      <c r="L12" s="114">
        <v>989291</v>
      </c>
      <c r="M12" s="114">
        <f aca="true" t="shared" si="1" ref="M12:M20">J12-L12</f>
        <v>1565706</v>
      </c>
      <c r="N12" s="324">
        <f aca="true" t="shared" si="2" ref="N12:N20">L12/C12</f>
        <v>0.22483886363636363</v>
      </c>
    </row>
    <row r="13" spans="1:14" ht="15" customHeight="1" hidden="1">
      <c r="A13" s="111" t="s">
        <v>0</v>
      </c>
      <c r="B13" s="514"/>
      <c r="C13" s="112"/>
      <c r="D13" s="112"/>
      <c r="E13" s="112"/>
      <c r="F13" s="112"/>
      <c r="G13" s="113"/>
      <c r="H13" s="116"/>
      <c r="I13" s="117"/>
      <c r="J13" s="112"/>
      <c r="K13" s="112"/>
      <c r="L13" s="112"/>
      <c r="M13" s="112">
        <f t="shared" si="1"/>
        <v>0</v>
      </c>
      <c r="N13" s="324" t="e">
        <f t="shared" si="2"/>
        <v>#DIV/0!</v>
      </c>
    </row>
    <row r="14" spans="1:14" ht="15" customHeight="1" hidden="1">
      <c r="A14" s="111" t="s">
        <v>1</v>
      </c>
      <c r="B14" s="514"/>
      <c r="C14" s="112"/>
      <c r="D14" s="112"/>
      <c r="E14" s="112"/>
      <c r="F14" s="112"/>
      <c r="G14" s="113"/>
      <c r="H14" s="116"/>
      <c r="I14" s="117"/>
      <c r="J14" s="112"/>
      <c r="K14" s="112"/>
      <c r="L14" s="112"/>
      <c r="M14" s="112">
        <f t="shared" si="1"/>
        <v>0</v>
      </c>
      <c r="N14" s="324" t="e">
        <f t="shared" si="2"/>
        <v>#DIV/0!</v>
      </c>
    </row>
    <row r="15" spans="1:14" ht="24.75" customHeight="1" hidden="1">
      <c r="A15" s="438" t="s">
        <v>284</v>
      </c>
      <c r="B15" s="514"/>
      <c r="C15" s="112">
        <v>0</v>
      </c>
      <c r="D15" s="112">
        <v>0</v>
      </c>
      <c r="E15" s="112"/>
      <c r="F15" s="112"/>
      <c r="G15" s="113"/>
      <c r="H15" s="116"/>
      <c r="I15" s="117"/>
      <c r="J15" s="112">
        <v>0</v>
      </c>
      <c r="K15" s="112">
        <v>0</v>
      </c>
      <c r="L15" s="112">
        <v>0</v>
      </c>
      <c r="M15" s="112">
        <f t="shared" si="1"/>
        <v>0</v>
      </c>
      <c r="N15" s="324">
        <v>0</v>
      </c>
    </row>
    <row r="16" spans="1:14" ht="15" customHeight="1" hidden="1">
      <c r="A16" s="111" t="s">
        <v>207</v>
      </c>
      <c r="B16" s="514"/>
      <c r="C16" s="112"/>
      <c r="D16" s="112"/>
      <c r="E16" s="112"/>
      <c r="F16" s="112"/>
      <c r="G16" s="113"/>
      <c r="H16" s="116"/>
      <c r="I16" s="117"/>
      <c r="J16" s="112"/>
      <c r="K16" s="112"/>
      <c r="L16" s="112"/>
      <c r="M16" s="112">
        <f t="shared" si="1"/>
        <v>0</v>
      </c>
      <c r="N16" s="324" t="e">
        <f t="shared" si="2"/>
        <v>#DIV/0!</v>
      </c>
    </row>
    <row r="17" spans="1:14" ht="15" customHeight="1" hidden="1">
      <c r="A17" s="111" t="s">
        <v>3</v>
      </c>
      <c r="B17" s="514"/>
      <c r="C17" s="112"/>
      <c r="D17" s="112"/>
      <c r="E17" s="112"/>
      <c r="F17" s="112"/>
      <c r="G17" s="113"/>
      <c r="H17" s="116"/>
      <c r="I17" s="117"/>
      <c r="J17" s="112"/>
      <c r="K17" s="112"/>
      <c r="L17" s="112"/>
      <c r="M17" s="112">
        <f t="shared" si="1"/>
        <v>0</v>
      </c>
      <c r="N17" s="324" t="e">
        <f t="shared" si="2"/>
        <v>#DIV/0!</v>
      </c>
    </row>
    <row r="18" spans="1:14" ht="15">
      <c r="A18" s="432" t="s">
        <v>276</v>
      </c>
      <c r="B18" s="515"/>
      <c r="C18" s="112">
        <v>132000</v>
      </c>
      <c r="D18" s="112">
        <v>55000</v>
      </c>
      <c r="E18" s="112"/>
      <c r="F18" s="112"/>
      <c r="G18" s="113"/>
      <c r="H18" s="116"/>
      <c r="I18" s="117"/>
      <c r="J18" s="112">
        <v>110800</v>
      </c>
      <c r="K18" s="112">
        <v>110800</v>
      </c>
      <c r="L18" s="112">
        <v>33007</v>
      </c>
      <c r="M18" s="112">
        <f t="shared" si="1"/>
        <v>77793</v>
      </c>
      <c r="N18" s="324">
        <f t="shared" si="2"/>
        <v>0.2500530303030303</v>
      </c>
    </row>
    <row r="19" spans="1:14" ht="15" hidden="1">
      <c r="A19" s="111" t="s">
        <v>5</v>
      </c>
      <c r="B19" s="115"/>
      <c r="C19" s="112">
        <f>D19+E19+F19+G19</f>
        <v>0</v>
      </c>
      <c r="D19" s="112"/>
      <c r="E19" s="112"/>
      <c r="F19" s="112"/>
      <c r="G19" s="113"/>
      <c r="H19" s="116"/>
      <c r="I19" s="117"/>
      <c r="J19" s="112"/>
      <c r="K19" s="112"/>
      <c r="L19" s="112"/>
      <c r="M19" s="112">
        <f t="shared" si="1"/>
        <v>0</v>
      </c>
      <c r="N19" s="324" t="e">
        <f t="shared" si="2"/>
        <v>#DIV/0!</v>
      </c>
    </row>
    <row r="20" spans="1:14" ht="15" hidden="1">
      <c r="A20" s="111" t="s">
        <v>6</v>
      </c>
      <c r="B20" s="115"/>
      <c r="C20" s="112">
        <f>D20+E20+F20+G20</f>
        <v>0</v>
      </c>
      <c r="D20" s="112"/>
      <c r="E20" s="112"/>
      <c r="F20" s="112"/>
      <c r="G20" s="113"/>
      <c r="H20" s="116"/>
      <c r="I20" s="117"/>
      <c r="J20" s="112"/>
      <c r="K20" s="112"/>
      <c r="L20" s="112"/>
      <c r="M20" s="112">
        <f t="shared" si="1"/>
        <v>0</v>
      </c>
      <c r="N20" s="324" t="e">
        <f t="shared" si="2"/>
        <v>#DIV/0!</v>
      </c>
    </row>
    <row r="21" spans="1:14" ht="15">
      <c r="A21" s="118" t="s">
        <v>7</v>
      </c>
      <c r="B21" s="115"/>
      <c r="C21" s="138">
        <v>-4786</v>
      </c>
      <c r="D21" s="119">
        <v>-4786</v>
      </c>
      <c r="E21" s="119">
        <f>E24</f>
        <v>-4991</v>
      </c>
      <c r="F21" s="119">
        <f>F24</f>
        <v>-4991</v>
      </c>
      <c r="G21" s="119">
        <f>G24</f>
        <v>-4991</v>
      </c>
      <c r="H21" s="119">
        <f>H24</f>
        <v>-4991</v>
      </c>
      <c r="I21" s="119">
        <f>I24</f>
        <v>-4991</v>
      </c>
      <c r="J21" s="119">
        <v>-4786</v>
      </c>
      <c r="K21" s="119">
        <v>-4786</v>
      </c>
      <c r="L21" s="119">
        <v>-4786</v>
      </c>
      <c r="M21" s="112"/>
      <c r="N21" s="324"/>
    </row>
    <row r="22" spans="1:14" ht="15">
      <c r="A22" s="120" t="s">
        <v>8</v>
      </c>
      <c r="B22" s="115"/>
      <c r="C22" s="112"/>
      <c r="D22" s="112"/>
      <c r="E22" s="112"/>
      <c r="F22" s="112"/>
      <c r="G22" s="113"/>
      <c r="H22" s="116" t="s">
        <v>96</v>
      </c>
      <c r="I22" s="121">
        <f>C11+C12</f>
        <v>42400000</v>
      </c>
      <c r="J22" s="112"/>
      <c r="K22" s="112"/>
      <c r="L22" s="112"/>
      <c r="M22" s="112"/>
      <c r="N22" s="324"/>
    </row>
    <row r="23" spans="1:14" ht="14.25">
      <c r="A23" s="122" t="s">
        <v>9</v>
      </c>
      <c r="B23" s="123" t="s">
        <v>10</v>
      </c>
      <c r="C23" s="124">
        <f>C11+C12+C16+C18+C15</f>
        <v>42532000</v>
      </c>
      <c r="D23" s="124">
        <f aca="true" t="shared" si="3" ref="D23:L23">D11+D12+D16+D18+D15</f>
        <v>14483000</v>
      </c>
      <c r="E23" s="124">
        <f t="shared" si="3"/>
        <v>0</v>
      </c>
      <c r="F23" s="124">
        <f t="shared" si="3"/>
        <v>0</v>
      </c>
      <c r="G23" s="124">
        <f t="shared" si="3"/>
        <v>0</v>
      </c>
      <c r="H23" s="124">
        <f t="shared" si="3"/>
        <v>0</v>
      </c>
      <c r="I23" s="124">
        <f t="shared" si="3"/>
        <v>0</v>
      </c>
      <c r="J23" s="124">
        <f t="shared" si="3"/>
        <v>40629459</v>
      </c>
      <c r="K23" s="124">
        <f t="shared" si="3"/>
        <v>40629459</v>
      </c>
      <c r="L23" s="124">
        <f t="shared" si="3"/>
        <v>10633602</v>
      </c>
      <c r="M23" s="124">
        <f>M11+M12+M16+M18</f>
        <v>29995857</v>
      </c>
      <c r="N23" s="325">
        <f>L23/C23</f>
        <v>0.25001415404871624</v>
      </c>
    </row>
    <row r="24" spans="1:14" ht="15" thickBot="1">
      <c r="A24" s="281" t="s">
        <v>7</v>
      </c>
      <c r="B24" s="173"/>
      <c r="C24" s="426">
        <f>C21</f>
        <v>-4786</v>
      </c>
      <c r="D24" s="426">
        <f aca="true" t="shared" si="4" ref="D24:K24">D21</f>
        <v>-4786</v>
      </c>
      <c r="E24" s="426">
        <f t="shared" si="4"/>
        <v>-4786</v>
      </c>
      <c r="F24" s="426">
        <f t="shared" si="4"/>
        <v>-4786</v>
      </c>
      <c r="G24" s="426">
        <f t="shared" si="4"/>
        <v>-4786</v>
      </c>
      <c r="H24" s="426">
        <f t="shared" si="4"/>
        <v>-4786</v>
      </c>
      <c r="I24" s="426">
        <f t="shared" si="4"/>
        <v>-4786</v>
      </c>
      <c r="J24" s="426">
        <f t="shared" si="4"/>
        <v>-4786</v>
      </c>
      <c r="K24" s="426">
        <f t="shared" si="4"/>
        <v>-4786</v>
      </c>
      <c r="L24" s="163">
        <f>L21</f>
        <v>-4786</v>
      </c>
      <c r="M24" s="161"/>
      <c r="N24" s="326"/>
    </row>
    <row r="25" spans="1:14" ht="24.75" customHeight="1" thickBot="1">
      <c r="A25" s="277" t="s">
        <v>14</v>
      </c>
      <c r="B25" s="278" t="s">
        <v>147</v>
      </c>
      <c r="C25" s="279">
        <f>C26+C27+C28+C33</f>
        <v>3030000</v>
      </c>
      <c r="D25" s="279">
        <f aca="true" t="shared" si="5" ref="D25:M25">D26+D27+D28+D33</f>
        <v>1058000</v>
      </c>
      <c r="E25" s="279">
        <f t="shared" si="5"/>
        <v>0</v>
      </c>
      <c r="F25" s="279">
        <f t="shared" si="5"/>
        <v>0</v>
      </c>
      <c r="G25" s="279">
        <f t="shared" si="5"/>
        <v>0</v>
      </c>
      <c r="H25" s="279">
        <f t="shared" si="5"/>
        <v>0</v>
      </c>
      <c r="I25" s="279">
        <f t="shared" si="5"/>
        <v>0</v>
      </c>
      <c r="J25" s="279">
        <f t="shared" si="5"/>
        <v>2953524</v>
      </c>
      <c r="K25" s="279">
        <f t="shared" si="5"/>
        <v>2953524</v>
      </c>
      <c r="L25" s="279">
        <f t="shared" si="5"/>
        <v>791121</v>
      </c>
      <c r="M25" s="279">
        <f t="shared" si="5"/>
        <v>2162403</v>
      </c>
      <c r="N25" s="280">
        <f>L25/C25</f>
        <v>0.2610960396039604</v>
      </c>
    </row>
    <row r="26" spans="1:14" ht="15">
      <c r="A26" s="274" t="s">
        <v>135</v>
      </c>
      <c r="B26" s="514" t="s">
        <v>12</v>
      </c>
      <c r="C26" s="275">
        <v>2950000</v>
      </c>
      <c r="D26" s="275">
        <v>1013000</v>
      </c>
      <c r="E26" s="275"/>
      <c r="F26" s="275"/>
      <c r="G26" s="276"/>
      <c r="H26" s="322"/>
      <c r="I26" s="322"/>
      <c r="J26" s="275">
        <v>2948115</v>
      </c>
      <c r="K26" s="275">
        <v>2948115</v>
      </c>
      <c r="L26" s="275">
        <v>787166</v>
      </c>
      <c r="M26" s="275">
        <f>J26-L26</f>
        <v>2160949</v>
      </c>
      <c r="N26" s="323">
        <f>L26/C26</f>
        <v>0.2668359322033898</v>
      </c>
    </row>
    <row r="27" spans="1:14" ht="15">
      <c r="A27" s="111" t="s">
        <v>136</v>
      </c>
      <c r="B27" s="515"/>
      <c r="C27" s="112">
        <v>70000</v>
      </c>
      <c r="D27" s="112">
        <v>35000</v>
      </c>
      <c r="E27" s="112"/>
      <c r="F27" s="112"/>
      <c r="G27" s="113"/>
      <c r="H27" s="528"/>
      <c r="I27" s="529"/>
      <c r="J27" s="112">
        <v>5409</v>
      </c>
      <c r="K27" s="112">
        <v>5409</v>
      </c>
      <c r="L27" s="112">
        <v>3955</v>
      </c>
      <c r="M27" s="112">
        <f>J27-L27</f>
        <v>1454</v>
      </c>
      <c r="N27" s="324">
        <f aca="true" t="shared" si="6" ref="N27:N32">L27/C27</f>
        <v>0.0565</v>
      </c>
    </row>
    <row r="28" spans="1:14" ht="15">
      <c r="A28" s="111" t="s">
        <v>199</v>
      </c>
      <c r="B28" s="126" t="s">
        <v>200</v>
      </c>
      <c r="C28" s="112">
        <v>10000</v>
      </c>
      <c r="D28" s="112">
        <v>10000</v>
      </c>
      <c r="E28" s="112"/>
      <c r="F28" s="112"/>
      <c r="G28" s="113"/>
      <c r="H28" s="116"/>
      <c r="I28" s="117"/>
      <c r="J28" s="112"/>
      <c r="K28" s="112"/>
      <c r="L28" s="112"/>
      <c r="M28" s="112">
        <f aca="true" t="shared" si="7" ref="M28:M33">J28-L28</f>
        <v>0</v>
      </c>
      <c r="N28" s="324"/>
    </row>
    <row r="29" spans="1:14" ht="15" hidden="1">
      <c r="A29" s="111" t="s">
        <v>1</v>
      </c>
      <c r="B29" s="115"/>
      <c r="C29" s="112"/>
      <c r="D29" s="112"/>
      <c r="E29" s="112"/>
      <c r="F29" s="112"/>
      <c r="G29" s="113"/>
      <c r="H29" s="116"/>
      <c r="I29" s="117"/>
      <c r="J29" s="112"/>
      <c r="K29" s="112"/>
      <c r="L29" s="112"/>
      <c r="M29" s="112">
        <f t="shared" si="7"/>
        <v>0</v>
      </c>
      <c r="N29" s="324" t="e">
        <f t="shared" si="6"/>
        <v>#DIV/0!</v>
      </c>
    </row>
    <row r="30" spans="1:14" ht="15" hidden="1">
      <c r="A30" s="111" t="s">
        <v>134</v>
      </c>
      <c r="B30" s="115"/>
      <c r="C30" s="112"/>
      <c r="D30" s="112"/>
      <c r="E30" s="112"/>
      <c r="F30" s="112"/>
      <c r="G30" s="113"/>
      <c r="H30" s="116"/>
      <c r="I30" s="117"/>
      <c r="J30" s="112"/>
      <c r="K30" s="112"/>
      <c r="L30" s="112"/>
      <c r="M30" s="112">
        <f t="shared" si="7"/>
        <v>0</v>
      </c>
      <c r="N30" s="324" t="e">
        <f t="shared" si="6"/>
        <v>#DIV/0!</v>
      </c>
    </row>
    <row r="31" spans="1:14" ht="15" hidden="1">
      <c r="A31" s="111" t="s">
        <v>2</v>
      </c>
      <c r="B31" s="115"/>
      <c r="C31" s="112"/>
      <c r="D31" s="112"/>
      <c r="E31" s="112"/>
      <c r="F31" s="112"/>
      <c r="G31" s="113"/>
      <c r="H31" s="116"/>
      <c r="I31" s="117"/>
      <c r="J31" s="112"/>
      <c r="K31" s="112"/>
      <c r="L31" s="112"/>
      <c r="M31" s="112">
        <f t="shared" si="7"/>
        <v>0</v>
      </c>
      <c r="N31" s="324" t="e">
        <f t="shared" si="6"/>
        <v>#DIV/0!</v>
      </c>
    </row>
    <row r="32" spans="1:14" ht="15" hidden="1">
      <c r="A32" s="111" t="s">
        <v>3</v>
      </c>
      <c r="B32" s="115"/>
      <c r="C32" s="112"/>
      <c r="D32" s="112"/>
      <c r="E32" s="112"/>
      <c r="F32" s="112"/>
      <c r="G32" s="113"/>
      <c r="H32" s="116"/>
      <c r="I32" s="117"/>
      <c r="J32" s="112"/>
      <c r="K32" s="112"/>
      <c r="L32" s="112"/>
      <c r="M32" s="112">
        <f t="shared" si="7"/>
        <v>0</v>
      </c>
      <c r="N32" s="324" t="e">
        <f t="shared" si="6"/>
        <v>#DIV/0!</v>
      </c>
    </row>
    <row r="33" spans="1:14" ht="15">
      <c r="A33" s="432" t="s">
        <v>276</v>
      </c>
      <c r="B33" s="225" t="s">
        <v>12</v>
      </c>
      <c r="C33" s="112">
        <v>0</v>
      </c>
      <c r="D33" s="112">
        <v>0</v>
      </c>
      <c r="E33" s="112"/>
      <c r="F33" s="112"/>
      <c r="G33" s="113"/>
      <c r="H33" s="116"/>
      <c r="I33" s="117"/>
      <c r="J33" s="112">
        <v>0</v>
      </c>
      <c r="K33" s="112">
        <v>0</v>
      </c>
      <c r="L33" s="112">
        <v>0</v>
      </c>
      <c r="M33" s="112">
        <f t="shared" si="7"/>
        <v>0</v>
      </c>
      <c r="N33" s="324"/>
    </row>
    <row r="34" spans="1:14" ht="15" hidden="1">
      <c r="A34" s="111" t="s">
        <v>5</v>
      </c>
      <c r="B34" s="115"/>
      <c r="C34" s="112">
        <f>D34+E34+F34+G34</f>
        <v>0</v>
      </c>
      <c r="D34" s="112"/>
      <c r="E34" s="112"/>
      <c r="F34" s="112"/>
      <c r="G34" s="113"/>
      <c r="H34" s="116"/>
      <c r="I34" s="117"/>
      <c r="J34" s="112"/>
      <c r="K34" s="112"/>
      <c r="L34" s="112"/>
      <c r="M34" s="112"/>
      <c r="N34" s="324"/>
    </row>
    <row r="35" spans="1:14" ht="15" hidden="1">
      <c r="A35" s="111" t="s">
        <v>6</v>
      </c>
      <c r="B35" s="115"/>
      <c r="C35" s="112">
        <f>D35+E35+F35+G35</f>
        <v>0</v>
      </c>
      <c r="D35" s="112"/>
      <c r="E35" s="112"/>
      <c r="F35" s="112"/>
      <c r="G35" s="113"/>
      <c r="H35" s="116"/>
      <c r="I35" s="117"/>
      <c r="J35" s="112"/>
      <c r="K35" s="112"/>
      <c r="L35" s="112"/>
      <c r="M35" s="112"/>
      <c r="N35" s="324"/>
    </row>
    <row r="36" spans="1:14" ht="15">
      <c r="A36" s="118" t="s">
        <v>7</v>
      </c>
      <c r="B36" s="115"/>
      <c r="C36" s="112"/>
      <c r="D36" s="112"/>
      <c r="E36" s="112"/>
      <c r="F36" s="112"/>
      <c r="G36" s="113"/>
      <c r="H36" s="116"/>
      <c r="I36" s="117"/>
      <c r="J36" s="112"/>
      <c r="K36" s="112"/>
      <c r="L36" s="112"/>
      <c r="M36" s="112"/>
      <c r="N36" s="324"/>
    </row>
    <row r="37" spans="1:14" ht="15">
      <c r="A37" s="120" t="s">
        <v>8</v>
      </c>
      <c r="B37" s="115"/>
      <c r="C37" s="112"/>
      <c r="D37" s="112"/>
      <c r="E37" s="112"/>
      <c r="F37" s="112"/>
      <c r="G37" s="113"/>
      <c r="H37" s="116" t="s">
        <v>96</v>
      </c>
      <c r="I37" s="121">
        <f>C26+C27</f>
        <v>3020000</v>
      </c>
      <c r="J37" s="112"/>
      <c r="K37" s="112"/>
      <c r="L37" s="112"/>
      <c r="M37" s="112"/>
      <c r="N37" s="324"/>
    </row>
    <row r="38" spans="1:14" ht="15">
      <c r="A38" s="6" t="s">
        <v>317</v>
      </c>
      <c r="B38" s="123" t="s">
        <v>200</v>
      </c>
      <c r="C38" s="128">
        <f>C28</f>
        <v>10000</v>
      </c>
      <c r="D38" s="128">
        <f aca="true" t="shared" si="8" ref="D38:M38">D28</f>
        <v>10000</v>
      </c>
      <c r="E38" s="128">
        <f t="shared" si="8"/>
        <v>0</v>
      </c>
      <c r="F38" s="128">
        <f t="shared" si="8"/>
        <v>0</v>
      </c>
      <c r="G38" s="128">
        <f t="shared" si="8"/>
        <v>0</v>
      </c>
      <c r="H38" s="128">
        <f t="shared" si="8"/>
        <v>0</v>
      </c>
      <c r="I38" s="128">
        <f t="shared" si="8"/>
        <v>0</v>
      </c>
      <c r="J38" s="128">
        <f t="shared" si="8"/>
        <v>0</v>
      </c>
      <c r="K38" s="128">
        <f t="shared" si="8"/>
        <v>0</v>
      </c>
      <c r="L38" s="128">
        <f t="shared" si="8"/>
        <v>0</v>
      </c>
      <c r="M38" s="128">
        <f t="shared" si="8"/>
        <v>0</v>
      </c>
      <c r="N38" s="327"/>
    </row>
    <row r="39" spans="1:14" ht="14.25">
      <c r="A39" s="122" t="s">
        <v>11</v>
      </c>
      <c r="B39" s="123" t="s">
        <v>12</v>
      </c>
      <c r="C39" s="124">
        <f>C27+C26+C33</f>
        <v>3020000</v>
      </c>
      <c r="D39" s="124">
        <f aca="true" t="shared" si="9" ref="D39:M39">D27+D26+D33</f>
        <v>1048000</v>
      </c>
      <c r="E39" s="124">
        <f t="shared" si="9"/>
        <v>0</v>
      </c>
      <c r="F39" s="124">
        <f t="shared" si="9"/>
        <v>0</v>
      </c>
      <c r="G39" s="124">
        <f t="shared" si="9"/>
        <v>0</v>
      </c>
      <c r="H39" s="124">
        <f t="shared" si="9"/>
        <v>0</v>
      </c>
      <c r="I39" s="124">
        <f t="shared" si="9"/>
        <v>0</v>
      </c>
      <c r="J39" s="124">
        <f t="shared" si="9"/>
        <v>2953524</v>
      </c>
      <c r="K39" s="124">
        <f t="shared" si="9"/>
        <v>2953524</v>
      </c>
      <c r="L39" s="124">
        <f t="shared" si="9"/>
        <v>791121</v>
      </c>
      <c r="M39" s="124">
        <f t="shared" si="9"/>
        <v>2162403</v>
      </c>
      <c r="N39" s="325">
        <f>L39/C39</f>
        <v>0.2619605960264901</v>
      </c>
    </row>
    <row r="40" spans="1:14" ht="15.75" thickBot="1">
      <c r="A40" s="281" t="s">
        <v>7</v>
      </c>
      <c r="B40" s="173"/>
      <c r="C40" s="161"/>
      <c r="D40" s="161"/>
      <c r="E40" s="161"/>
      <c r="F40" s="161"/>
      <c r="G40" s="161"/>
      <c r="H40" s="282"/>
      <c r="I40" s="176"/>
      <c r="J40" s="161">
        <f>J36</f>
        <v>0</v>
      </c>
      <c r="K40" s="161">
        <f>K36</f>
        <v>0</v>
      </c>
      <c r="L40" s="161">
        <f>L36</f>
        <v>0</v>
      </c>
      <c r="M40" s="161"/>
      <c r="N40" s="326"/>
    </row>
    <row r="41" spans="1:14" ht="24.75" customHeight="1" thickBot="1">
      <c r="A41" s="277" t="s">
        <v>22</v>
      </c>
      <c r="B41" s="278" t="s">
        <v>147</v>
      </c>
      <c r="C41" s="279">
        <f>C42+C43</f>
        <v>4442000</v>
      </c>
      <c r="D41" s="279">
        <f aca="true" t="shared" si="10" ref="D41:M41">D42+D43</f>
        <v>1000000</v>
      </c>
      <c r="E41" s="279">
        <f t="shared" si="10"/>
        <v>0</v>
      </c>
      <c r="F41" s="279">
        <f t="shared" si="10"/>
        <v>0</v>
      </c>
      <c r="G41" s="279">
        <f t="shared" si="10"/>
        <v>0</v>
      </c>
      <c r="H41" s="279">
        <f t="shared" si="10"/>
        <v>0</v>
      </c>
      <c r="I41" s="279">
        <f t="shared" si="10"/>
        <v>0</v>
      </c>
      <c r="J41" s="279">
        <f>J42+J43+J44</f>
        <v>4242000</v>
      </c>
      <c r="K41" s="279">
        <f>K42+K43+K44</f>
        <v>4242000</v>
      </c>
      <c r="L41" s="279">
        <f>L42+L43+L44</f>
        <v>775584</v>
      </c>
      <c r="M41" s="279">
        <f t="shared" si="10"/>
        <v>3466416</v>
      </c>
      <c r="N41" s="280">
        <f>L41/C41</f>
        <v>0.1746024313372355</v>
      </c>
    </row>
    <row r="42" spans="1:14" ht="15">
      <c r="A42" s="274" t="s">
        <v>0</v>
      </c>
      <c r="B42" s="283"/>
      <c r="C42" s="275">
        <v>4442000</v>
      </c>
      <c r="D42" s="275">
        <v>1000000</v>
      </c>
      <c r="E42" s="275"/>
      <c r="F42" s="275"/>
      <c r="G42" s="276"/>
      <c r="H42" s="530"/>
      <c r="I42" s="531"/>
      <c r="J42" s="275">
        <v>4242000</v>
      </c>
      <c r="K42" s="275">
        <v>4242000</v>
      </c>
      <c r="L42" s="275">
        <v>775584</v>
      </c>
      <c r="M42" s="275">
        <f>J42-L42</f>
        <v>3466416</v>
      </c>
      <c r="N42" s="323">
        <f>L42/C42</f>
        <v>0.1746024313372355</v>
      </c>
    </row>
    <row r="43" spans="1:14" ht="15">
      <c r="A43" s="130" t="s">
        <v>13</v>
      </c>
      <c r="B43" s="131"/>
      <c r="C43" s="132">
        <v>0</v>
      </c>
      <c r="D43" s="132"/>
      <c r="E43" s="132"/>
      <c r="F43" s="132"/>
      <c r="G43" s="133"/>
      <c r="H43" s="116"/>
      <c r="I43" s="121"/>
      <c r="J43" s="132"/>
      <c r="K43" s="132"/>
      <c r="L43" s="132"/>
      <c r="M43" s="132">
        <f>J43-L43</f>
        <v>0</v>
      </c>
      <c r="N43" s="328"/>
    </row>
    <row r="44" spans="1:14" ht="15.75" thickBot="1">
      <c r="A44" s="118" t="s">
        <v>7</v>
      </c>
      <c r="B44" s="123"/>
      <c r="C44" s="124"/>
      <c r="D44" s="124"/>
      <c r="E44" s="124"/>
      <c r="F44" s="124"/>
      <c r="G44" s="124"/>
      <c r="H44" s="117"/>
      <c r="I44" s="121"/>
      <c r="J44" s="125"/>
      <c r="K44" s="125"/>
      <c r="L44" s="125"/>
      <c r="M44" s="124"/>
      <c r="N44" s="325"/>
    </row>
    <row r="45" spans="1:14" ht="24.75" customHeight="1" thickBot="1">
      <c r="A45" s="277" t="s">
        <v>15</v>
      </c>
      <c r="B45" s="278" t="s">
        <v>147</v>
      </c>
      <c r="C45" s="279">
        <f>C47+C52+C58</f>
        <v>13810000</v>
      </c>
      <c r="D45" s="279">
        <f aca="true" t="shared" si="11" ref="D45:L45">D47+D52+D58</f>
        <v>5008825</v>
      </c>
      <c r="E45" s="279">
        <f t="shared" si="11"/>
        <v>0</v>
      </c>
      <c r="F45" s="279">
        <f t="shared" si="11"/>
        <v>0</v>
      </c>
      <c r="G45" s="279">
        <f t="shared" si="11"/>
        <v>0</v>
      </c>
      <c r="H45" s="279">
        <f t="shared" si="11"/>
        <v>0</v>
      </c>
      <c r="I45" s="279">
        <f t="shared" si="11"/>
        <v>0</v>
      </c>
      <c r="J45" s="279">
        <f t="shared" si="11"/>
        <v>13783823</v>
      </c>
      <c r="K45" s="279">
        <f t="shared" si="11"/>
        <v>13783823</v>
      </c>
      <c r="L45" s="279">
        <f t="shared" si="11"/>
        <v>5008730</v>
      </c>
      <c r="M45" s="279">
        <f>M46+M47+M58</f>
        <v>25093</v>
      </c>
      <c r="N45" s="280">
        <f>L45/C45</f>
        <v>0.36268863142650254</v>
      </c>
    </row>
    <row r="46" spans="1:14" ht="15" hidden="1">
      <c r="A46" s="274" t="s">
        <v>135</v>
      </c>
      <c r="B46" s="284" t="s">
        <v>19</v>
      </c>
      <c r="C46" s="275"/>
      <c r="D46" s="275"/>
      <c r="E46" s="275"/>
      <c r="F46" s="275"/>
      <c r="G46" s="275"/>
      <c r="H46" s="275"/>
      <c r="I46" s="275"/>
      <c r="J46" s="285"/>
      <c r="K46" s="286"/>
      <c r="L46" s="275"/>
      <c r="M46" s="275">
        <f>J46-L46</f>
        <v>0</v>
      </c>
      <c r="N46" s="323" t="e">
        <f>L46/C46</f>
        <v>#DIV/0!</v>
      </c>
    </row>
    <row r="47" spans="1:14" ht="14.25">
      <c r="A47" s="485" t="s">
        <v>150</v>
      </c>
      <c r="B47" s="134"/>
      <c r="C47" s="135">
        <f>C48+C49</f>
        <v>60000</v>
      </c>
      <c r="D47" s="135">
        <f aca="true" t="shared" si="12" ref="D47:M47">D48+D49</f>
        <v>8825</v>
      </c>
      <c r="E47" s="135">
        <f t="shared" si="12"/>
        <v>0</v>
      </c>
      <c r="F47" s="135">
        <f t="shared" si="12"/>
        <v>0</v>
      </c>
      <c r="G47" s="135">
        <f t="shared" si="12"/>
        <v>0</v>
      </c>
      <c r="H47" s="135">
        <f t="shared" si="12"/>
        <v>0</v>
      </c>
      <c r="I47" s="135">
        <f t="shared" si="12"/>
        <v>0</v>
      </c>
      <c r="J47" s="135">
        <f t="shared" si="12"/>
        <v>33878</v>
      </c>
      <c r="K47" s="135">
        <f t="shared" si="12"/>
        <v>33878</v>
      </c>
      <c r="L47" s="135">
        <f t="shared" si="12"/>
        <v>8785</v>
      </c>
      <c r="M47" s="135">
        <f t="shared" si="12"/>
        <v>25093</v>
      </c>
      <c r="N47" s="329">
        <f>L47/C47</f>
        <v>0.14641666666666667</v>
      </c>
    </row>
    <row r="48" spans="1:14" ht="15" hidden="1">
      <c r="A48" s="136" t="s">
        <v>16</v>
      </c>
      <c r="B48" s="134" t="s">
        <v>19</v>
      </c>
      <c r="C48" s="112"/>
      <c r="D48" s="112"/>
      <c r="E48" s="112"/>
      <c r="F48" s="112"/>
      <c r="G48" s="113"/>
      <c r="H48" s="322"/>
      <c r="I48" s="322"/>
      <c r="J48" s="114"/>
      <c r="K48" s="114"/>
      <c r="L48" s="112"/>
      <c r="M48" s="112"/>
      <c r="N48" s="324"/>
    </row>
    <row r="49" spans="1:14" ht="15">
      <c r="A49" s="227" t="s">
        <v>315</v>
      </c>
      <c r="B49" s="134" t="s">
        <v>20</v>
      </c>
      <c r="C49" s="112">
        <v>60000</v>
      </c>
      <c r="D49" s="112">
        <v>8825</v>
      </c>
      <c r="E49" s="112"/>
      <c r="F49" s="112"/>
      <c r="G49" s="113"/>
      <c r="H49" s="322"/>
      <c r="I49" s="322"/>
      <c r="J49" s="112">
        <v>33878</v>
      </c>
      <c r="K49" s="112">
        <v>33878</v>
      </c>
      <c r="L49" s="112">
        <v>8785</v>
      </c>
      <c r="M49" s="112">
        <f>J49-L49</f>
        <v>25093</v>
      </c>
      <c r="N49" s="324">
        <f>L49/C49</f>
        <v>0.14641666666666667</v>
      </c>
    </row>
    <row r="50" spans="1:14" ht="15" hidden="1">
      <c r="A50" s="111" t="s">
        <v>0</v>
      </c>
      <c r="B50" s="115"/>
      <c r="C50" s="112">
        <f aca="true" t="shared" si="13" ref="C50:C57">D50+E50+F50+G50</f>
        <v>0</v>
      </c>
      <c r="D50" s="112"/>
      <c r="E50" s="112"/>
      <c r="F50" s="112"/>
      <c r="G50" s="113"/>
      <c r="H50" s="322"/>
      <c r="I50" s="322"/>
      <c r="J50" s="112"/>
      <c r="K50" s="112"/>
      <c r="L50" s="112"/>
      <c r="M50" s="112">
        <f>J50-L50</f>
        <v>0</v>
      </c>
      <c r="N50" s="324" t="e">
        <f aca="true" t="shared" si="14" ref="N50:N57">L50/C50</f>
        <v>#DIV/0!</v>
      </c>
    </row>
    <row r="51" spans="1:14" ht="15" hidden="1">
      <c r="A51" s="111" t="s">
        <v>1</v>
      </c>
      <c r="B51" s="115"/>
      <c r="C51" s="112">
        <f t="shared" si="13"/>
        <v>0</v>
      </c>
      <c r="D51" s="112"/>
      <c r="E51" s="112"/>
      <c r="F51" s="112"/>
      <c r="G51" s="113"/>
      <c r="H51" s="322"/>
      <c r="I51" s="322"/>
      <c r="J51" s="112"/>
      <c r="K51" s="112"/>
      <c r="L51" s="112"/>
      <c r="M51" s="112">
        <f>J51-L51</f>
        <v>0</v>
      </c>
      <c r="N51" s="324" t="e">
        <f t="shared" si="14"/>
        <v>#DIV/0!</v>
      </c>
    </row>
    <row r="52" spans="1:14" ht="15">
      <c r="A52" s="485" t="s">
        <v>316</v>
      </c>
      <c r="B52" s="484" t="s">
        <v>19</v>
      </c>
      <c r="C52" s="479">
        <v>13750000</v>
      </c>
      <c r="D52" s="479">
        <v>5000000</v>
      </c>
      <c r="E52" s="479"/>
      <c r="F52" s="479"/>
      <c r="G52" s="480"/>
      <c r="H52" s="481"/>
      <c r="I52" s="481"/>
      <c r="J52" s="479">
        <v>13750000</v>
      </c>
      <c r="K52" s="479">
        <v>13750000</v>
      </c>
      <c r="L52" s="479">
        <v>5000000</v>
      </c>
      <c r="M52" s="479">
        <f>J52-L52</f>
        <v>8750000</v>
      </c>
      <c r="N52" s="482">
        <f t="shared" si="14"/>
        <v>0.36363636363636365</v>
      </c>
    </row>
    <row r="53" spans="1:14" ht="15" hidden="1">
      <c r="A53" s="111" t="s">
        <v>2</v>
      </c>
      <c r="B53" s="115"/>
      <c r="C53" s="112">
        <f t="shared" si="13"/>
        <v>0</v>
      </c>
      <c r="D53" s="112"/>
      <c r="E53" s="112"/>
      <c r="F53" s="112"/>
      <c r="G53" s="113"/>
      <c r="H53" s="322"/>
      <c r="I53" s="322"/>
      <c r="J53" s="112"/>
      <c r="K53" s="112"/>
      <c r="L53" s="112"/>
      <c r="M53" s="112"/>
      <c r="N53" s="324" t="e">
        <f t="shared" si="14"/>
        <v>#DIV/0!</v>
      </c>
    </row>
    <row r="54" spans="1:14" ht="15" hidden="1">
      <c r="A54" s="111" t="s">
        <v>3</v>
      </c>
      <c r="B54" s="115"/>
      <c r="C54" s="112">
        <f t="shared" si="13"/>
        <v>0</v>
      </c>
      <c r="D54" s="112"/>
      <c r="E54" s="112"/>
      <c r="F54" s="112"/>
      <c r="G54" s="113"/>
      <c r="H54" s="322"/>
      <c r="I54" s="322"/>
      <c r="J54" s="112"/>
      <c r="K54" s="112"/>
      <c r="L54" s="112"/>
      <c r="M54" s="112"/>
      <c r="N54" s="324" t="e">
        <f t="shared" si="14"/>
        <v>#DIV/0!</v>
      </c>
    </row>
    <row r="55" spans="1:14" ht="15" hidden="1">
      <c r="A55" s="111" t="s">
        <v>4</v>
      </c>
      <c r="B55" s="115"/>
      <c r="C55" s="112">
        <f t="shared" si="13"/>
        <v>0</v>
      </c>
      <c r="D55" s="112"/>
      <c r="E55" s="112"/>
      <c r="F55" s="112"/>
      <c r="G55" s="113"/>
      <c r="H55" s="322"/>
      <c r="I55" s="322"/>
      <c r="J55" s="112"/>
      <c r="K55" s="112"/>
      <c r="L55" s="112"/>
      <c r="M55" s="112"/>
      <c r="N55" s="324" t="e">
        <f t="shared" si="14"/>
        <v>#DIV/0!</v>
      </c>
    </row>
    <row r="56" spans="1:14" ht="15" hidden="1">
      <c r="A56" s="111" t="s">
        <v>5</v>
      </c>
      <c r="B56" s="115"/>
      <c r="C56" s="112">
        <f t="shared" si="13"/>
        <v>0</v>
      </c>
      <c r="D56" s="112"/>
      <c r="E56" s="112"/>
      <c r="F56" s="112"/>
      <c r="G56" s="113"/>
      <c r="H56" s="322"/>
      <c r="I56" s="322"/>
      <c r="J56" s="112"/>
      <c r="K56" s="112"/>
      <c r="L56" s="112"/>
      <c r="M56" s="112"/>
      <c r="N56" s="324" t="e">
        <f t="shared" si="14"/>
        <v>#DIV/0!</v>
      </c>
    </row>
    <row r="57" spans="1:14" ht="15" hidden="1">
      <c r="A57" s="111" t="s">
        <v>6</v>
      </c>
      <c r="B57" s="115"/>
      <c r="C57" s="112">
        <f t="shared" si="13"/>
        <v>0</v>
      </c>
      <c r="D57" s="112"/>
      <c r="E57" s="112"/>
      <c r="F57" s="112"/>
      <c r="G57" s="113"/>
      <c r="H57" s="322"/>
      <c r="I57" s="322"/>
      <c r="J57" s="112"/>
      <c r="K57" s="112"/>
      <c r="L57" s="112"/>
      <c r="M57" s="112"/>
      <c r="N57" s="324" t="e">
        <f t="shared" si="14"/>
        <v>#DIV/0!</v>
      </c>
    </row>
    <row r="58" spans="1:14" ht="15">
      <c r="A58" s="118" t="s">
        <v>7</v>
      </c>
      <c r="B58" s="484" t="s">
        <v>19</v>
      </c>
      <c r="C58" s="138"/>
      <c r="D58" s="138"/>
      <c r="E58" s="112"/>
      <c r="F58" s="112"/>
      <c r="G58" s="113"/>
      <c r="H58" s="322"/>
      <c r="I58" s="322"/>
      <c r="J58" s="119">
        <v>-55</v>
      </c>
      <c r="K58" s="119">
        <v>-55</v>
      </c>
      <c r="L58" s="119">
        <v>-55</v>
      </c>
      <c r="M58" s="112"/>
      <c r="N58" s="324"/>
    </row>
    <row r="59" spans="1:14" ht="15">
      <c r="A59" s="120" t="s">
        <v>8</v>
      </c>
      <c r="B59" s="115"/>
      <c r="C59" s="112"/>
      <c r="D59" s="112"/>
      <c r="E59" s="112"/>
      <c r="F59" s="112"/>
      <c r="G59" s="113"/>
      <c r="H59" s="322"/>
      <c r="I59" s="322"/>
      <c r="J59" s="112"/>
      <c r="K59" s="112"/>
      <c r="L59" s="112"/>
      <c r="M59" s="112"/>
      <c r="N59" s="324"/>
    </row>
    <row r="60" spans="1:14" ht="15">
      <c r="A60" s="127" t="s">
        <v>16</v>
      </c>
      <c r="B60" s="123" t="s">
        <v>19</v>
      </c>
      <c r="C60" s="124">
        <f>C52</f>
        <v>13750000</v>
      </c>
      <c r="D60" s="124">
        <f>D52</f>
        <v>5000000</v>
      </c>
      <c r="E60" s="124">
        <f>E46+E48</f>
        <v>0</v>
      </c>
      <c r="F60" s="124">
        <f>F46+F48</f>
        <v>0</v>
      </c>
      <c r="G60" s="137">
        <f>G46+G48</f>
        <v>0</v>
      </c>
      <c r="H60" s="528" t="s">
        <v>104</v>
      </c>
      <c r="I60" s="529"/>
      <c r="J60" s="124">
        <f>J52</f>
        <v>13750000</v>
      </c>
      <c r="K60" s="124">
        <f>K52</f>
        <v>13750000</v>
      </c>
      <c r="L60" s="124">
        <f>L52</f>
        <v>5000000</v>
      </c>
      <c r="M60" s="124">
        <f>J60-L60</f>
        <v>8750000</v>
      </c>
      <c r="N60" s="325">
        <f>L60/C60</f>
        <v>0.36363636363636365</v>
      </c>
    </row>
    <row r="61" spans="1:14" ht="14.25">
      <c r="A61" s="127" t="s">
        <v>17</v>
      </c>
      <c r="B61" s="123" t="s">
        <v>20</v>
      </c>
      <c r="C61" s="124">
        <f>C49</f>
        <v>60000</v>
      </c>
      <c r="D61" s="124">
        <f aca="true" t="shared" si="15" ref="D61:M61">D49</f>
        <v>8825</v>
      </c>
      <c r="E61" s="124">
        <f t="shared" si="15"/>
        <v>0</v>
      </c>
      <c r="F61" s="124">
        <f t="shared" si="15"/>
        <v>0</v>
      </c>
      <c r="G61" s="124">
        <f t="shared" si="15"/>
        <v>0</v>
      </c>
      <c r="H61" s="124">
        <f t="shared" si="15"/>
        <v>0</v>
      </c>
      <c r="I61" s="124">
        <f t="shared" si="15"/>
        <v>0</v>
      </c>
      <c r="J61" s="124">
        <f t="shared" si="15"/>
        <v>33878</v>
      </c>
      <c r="K61" s="124">
        <f t="shared" si="15"/>
        <v>33878</v>
      </c>
      <c r="L61" s="124">
        <f t="shared" si="15"/>
        <v>8785</v>
      </c>
      <c r="M61" s="124">
        <f t="shared" si="15"/>
        <v>25093</v>
      </c>
      <c r="N61" s="325">
        <f>L61/C61</f>
        <v>0.14641666666666667</v>
      </c>
    </row>
    <row r="62" spans="1:18" ht="15">
      <c r="A62" s="122" t="s">
        <v>18</v>
      </c>
      <c r="B62" s="123" t="s">
        <v>21</v>
      </c>
      <c r="C62" s="124">
        <f>D62+E62+F62+G62</f>
        <v>0</v>
      </c>
      <c r="D62" s="124"/>
      <c r="E62" s="124"/>
      <c r="F62" s="124"/>
      <c r="G62" s="124"/>
      <c r="H62" s="117" t="s">
        <v>97</v>
      </c>
      <c r="I62" s="121">
        <f>C60+C61+C62</f>
        <v>13810000</v>
      </c>
      <c r="J62" s="124"/>
      <c r="K62" s="124"/>
      <c r="L62" s="124"/>
      <c r="M62" s="124">
        <f>J62-L62</f>
        <v>0</v>
      </c>
      <c r="N62" s="325"/>
      <c r="R62" s="7"/>
    </row>
    <row r="63" spans="1:14" ht="15" thickBot="1">
      <c r="A63" s="281" t="s">
        <v>7</v>
      </c>
      <c r="B63" s="173"/>
      <c r="C63" s="163">
        <f aca="true" t="shared" si="16" ref="C63:I63">C58</f>
        <v>0</v>
      </c>
      <c r="D63" s="163">
        <f t="shared" si="16"/>
        <v>0</v>
      </c>
      <c r="E63" s="163">
        <f t="shared" si="16"/>
        <v>0</v>
      </c>
      <c r="F63" s="163">
        <f t="shared" si="16"/>
        <v>0</v>
      </c>
      <c r="G63" s="163">
        <f t="shared" si="16"/>
        <v>0</v>
      </c>
      <c r="H63" s="163">
        <f t="shared" si="16"/>
        <v>0</v>
      </c>
      <c r="I63" s="163">
        <f t="shared" si="16"/>
        <v>0</v>
      </c>
      <c r="J63" s="163">
        <f>J58</f>
        <v>-55</v>
      </c>
      <c r="K63" s="163">
        <f>K58</f>
        <v>-55</v>
      </c>
      <c r="L63" s="163">
        <f>L58</f>
        <v>-55</v>
      </c>
      <c r="M63" s="161"/>
      <c r="N63" s="326"/>
    </row>
    <row r="64" spans="1:15" ht="24.75" customHeight="1" thickBot="1">
      <c r="A64" s="49" t="s">
        <v>282</v>
      </c>
      <c r="B64" s="278" t="s">
        <v>147</v>
      </c>
      <c r="C64" s="279">
        <f>C65+C66+C71+C72+C75+C70</f>
        <v>32898000</v>
      </c>
      <c r="D64" s="279">
        <f aca="true" t="shared" si="17" ref="D64:M64">D65+D66+D71+D72+D75+D70</f>
        <v>12989206</v>
      </c>
      <c r="E64" s="279">
        <f t="shared" si="17"/>
        <v>0</v>
      </c>
      <c r="F64" s="279">
        <f t="shared" si="17"/>
        <v>0</v>
      </c>
      <c r="G64" s="279">
        <f t="shared" si="17"/>
        <v>0</v>
      </c>
      <c r="H64" s="279">
        <f t="shared" si="17"/>
        <v>0</v>
      </c>
      <c r="I64" s="279">
        <f t="shared" si="17"/>
        <v>0</v>
      </c>
      <c r="J64" s="279">
        <f t="shared" si="17"/>
        <v>9271121</v>
      </c>
      <c r="K64" s="279">
        <f t="shared" si="17"/>
        <v>9271121</v>
      </c>
      <c r="L64" s="279">
        <f t="shared" si="17"/>
        <v>7805999</v>
      </c>
      <c r="M64" s="279">
        <f t="shared" si="17"/>
        <v>1465122</v>
      </c>
      <c r="N64" s="280">
        <f>L64/C64</f>
        <v>0.23727883153991125</v>
      </c>
      <c r="O64" s="165"/>
    </row>
    <row r="65" spans="1:15" ht="15">
      <c r="A65" s="370" t="s">
        <v>245</v>
      </c>
      <c r="B65" s="283"/>
      <c r="C65" s="275">
        <v>450000</v>
      </c>
      <c r="D65" s="275">
        <v>361062</v>
      </c>
      <c r="E65" s="275"/>
      <c r="F65" s="275"/>
      <c r="G65" s="276"/>
      <c r="H65" s="322"/>
      <c r="I65" s="322"/>
      <c r="J65" s="275">
        <v>346372</v>
      </c>
      <c r="K65" s="275">
        <v>346372</v>
      </c>
      <c r="L65" s="275">
        <v>308356</v>
      </c>
      <c r="M65" s="275">
        <f aca="true" t="shared" si="18" ref="M65:M72">J65-L65</f>
        <v>38016</v>
      </c>
      <c r="N65" s="323">
        <f>M65/C65</f>
        <v>0.08448</v>
      </c>
      <c r="O65" s="165"/>
    </row>
    <row r="66" spans="1:15" ht="15">
      <c r="A66" s="433" t="s">
        <v>150</v>
      </c>
      <c r="B66" s="368" t="s">
        <v>244</v>
      </c>
      <c r="C66" s="366">
        <v>25000000</v>
      </c>
      <c r="D66" s="366">
        <v>10030024</v>
      </c>
      <c r="E66" s="366">
        <f>E67+E68</f>
        <v>0</v>
      </c>
      <c r="F66" s="366">
        <f>F67+F68</f>
        <v>0</v>
      </c>
      <c r="G66" s="366">
        <f>G67+G68</f>
        <v>0</v>
      </c>
      <c r="H66" s="366">
        <f>H67+H68</f>
        <v>0</v>
      </c>
      <c r="I66" s="366">
        <f>I67+I68</f>
        <v>0</v>
      </c>
      <c r="J66" s="366">
        <v>7277820</v>
      </c>
      <c r="K66" s="366">
        <v>7277820</v>
      </c>
      <c r="L66" s="366">
        <v>6068108</v>
      </c>
      <c r="M66" s="366">
        <f t="shared" si="18"/>
        <v>1209712</v>
      </c>
      <c r="N66" s="367">
        <f aca="true" t="shared" si="19" ref="N66:N72">L66/C66</f>
        <v>0.24272432</v>
      </c>
      <c r="O66" s="165"/>
    </row>
    <row r="67" spans="1:15" ht="15" hidden="1">
      <c r="A67" s="369" t="s">
        <v>242</v>
      </c>
      <c r="B67" s="129"/>
      <c r="C67" s="112">
        <v>21800000</v>
      </c>
      <c r="D67" s="112">
        <v>10430595</v>
      </c>
      <c r="E67" s="112"/>
      <c r="F67" s="112"/>
      <c r="G67" s="113"/>
      <c r="H67" s="322"/>
      <c r="I67" s="322"/>
      <c r="J67" s="112"/>
      <c r="K67" s="112"/>
      <c r="L67" s="112"/>
      <c r="M67" s="112">
        <f t="shared" si="18"/>
        <v>0</v>
      </c>
      <c r="N67" s="324">
        <f t="shared" si="19"/>
        <v>0</v>
      </c>
      <c r="O67" s="165"/>
    </row>
    <row r="68" spans="1:15" ht="15" hidden="1">
      <c r="A68" s="369" t="s">
        <v>243</v>
      </c>
      <c r="B68" s="129"/>
      <c r="C68" s="112">
        <v>850000</v>
      </c>
      <c r="D68" s="112">
        <v>350000</v>
      </c>
      <c r="E68" s="112"/>
      <c r="F68" s="112"/>
      <c r="G68" s="113"/>
      <c r="H68" s="322"/>
      <c r="I68" s="322"/>
      <c r="J68" s="112"/>
      <c r="K68" s="112"/>
      <c r="L68" s="112"/>
      <c r="M68" s="112">
        <f t="shared" si="18"/>
        <v>0</v>
      </c>
      <c r="N68" s="324">
        <f t="shared" si="19"/>
        <v>0</v>
      </c>
      <c r="O68" s="165"/>
    </row>
    <row r="69" spans="1:15" ht="15" hidden="1">
      <c r="A69" s="111" t="s">
        <v>134</v>
      </c>
      <c r="B69" s="129"/>
      <c r="C69" s="112"/>
      <c r="D69" s="112"/>
      <c r="E69" s="112"/>
      <c r="F69" s="112"/>
      <c r="G69" s="113"/>
      <c r="H69" s="322"/>
      <c r="I69" s="322"/>
      <c r="J69" s="112"/>
      <c r="K69" s="112"/>
      <c r="L69" s="112"/>
      <c r="M69" s="112">
        <f t="shared" si="18"/>
        <v>0</v>
      </c>
      <c r="N69" s="324" t="e">
        <f t="shared" si="19"/>
        <v>#DIV/0!</v>
      </c>
      <c r="O69" s="165"/>
    </row>
    <row r="70" spans="1:15" ht="15">
      <c r="A70" s="111" t="s">
        <v>2</v>
      </c>
      <c r="B70" s="129"/>
      <c r="C70" s="112">
        <v>1853000</v>
      </c>
      <c r="D70" s="112">
        <v>586000</v>
      </c>
      <c r="E70" s="112"/>
      <c r="F70" s="112"/>
      <c r="G70" s="113"/>
      <c r="H70" s="322"/>
      <c r="I70" s="322"/>
      <c r="J70" s="112">
        <v>583500</v>
      </c>
      <c r="K70" s="112">
        <v>583500</v>
      </c>
      <c r="L70" s="112">
        <v>583500</v>
      </c>
      <c r="M70" s="112">
        <f t="shared" si="18"/>
        <v>0</v>
      </c>
      <c r="N70" s="324">
        <f t="shared" si="19"/>
        <v>0.31489476524554777</v>
      </c>
      <c r="O70" s="165"/>
    </row>
    <row r="71" spans="1:15" ht="15">
      <c r="A71" s="362" t="s">
        <v>283</v>
      </c>
      <c r="B71" s="129"/>
      <c r="C71" s="112">
        <v>5015000</v>
      </c>
      <c r="D71" s="112">
        <v>1485000</v>
      </c>
      <c r="E71" s="112"/>
      <c r="F71" s="112"/>
      <c r="G71" s="113"/>
      <c r="H71" s="322"/>
      <c r="I71" s="322"/>
      <c r="J71" s="112">
        <v>1020538</v>
      </c>
      <c r="K71" s="112">
        <v>1020538</v>
      </c>
      <c r="L71" s="112">
        <v>803144</v>
      </c>
      <c r="M71" s="112">
        <f t="shared" si="18"/>
        <v>217394</v>
      </c>
      <c r="N71" s="324">
        <f t="shared" si="19"/>
        <v>0.16014835493519441</v>
      </c>
      <c r="O71" s="165"/>
    </row>
    <row r="72" spans="1:15" ht="15">
      <c r="A72" s="437" t="s">
        <v>4</v>
      </c>
      <c r="B72" s="363"/>
      <c r="C72" s="364">
        <v>580000</v>
      </c>
      <c r="D72" s="364">
        <v>527120</v>
      </c>
      <c r="E72" s="364">
        <f>E73+E74</f>
        <v>0</v>
      </c>
      <c r="F72" s="364">
        <f>F73+F74</f>
        <v>0</v>
      </c>
      <c r="G72" s="364">
        <f>G73+G74</f>
        <v>0</v>
      </c>
      <c r="H72" s="364">
        <f>H73+H74</f>
        <v>0</v>
      </c>
      <c r="I72" s="364">
        <f>I73+I74</f>
        <v>0</v>
      </c>
      <c r="J72" s="364">
        <v>42891</v>
      </c>
      <c r="K72" s="364">
        <v>42891</v>
      </c>
      <c r="L72" s="364">
        <v>42891</v>
      </c>
      <c r="M72" s="364">
        <f t="shared" si="18"/>
        <v>0</v>
      </c>
      <c r="N72" s="365">
        <f t="shared" si="19"/>
        <v>0.07395</v>
      </c>
      <c r="O72" s="165"/>
    </row>
    <row r="73" spans="1:15" ht="15" hidden="1">
      <c r="A73" s="362" t="s">
        <v>240</v>
      </c>
      <c r="B73" s="129"/>
      <c r="C73" s="112">
        <v>4697000</v>
      </c>
      <c r="D73" s="112">
        <v>4697000</v>
      </c>
      <c r="E73" s="112"/>
      <c r="F73" s="112"/>
      <c r="G73" s="113"/>
      <c r="H73" s="322"/>
      <c r="I73" s="322"/>
      <c r="J73" s="112"/>
      <c r="K73" s="112"/>
      <c r="L73" s="112"/>
      <c r="M73" s="112"/>
      <c r="N73" s="324"/>
      <c r="O73" s="165"/>
    </row>
    <row r="74" spans="1:15" ht="15" hidden="1">
      <c r="A74" s="362" t="s">
        <v>241</v>
      </c>
      <c r="B74" s="129"/>
      <c r="C74" s="112">
        <v>70000</v>
      </c>
      <c r="D74" s="112">
        <v>15000</v>
      </c>
      <c r="E74" s="112"/>
      <c r="F74" s="112"/>
      <c r="G74" s="113"/>
      <c r="H74" s="322"/>
      <c r="I74" s="322"/>
      <c r="J74" s="112">
        <v>0</v>
      </c>
      <c r="K74" s="112"/>
      <c r="L74" s="112"/>
      <c r="M74" s="112"/>
      <c r="N74" s="324"/>
      <c r="O74" s="165"/>
    </row>
    <row r="75" spans="1:15" ht="15">
      <c r="A75" s="118" t="s">
        <v>7</v>
      </c>
      <c r="B75" s="129"/>
      <c r="C75" s="112"/>
      <c r="D75" s="112"/>
      <c r="E75" s="112"/>
      <c r="F75" s="112"/>
      <c r="G75" s="113"/>
      <c r="H75" s="322"/>
      <c r="I75" s="322"/>
      <c r="J75" s="138"/>
      <c r="K75" s="138"/>
      <c r="L75" s="138"/>
      <c r="M75" s="112"/>
      <c r="N75" s="324"/>
      <c r="O75" s="165"/>
    </row>
    <row r="76" spans="1:15" ht="15">
      <c r="A76" s="120" t="s">
        <v>8</v>
      </c>
      <c r="B76" s="129"/>
      <c r="C76" s="112"/>
      <c r="D76" s="112"/>
      <c r="E76" s="112"/>
      <c r="F76" s="112"/>
      <c r="G76" s="113"/>
      <c r="H76" s="322"/>
      <c r="I76" s="322"/>
      <c r="J76" s="112"/>
      <c r="K76" s="112"/>
      <c r="L76" s="112"/>
      <c r="M76" s="112"/>
      <c r="N76" s="324"/>
      <c r="O76" s="165"/>
    </row>
    <row r="77" spans="1:15" ht="14.25">
      <c r="A77" s="6" t="s">
        <v>260</v>
      </c>
      <c r="B77" s="371" t="s">
        <v>234</v>
      </c>
      <c r="C77" s="124">
        <v>829169</v>
      </c>
      <c r="D77" s="124">
        <v>524790</v>
      </c>
      <c r="E77" s="124"/>
      <c r="F77" s="124"/>
      <c r="G77" s="124"/>
      <c r="H77" s="124"/>
      <c r="I77" s="124"/>
      <c r="J77" s="124">
        <v>517612</v>
      </c>
      <c r="K77" s="124">
        <v>517612</v>
      </c>
      <c r="L77" s="124">
        <v>479596</v>
      </c>
      <c r="M77" s="124">
        <f>J77-L77</f>
        <v>38016</v>
      </c>
      <c r="N77" s="325">
        <f>L77/C77</f>
        <v>0.5784056085068303</v>
      </c>
      <c r="O77" s="165"/>
    </row>
    <row r="78" spans="1:15" ht="14.25">
      <c r="A78" s="6" t="s">
        <v>236</v>
      </c>
      <c r="B78" s="139" t="s">
        <v>25</v>
      </c>
      <c r="C78" s="124">
        <v>3924988</v>
      </c>
      <c r="D78" s="124">
        <v>1693117</v>
      </c>
      <c r="E78" s="124"/>
      <c r="F78" s="124"/>
      <c r="G78" s="124"/>
      <c r="H78" s="124"/>
      <c r="I78" s="124"/>
      <c r="J78" s="124">
        <v>1159516</v>
      </c>
      <c r="K78" s="124">
        <v>1159516</v>
      </c>
      <c r="L78" s="124">
        <v>891330</v>
      </c>
      <c r="M78" s="124">
        <f>J78-L78</f>
        <v>268186</v>
      </c>
      <c r="N78" s="325">
        <f>L78/C78</f>
        <v>0.2270911401512565</v>
      </c>
      <c r="O78" s="165"/>
    </row>
    <row r="79" spans="1:14" ht="14.25">
      <c r="A79" s="6" t="s">
        <v>237</v>
      </c>
      <c r="B79" s="123" t="s">
        <v>189</v>
      </c>
      <c r="C79" s="124">
        <v>745747</v>
      </c>
      <c r="D79" s="124">
        <v>280724</v>
      </c>
      <c r="E79" s="124"/>
      <c r="F79" s="124"/>
      <c r="G79" s="124"/>
      <c r="H79" s="124"/>
      <c r="I79" s="124"/>
      <c r="J79" s="124">
        <v>170087</v>
      </c>
      <c r="K79" s="124">
        <v>170087</v>
      </c>
      <c r="L79" s="124">
        <v>170087</v>
      </c>
      <c r="M79" s="124">
        <f aca="true" t="shared" si="20" ref="M79:M86">J79-L79</f>
        <v>0</v>
      </c>
      <c r="N79" s="325">
        <f aca="true" t="shared" si="21" ref="N79:N85">L79/C79</f>
        <v>0.2280760096922951</v>
      </c>
    </row>
    <row r="80" spans="1:14" ht="14.25">
      <c r="A80" s="6" t="s">
        <v>261</v>
      </c>
      <c r="B80" s="123" t="s">
        <v>173</v>
      </c>
      <c r="C80" s="124">
        <v>6673137</v>
      </c>
      <c r="D80" s="124">
        <v>2588295</v>
      </c>
      <c r="E80" s="124"/>
      <c r="F80" s="124"/>
      <c r="G80" s="124"/>
      <c r="H80" s="124"/>
      <c r="I80" s="124"/>
      <c r="J80" s="124">
        <v>1436756</v>
      </c>
      <c r="K80" s="124">
        <v>1436756</v>
      </c>
      <c r="L80" s="124">
        <v>1403019</v>
      </c>
      <c r="M80" s="124">
        <f t="shared" si="20"/>
        <v>33737</v>
      </c>
      <c r="N80" s="325">
        <f t="shared" si="21"/>
        <v>0.21024879303392094</v>
      </c>
    </row>
    <row r="81" spans="1:14" ht="14.25">
      <c r="A81" s="5" t="s">
        <v>262</v>
      </c>
      <c r="B81" s="123" t="s">
        <v>26</v>
      </c>
      <c r="C81" s="124">
        <v>17998959</v>
      </c>
      <c r="D81" s="124">
        <v>6917280</v>
      </c>
      <c r="E81" s="124"/>
      <c r="F81" s="124"/>
      <c r="G81" s="124"/>
      <c r="H81" s="124"/>
      <c r="I81" s="124"/>
      <c r="J81" s="124">
        <v>5245470</v>
      </c>
      <c r="K81" s="124">
        <v>5245470</v>
      </c>
      <c r="L81" s="124">
        <v>4337681</v>
      </c>
      <c r="M81" s="124">
        <f t="shared" si="20"/>
        <v>907789</v>
      </c>
      <c r="N81" s="325">
        <f t="shared" si="21"/>
        <v>0.24099621539223462</v>
      </c>
    </row>
    <row r="82" spans="1:14" ht="15" customHeight="1" hidden="1">
      <c r="A82" s="122" t="s">
        <v>188</v>
      </c>
      <c r="B82" s="123" t="s">
        <v>190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>
        <f t="shared" si="20"/>
        <v>0</v>
      </c>
      <c r="N82" s="325"/>
    </row>
    <row r="83" spans="1:14" ht="15" customHeight="1">
      <c r="A83" s="5" t="s">
        <v>313</v>
      </c>
      <c r="B83" s="351" t="s">
        <v>314</v>
      </c>
      <c r="C83" s="124">
        <v>211000</v>
      </c>
      <c r="D83" s="124">
        <v>211000</v>
      </c>
      <c r="E83" s="124"/>
      <c r="F83" s="124"/>
      <c r="G83" s="124"/>
      <c r="H83" s="124"/>
      <c r="I83" s="124"/>
      <c r="J83" s="124">
        <v>42086</v>
      </c>
      <c r="K83" s="124">
        <v>42086</v>
      </c>
      <c r="L83" s="124">
        <v>42086</v>
      </c>
      <c r="M83" s="124">
        <f t="shared" si="20"/>
        <v>0</v>
      </c>
      <c r="N83" s="325">
        <f t="shared" si="21"/>
        <v>0.19945971563981044</v>
      </c>
    </row>
    <row r="84" spans="1:14" ht="15" customHeight="1">
      <c r="A84" s="5" t="s">
        <v>312</v>
      </c>
      <c r="B84" s="351" t="s">
        <v>311</v>
      </c>
      <c r="C84" s="124">
        <v>1071000</v>
      </c>
      <c r="D84" s="124">
        <v>0</v>
      </c>
      <c r="E84" s="124"/>
      <c r="F84" s="124"/>
      <c r="G84" s="124"/>
      <c r="H84" s="124"/>
      <c r="I84" s="124"/>
      <c r="J84" s="124">
        <v>217394</v>
      </c>
      <c r="K84" s="124">
        <v>217394</v>
      </c>
      <c r="L84" s="124"/>
      <c r="M84" s="124">
        <f t="shared" si="20"/>
        <v>217394</v>
      </c>
      <c r="N84" s="325">
        <f t="shared" si="21"/>
        <v>0</v>
      </c>
    </row>
    <row r="85" spans="1:14" ht="14.25">
      <c r="A85" s="5" t="s">
        <v>238</v>
      </c>
      <c r="B85" s="123" t="s">
        <v>27</v>
      </c>
      <c r="C85" s="124">
        <v>1444000</v>
      </c>
      <c r="D85" s="124">
        <v>774000</v>
      </c>
      <c r="E85" s="124"/>
      <c r="F85" s="124"/>
      <c r="G85" s="124"/>
      <c r="H85" s="124"/>
      <c r="I85" s="124"/>
      <c r="J85" s="124">
        <v>482200</v>
      </c>
      <c r="K85" s="124">
        <v>482200</v>
      </c>
      <c r="L85" s="124">
        <v>482200</v>
      </c>
      <c r="M85" s="124">
        <f t="shared" si="20"/>
        <v>0</v>
      </c>
      <c r="N85" s="325">
        <f t="shared" si="21"/>
        <v>0.33393351800554016</v>
      </c>
    </row>
    <row r="86" spans="1:14" ht="15.75" thickBot="1">
      <c r="A86" s="281" t="s">
        <v>7</v>
      </c>
      <c r="B86" s="173"/>
      <c r="C86" s="163"/>
      <c r="D86" s="163"/>
      <c r="E86" s="163"/>
      <c r="F86" s="163"/>
      <c r="G86" s="163"/>
      <c r="H86" s="287"/>
      <c r="I86" s="288"/>
      <c r="J86" s="163"/>
      <c r="K86" s="163"/>
      <c r="L86" s="163"/>
      <c r="M86" s="163">
        <f t="shared" si="20"/>
        <v>0</v>
      </c>
      <c r="N86" s="330"/>
    </row>
    <row r="87" spans="1:14" ht="24.75" customHeight="1" thickBot="1">
      <c r="A87" s="49" t="s">
        <v>281</v>
      </c>
      <c r="B87" s="278" t="s">
        <v>147</v>
      </c>
      <c r="C87" s="279">
        <f>C88+C91+C103+C100</f>
        <v>5754200</v>
      </c>
      <c r="D87" s="279">
        <f aca="true" t="shared" si="22" ref="D87:M87">D88+D91+D103+D100</f>
        <v>1619800</v>
      </c>
      <c r="E87" s="279">
        <f t="shared" si="22"/>
        <v>0</v>
      </c>
      <c r="F87" s="279">
        <f t="shared" si="22"/>
        <v>0</v>
      </c>
      <c r="G87" s="279">
        <f t="shared" si="22"/>
        <v>0</v>
      </c>
      <c r="H87" s="279">
        <f t="shared" si="22"/>
        <v>0</v>
      </c>
      <c r="I87" s="279">
        <f t="shared" si="22"/>
        <v>0</v>
      </c>
      <c r="J87" s="279">
        <f t="shared" si="22"/>
        <v>1525663</v>
      </c>
      <c r="K87" s="279">
        <f t="shared" si="22"/>
        <v>1525663</v>
      </c>
      <c r="L87" s="279">
        <f t="shared" si="22"/>
        <v>1210962</v>
      </c>
      <c r="M87" s="279">
        <f t="shared" si="22"/>
        <v>314701</v>
      </c>
      <c r="N87" s="280">
        <f>L87/C87</f>
        <v>0.21044836814848283</v>
      </c>
    </row>
    <row r="88" spans="1:14" ht="15">
      <c r="A88" s="347" t="s">
        <v>228</v>
      </c>
      <c r="B88" s="290"/>
      <c r="C88" s="291">
        <f>C89+C90</f>
        <v>5510000</v>
      </c>
      <c r="D88" s="291">
        <f aca="true" t="shared" si="23" ref="D88:M88">D89+D90</f>
        <v>1500000</v>
      </c>
      <c r="E88" s="291">
        <f t="shared" si="23"/>
        <v>0</v>
      </c>
      <c r="F88" s="291">
        <f t="shared" si="23"/>
        <v>0</v>
      </c>
      <c r="G88" s="291">
        <f t="shared" si="23"/>
        <v>0</v>
      </c>
      <c r="H88" s="291">
        <f t="shared" si="23"/>
        <v>0</v>
      </c>
      <c r="I88" s="291">
        <f t="shared" si="23"/>
        <v>0</v>
      </c>
      <c r="J88" s="291">
        <f t="shared" si="23"/>
        <v>1500000</v>
      </c>
      <c r="K88" s="291">
        <f t="shared" si="23"/>
        <v>1500000</v>
      </c>
      <c r="L88" s="291">
        <f t="shared" si="23"/>
        <v>1185299</v>
      </c>
      <c r="M88" s="291">
        <f t="shared" si="23"/>
        <v>314701</v>
      </c>
      <c r="N88" s="331">
        <f>L88/C88</f>
        <v>0.21511778584392013</v>
      </c>
    </row>
    <row r="89" spans="1:14" ht="15">
      <c r="A89" s="349" t="s">
        <v>229</v>
      </c>
      <c r="B89" s="348" t="s">
        <v>226</v>
      </c>
      <c r="C89" s="286">
        <v>5510000</v>
      </c>
      <c r="D89" s="286">
        <v>1500000</v>
      </c>
      <c r="E89" s="286"/>
      <c r="F89" s="286"/>
      <c r="G89" s="286"/>
      <c r="H89" s="286"/>
      <c r="I89" s="286"/>
      <c r="J89" s="286">
        <v>1500000</v>
      </c>
      <c r="K89" s="286">
        <v>1500000</v>
      </c>
      <c r="L89" s="286">
        <v>1185299</v>
      </c>
      <c r="M89" s="286">
        <f>J89-L89</f>
        <v>314701</v>
      </c>
      <c r="N89" s="346">
        <f>L89/C89</f>
        <v>0.21511778584392013</v>
      </c>
    </row>
    <row r="90" spans="1:14" ht="15" hidden="1">
      <c r="A90" s="349" t="s">
        <v>230</v>
      </c>
      <c r="B90" s="348" t="s">
        <v>226</v>
      </c>
      <c r="C90" s="286">
        <v>0</v>
      </c>
      <c r="D90" s="286">
        <v>0</v>
      </c>
      <c r="E90" s="286"/>
      <c r="F90" s="286"/>
      <c r="G90" s="286"/>
      <c r="H90" s="286"/>
      <c r="I90" s="286"/>
      <c r="J90" s="286">
        <v>0</v>
      </c>
      <c r="K90" s="286">
        <v>0</v>
      </c>
      <c r="L90" s="286">
        <v>0</v>
      </c>
      <c r="M90" s="286">
        <f>J90-L90</f>
        <v>0</v>
      </c>
      <c r="N90" s="346"/>
    </row>
    <row r="91" spans="1:14" ht="14.25">
      <c r="A91" s="345" t="s">
        <v>231</v>
      </c>
      <c r="B91" s="141"/>
      <c r="C91" s="143">
        <f>C92+C93</f>
        <v>165000</v>
      </c>
      <c r="D91" s="143">
        <f aca="true" t="shared" si="24" ref="D91:M91">D92+D93</f>
        <v>100000</v>
      </c>
      <c r="E91" s="143">
        <f t="shared" si="24"/>
        <v>0</v>
      </c>
      <c r="F91" s="143">
        <f t="shared" si="24"/>
        <v>0</v>
      </c>
      <c r="G91" s="143">
        <f t="shared" si="24"/>
        <v>0</v>
      </c>
      <c r="H91" s="143">
        <f t="shared" si="24"/>
        <v>0</v>
      </c>
      <c r="I91" s="143">
        <f t="shared" si="24"/>
        <v>0</v>
      </c>
      <c r="J91" s="143">
        <f t="shared" si="24"/>
        <v>25164</v>
      </c>
      <c r="K91" s="143">
        <f t="shared" si="24"/>
        <v>25164</v>
      </c>
      <c r="L91" s="143">
        <f t="shared" si="24"/>
        <v>25164</v>
      </c>
      <c r="M91" s="143">
        <f t="shared" si="24"/>
        <v>0</v>
      </c>
      <c r="N91" s="360">
        <f>L91/D91</f>
        <v>0.25164</v>
      </c>
    </row>
    <row r="92" spans="1:14" ht="15">
      <c r="A92" s="349" t="s">
        <v>229</v>
      </c>
      <c r="B92" s="222" t="s">
        <v>226</v>
      </c>
      <c r="C92" s="352">
        <v>165000</v>
      </c>
      <c r="D92" s="352">
        <v>100000</v>
      </c>
      <c r="E92" s="352"/>
      <c r="F92" s="352"/>
      <c r="G92" s="353"/>
      <c r="H92" s="354"/>
      <c r="I92" s="354"/>
      <c r="J92" s="352">
        <v>25164</v>
      </c>
      <c r="K92" s="352">
        <v>25164</v>
      </c>
      <c r="L92" s="352">
        <v>25164</v>
      </c>
      <c r="M92" s="112">
        <f aca="true" t="shared" si="25" ref="M92:M102">J92-L92</f>
        <v>0</v>
      </c>
      <c r="N92" s="333">
        <f aca="true" t="shared" si="26" ref="N92:N99">L92/C92</f>
        <v>0.1525090909090909</v>
      </c>
    </row>
    <row r="93" spans="1:14" ht="15" hidden="1">
      <c r="A93" s="349" t="s">
        <v>230</v>
      </c>
      <c r="B93" s="253" t="s">
        <v>226</v>
      </c>
      <c r="C93" s="112"/>
      <c r="D93" s="112"/>
      <c r="E93" s="112"/>
      <c r="F93" s="112"/>
      <c r="G93" s="113"/>
      <c r="H93" s="322"/>
      <c r="I93" s="322"/>
      <c r="J93" s="112"/>
      <c r="K93" s="112"/>
      <c r="L93" s="112"/>
      <c r="M93" s="112">
        <f t="shared" si="25"/>
        <v>0</v>
      </c>
      <c r="N93" s="333" t="e">
        <f t="shared" si="26"/>
        <v>#DIV/0!</v>
      </c>
    </row>
    <row r="94" spans="1:14" ht="15" hidden="1">
      <c r="A94" s="136"/>
      <c r="B94" s="115"/>
      <c r="C94" s="112"/>
      <c r="D94" s="112"/>
      <c r="E94" s="112">
        <v>2000</v>
      </c>
      <c r="F94" s="112">
        <v>2000</v>
      </c>
      <c r="G94" s="113"/>
      <c r="H94" s="528" t="s">
        <v>103</v>
      </c>
      <c r="I94" s="529"/>
      <c r="J94" s="112"/>
      <c r="K94" s="112"/>
      <c r="L94" s="112"/>
      <c r="M94" s="112">
        <f t="shared" si="25"/>
        <v>0</v>
      </c>
      <c r="N94" s="332" t="e">
        <f t="shared" si="26"/>
        <v>#DIV/0!</v>
      </c>
    </row>
    <row r="95" spans="1:14" ht="15" hidden="1">
      <c r="A95" s="111" t="s">
        <v>0</v>
      </c>
      <c r="B95" s="115"/>
      <c r="C95" s="112">
        <f aca="true" t="shared" si="27" ref="C95:C102">D95+E95+F95+G95</f>
        <v>0</v>
      </c>
      <c r="D95" s="112"/>
      <c r="E95" s="112"/>
      <c r="F95" s="112"/>
      <c r="G95" s="113"/>
      <c r="H95" s="116"/>
      <c r="I95" s="117"/>
      <c r="J95" s="112"/>
      <c r="K95" s="112"/>
      <c r="L95" s="112"/>
      <c r="M95" s="112">
        <f t="shared" si="25"/>
        <v>0</v>
      </c>
      <c r="N95" s="332" t="e">
        <f t="shared" si="26"/>
        <v>#DIV/0!</v>
      </c>
    </row>
    <row r="96" spans="1:14" ht="15" hidden="1">
      <c r="A96" s="111" t="s">
        <v>1</v>
      </c>
      <c r="B96" s="115"/>
      <c r="C96" s="112">
        <f t="shared" si="27"/>
        <v>0</v>
      </c>
      <c r="D96" s="112"/>
      <c r="E96" s="112"/>
      <c r="F96" s="112"/>
      <c r="G96" s="113"/>
      <c r="H96" s="116"/>
      <c r="I96" s="117"/>
      <c r="J96" s="112"/>
      <c r="K96" s="112"/>
      <c r="L96" s="112"/>
      <c r="M96" s="112">
        <f t="shared" si="25"/>
        <v>0</v>
      </c>
      <c r="N96" s="332" t="e">
        <f t="shared" si="26"/>
        <v>#DIV/0!</v>
      </c>
    </row>
    <row r="97" spans="1:14" ht="15" hidden="1">
      <c r="A97" s="111" t="s">
        <v>134</v>
      </c>
      <c r="B97" s="115"/>
      <c r="C97" s="112">
        <f t="shared" si="27"/>
        <v>0</v>
      </c>
      <c r="D97" s="112"/>
      <c r="E97" s="112"/>
      <c r="F97" s="112"/>
      <c r="G97" s="113"/>
      <c r="H97" s="116"/>
      <c r="I97" s="117"/>
      <c r="J97" s="112"/>
      <c r="K97" s="112"/>
      <c r="L97" s="112"/>
      <c r="M97" s="112">
        <f t="shared" si="25"/>
        <v>0</v>
      </c>
      <c r="N97" s="332" t="e">
        <f t="shared" si="26"/>
        <v>#DIV/0!</v>
      </c>
    </row>
    <row r="98" spans="1:14" ht="15" hidden="1">
      <c r="A98" s="111" t="s">
        <v>2</v>
      </c>
      <c r="B98" s="115"/>
      <c r="C98" s="112">
        <f t="shared" si="27"/>
        <v>0</v>
      </c>
      <c r="D98" s="112"/>
      <c r="E98" s="112"/>
      <c r="F98" s="112"/>
      <c r="G98" s="113"/>
      <c r="H98" s="116"/>
      <c r="I98" s="117"/>
      <c r="J98" s="112"/>
      <c r="K98" s="112"/>
      <c r="L98" s="112"/>
      <c r="M98" s="112">
        <f t="shared" si="25"/>
        <v>0</v>
      </c>
      <c r="N98" s="332" t="e">
        <f t="shared" si="26"/>
        <v>#DIV/0!</v>
      </c>
    </row>
    <row r="99" spans="1:14" ht="15" hidden="1">
      <c r="A99" s="111" t="s">
        <v>3</v>
      </c>
      <c r="B99" s="115"/>
      <c r="C99" s="112">
        <f t="shared" si="27"/>
        <v>0</v>
      </c>
      <c r="D99" s="112"/>
      <c r="E99" s="112"/>
      <c r="F99" s="112"/>
      <c r="G99" s="113"/>
      <c r="H99" s="116"/>
      <c r="I99" s="117"/>
      <c r="J99" s="112"/>
      <c r="K99" s="112"/>
      <c r="L99" s="112"/>
      <c r="M99" s="112">
        <f t="shared" si="25"/>
        <v>0</v>
      </c>
      <c r="N99" s="332" t="e">
        <f t="shared" si="26"/>
        <v>#DIV/0!</v>
      </c>
    </row>
    <row r="100" spans="1:14" ht="25.5">
      <c r="A100" s="436" t="s">
        <v>278</v>
      </c>
      <c r="B100" s="350" t="s">
        <v>226</v>
      </c>
      <c r="C100" s="143">
        <v>79200</v>
      </c>
      <c r="D100" s="143">
        <v>19800</v>
      </c>
      <c r="E100" s="143"/>
      <c r="F100" s="143"/>
      <c r="G100" s="143"/>
      <c r="H100" s="143"/>
      <c r="I100" s="143"/>
      <c r="J100" s="143">
        <v>499</v>
      </c>
      <c r="K100" s="143">
        <v>499</v>
      </c>
      <c r="L100" s="143">
        <v>499</v>
      </c>
      <c r="M100" s="143">
        <f t="shared" si="25"/>
        <v>0</v>
      </c>
      <c r="N100" s="360">
        <f>L100/C100</f>
        <v>0.00630050505050505</v>
      </c>
    </row>
    <row r="101" spans="1:14" ht="15" hidden="1">
      <c r="A101" s="111" t="s">
        <v>5</v>
      </c>
      <c r="B101" s="115"/>
      <c r="C101" s="112">
        <f t="shared" si="27"/>
        <v>0</v>
      </c>
      <c r="D101" s="112"/>
      <c r="E101" s="112"/>
      <c r="F101" s="112"/>
      <c r="G101" s="113"/>
      <c r="H101" s="116"/>
      <c r="I101" s="117"/>
      <c r="J101" s="112"/>
      <c r="K101" s="112"/>
      <c r="L101" s="112"/>
      <c r="M101" s="112">
        <f t="shared" si="25"/>
        <v>0</v>
      </c>
      <c r="N101" s="324"/>
    </row>
    <row r="102" spans="1:14" ht="15" hidden="1">
      <c r="A102" s="111" t="s">
        <v>6</v>
      </c>
      <c r="B102" s="115"/>
      <c r="C102" s="112">
        <f t="shared" si="27"/>
        <v>0</v>
      </c>
      <c r="D102" s="112"/>
      <c r="E102" s="112"/>
      <c r="F102" s="112"/>
      <c r="G102" s="113"/>
      <c r="H102" s="116"/>
      <c r="I102" s="117"/>
      <c r="J102" s="112"/>
      <c r="K102" s="112"/>
      <c r="L102" s="112"/>
      <c r="M102" s="112">
        <f t="shared" si="25"/>
        <v>0</v>
      </c>
      <c r="N102" s="324"/>
    </row>
    <row r="103" spans="1:14" ht="15">
      <c r="A103" s="118" t="s">
        <v>7</v>
      </c>
      <c r="B103" s="115"/>
      <c r="C103" s="112"/>
      <c r="D103" s="112"/>
      <c r="E103" s="112"/>
      <c r="F103" s="112"/>
      <c r="G103" s="113"/>
      <c r="H103" s="116"/>
      <c r="I103" s="117"/>
      <c r="J103" s="112"/>
      <c r="K103" s="112"/>
      <c r="L103" s="112"/>
      <c r="M103" s="112"/>
      <c r="N103" s="324"/>
    </row>
    <row r="104" spans="1:14" ht="15">
      <c r="A104" s="120" t="s">
        <v>8</v>
      </c>
      <c r="B104" s="115"/>
      <c r="C104" s="112"/>
      <c r="D104" s="112"/>
      <c r="E104" s="112"/>
      <c r="F104" s="112"/>
      <c r="G104" s="113"/>
      <c r="H104" s="116" t="s">
        <v>96</v>
      </c>
      <c r="I104" s="121">
        <f>C88+C91</f>
        <v>5675000</v>
      </c>
      <c r="J104" s="112"/>
      <c r="K104" s="112"/>
      <c r="L104" s="112"/>
      <c r="M104" s="112"/>
      <c r="N104" s="324"/>
    </row>
    <row r="105" spans="1:14" ht="14.25">
      <c r="A105" s="5" t="s">
        <v>232</v>
      </c>
      <c r="B105" s="351" t="s">
        <v>226</v>
      </c>
      <c r="C105" s="124">
        <v>5754200</v>
      </c>
      <c r="D105" s="124">
        <v>1619800</v>
      </c>
      <c r="E105" s="124">
        <f>E93+E90</f>
        <v>0</v>
      </c>
      <c r="F105" s="124">
        <f>F93+F90</f>
        <v>0</v>
      </c>
      <c r="G105" s="124">
        <f>G93+G90</f>
        <v>0</v>
      </c>
      <c r="H105" s="124">
        <f>H93+H90</f>
        <v>0</v>
      </c>
      <c r="I105" s="124">
        <f>I93+I90</f>
        <v>0</v>
      </c>
      <c r="J105" s="124">
        <f>J88+J91+J100</f>
        <v>1525663</v>
      </c>
      <c r="K105" s="124">
        <f>K88+K91+K100</f>
        <v>1525663</v>
      </c>
      <c r="L105" s="124">
        <f>L88+L91+L100</f>
        <v>1210962</v>
      </c>
      <c r="M105" s="124">
        <f>M88+M91+M100</f>
        <v>314701</v>
      </c>
      <c r="N105" s="361">
        <f>L105/C105</f>
        <v>0.21044836814848283</v>
      </c>
    </row>
    <row r="106" spans="1:14" ht="14.25">
      <c r="A106" s="122" t="s">
        <v>23</v>
      </c>
      <c r="B106" s="123" t="s">
        <v>24</v>
      </c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361"/>
    </row>
    <row r="107" spans="1:14" ht="15.75" thickBot="1">
      <c r="A107" s="281" t="s">
        <v>7</v>
      </c>
      <c r="B107" s="173"/>
      <c r="C107" s="161"/>
      <c r="D107" s="161"/>
      <c r="E107" s="161"/>
      <c r="F107" s="161"/>
      <c r="G107" s="161"/>
      <c r="H107" s="282"/>
      <c r="I107" s="176"/>
      <c r="J107" s="161">
        <f>J103</f>
        <v>0</v>
      </c>
      <c r="K107" s="161">
        <f>K103</f>
        <v>0</v>
      </c>
      <c r="L107" s="161">
        <f>L103</f>
        <v>0</v>
      </c>
      <c r="M107" s="161"/>
      <c r="N107" s="326"/>
    </row>
    <row r="108" spans="1:14" ht="24.75" customHeight="1" thickBot="1">
      <c r="A108" s="277" t="s">
        <v>28</v>
      </c>
      <c r="B108" s="278" t="s">
        <v>147</v>
      </c>
      <c r="C108" s="279">
        <f>C109+C114+C125+C134</f>
        <v>33280000</v>
      </c>
      <c r="D108" s="279">
        <f aca="true" t="shared" si="28" ref="D108:M108">D109+D114+D125+D134</f>
        <v>13799800</v>
      </c>
      <c r="E108" s="279">
        <f t="shared" si="28"/>
        <v>300000</v>
      </c>
      <c r="F108" s="279">
        <f t="shared" si="28"/>
        <v>300000</v>
      </c>
      <c r="G108" s="279">
        <f t="shared" si="28"/>
        <v>300000</v>
      </c>
      <c r="H108" s="279">
        <f t="shared" si="28"/>
        <v>300000</v>
      </c>
      <c r="I108" s="279">
        <f t="shared" si="28"/>
        <v>300000</v>
      </c>
      <c r="J108" s="279">
        <f>J109+J114+J125+J134+J139</f>
        <v>30919224</v>
      </c>
      <c r="K108" s="279">
        <f>K109+K114+K125+K134+K139</f>
        <v>30919224</v>
      </c>
      <c r="L108" s="279">
        <f>L109+L114+L125+L134+L139</f>
        <v>11069430</v>
      </c>
      <c r="M108" s="279">
        <f t="shared" si="28"/>
        <v>19849794</v>
      </c>
      <c r="N108" s="280">
        <f>L108/C108</f>
        <v>0.3326150841346154</v>
      </c>
    </row>
    <row r="109" spans="1:14" ht="15" hidden="1">
      <c r="A109" s="289" t="s">
        <v>135</v>
      </c>
      <c r="B109" s="292"/>
      <c r="C109" s="291">
        <f>C110+C111+C112+C113</f>
        <v>0</v>
      </c>
      <c r="D109" s="291">
        <f aca="true" t="shared" si="29" ref="D109:M109">D110+D111+D112+D113</f>
        <v>0</v>
      </c>
      <c r="E109" s="291">
        <f t="shared" si="29"/>
        <v>0</v>
      </c>
      <c r="F109" s="291">
        <f t="shared" si="29"/>
        <v>0</v>
      </c>
      <c r="G109" s="291">
        <f t="shared" si="29"/>
        <v>0</v>
      </c>
      <c r="H109" s="291">
        <f t="shared" si="29"/>
        <v>0</v>
      </c>
      <c r="I109" s="291">
        <f t="shared" si="29"/>
        <v>0</v>
      </c>
      <c r="J109" s="291">
        <f t="shared" si="29"/>
        <v>0</v>
      </c>
      <c r="K109" s="291">
        <f t="shared" si="29"/>
        <v>0</v>
      </c>
      <c r="L109" s="291">
        <f t="shared" si="29"/>
        <v>0</v>
      </c>
      <c r="M109" s="291">
        <f t="shared" si="29"/>
        <v>0</v>
      </c>
      <c r="N109" s="331" t="e">
        <f>L109/C109</f>
        <v>#DIV/0!</v>
      </c>
    </row>
    <row r="110" spans="1:14" ht="15" hidden="1">
      <c r="A110" s="144" t="s">
        <v>185</v>
      </c>
      <c r="B110" s="134" t="s">
        <v>30</v>
      </c>
      <c r="C110" s="112"/>
      <c r="D110" s="112"/>
      <c r="E110" s="112"/>
      <c r="F110" s="112"/>
      <c r="G110" s="145"/>
      <c r="H110" s="322"/>
      <c r="I110" s="322"/>
      <c r="J110" s="114"/>
      <c r="K110" s="114"/>
      <c r="L110" s="114"/>
      <c r="M110" s="112">
        <f>J110-L110</f>
        <v>0</v>
      </c>
      <c r="N110" s="324"/>
    </row>
    <row r="111" spans="1:14" ht="15" hidden="1">
      <c r="A111" s="144" t="s">
        <v>186</v>
      </c>
      <c r="B111" s="134" t="s">
        <v>31</v>
      </c>
      <c r="C111" s="112"/>
      <c r="D111" s="112"/>
      <c r="E111" s="112"/>
      <c r="F111" s="112"/>
      <c r="G111" s="145"/>
      <c r="H111" s="322"/>
      <c r="I111" s="322"/>
      <c r="J111" s="112"/>
      <c r="K111" s="112"/>
      <c r="L111" s="112"/>
      <c r="M111" s="112">
        <f>J111-L111</f>
        <v>0</v>
      </c>
      <c r="N111" s="324" t="e">
        <f>L111/C111</f>
        <v>#DIV/0!</v>
      </c>
    </row>
    <row r="112" spans="1:14" ht="15" hidden="1">
      <c r="A112" s="144" t="s">
        <v>187</v>
      </c>
      <c r="B112" s="134" t="s">
        <v>32</v>
      </c>
      <c r="C112" s="112"/>
      <c r="D112" s="112"/>
      <c r="E112" s="112"/>
      <c r="F112" s="112"/>
      <c r="G112" s="145"/>
      <c r="H112" s="322"/>
      <c r="I112" s="322"/>
      <c r="J112" s="112"/>
      <c r="K112" s="112"/>
      <c r="L112" s="112"/>
      <c r="M112" s="112">
        <f>J112-L112</f>
        <v>0</v>
      </c>
      <c r="N112" s="324"/>
    </row>
    <row r="113" spans="1:14" ht="15" hidden="1">
      <c r="A113" s="224" t="s">
        <v>216</v>
      </c>
      <c r="B113" s="134" t="s">
        <v>32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>
        <f>J113-L113</f>
        <v>0</v>
      </c>
      <c r="N113" s="324"/>
    </row>
    <row r="114" spans="1:14" ht="15">
      <c r="A114" s="345" t="s">
        <v>150</v>
      </c>
      <c r="B114" s="146"/>
      <c r="C114" s="142">
        <f>C115+C116+C117+C118+C119+C120+C121</f>
        <v>10150000</v>
      </c>
      <c r="D114" s="142">
        <f aca="true" t="shared" si="30" ref="D114:M114">D115+D116+D117+D118+D119+D120+D121</f>
        <v>3510000</v>
      </c>
      <c r="E114" s="142">
        <f t="shared" si="30"/>
        <v>0</v>
      </c>
      <c r="F114" s="142">
        <f t="shared" si="30"/>
        <v>0</v>
      </c>
      <c r="G114" s="142">
        <f t="shared" si="30"/>
        <v>0</v>
      </c>
      <c r="H114" s="142">
        <f t="shared" si="30"/>
        <v>0</v>
      </c>
      <c r="I114" s="142">
        <f t="shared" si="30"/>
        <v>0</v>
      </c>
      <c r="J114" s="142">
        <f t="shared" si="30"/>
        <v>8019224</v>
      </c>
      <c r="K114" s="142">
        <f t="shared" si="30"/>
        <v>8019224</v>
      </c>
      <c r="L114" s="142">
        <f t="shared" si="30"/>
        <v>2281698</v>
      </c>
      <c r="M114" s="142">
        <f t="shared" si="30"/>
        <v>5737526</v>
      </c>
      <c r="N114" s="334">
        <f>L114/C114</f>
        <v>0.22479783251231528</v>
      </c>
    </row>
    <row r="115" spans="1:14" ht="15" hidden="1">
      <c r="A115" s="144" t="s">
        <v>185</v>
      </c>
      <c r="B115" s="147" t="s">
        <v>30</v>
      </c>
      <c r="C115" s="114"/>
      <c r="D115" s="114"/>
      <c r="E115" s="114"/>
      <c r="F115" s="114"/>
      <c r="G115" s="148"/>
      <c r="H115" s="149"/>
      <c r="I115" s="149"/>
      <c r="J115" s="114"/>
      <c r="K115" s="114"/>
      <c r="L115" s="114"/>
      <c r="M115" s="114">
        <f>J115-L115</f>
        <v>0</v>
      </c>
      <c r="N115" s="333"/>
    </row>
    <row r="116" spans="1:14" ht="15" hidden="1">
      <c r="A116" s="144" t="s">
        <v>186</v>
      </c>
      <c r="B116" s="147" t="s">
        <v>31</v>
      </c>
      <c r="C116" s="114"/>
      <c r="D116" s="114"/>
      <c r="E116" s="114"/>
      <c r="F116" s="114"/>
      <c r="G116" s="148"/>
      <c r="H116" s="149"/>
      <c r="I116" s="149"/>
      <c r="J116" s="114"/>
      <c r="K116" s="114"/>
      <c r="L116" s="114"/>
      <c r="M116" s="114">
        <f>J116-L116</f>
        <v>0</v>
      </c>
      <c r="N116" s="333" t="e">
        <f>L116/C116</f>
        <v>#DIV/0!</v>
      </c>
    </row>
    <row r="117" spans="1:14" ht="15" hidden="1">
      <c r="A117" s="144" t="s">
        <v>187</v>
      </c>
      <c r="B117" s="147" t="s">
        <v>32</v>
      </c>
      <c r="C117" s="114"/>
      <c r="D117" s="114"/>
      <c r="E117" s="114"/>
      <c r="F117" s="114"/>
      <c r="G117" s="148"/>
      <c r="H117" s="149"/>
      <c r="I117" s="149"/>
      <c r="J117" s="114"/>
      <c r="K117" s="114"/>
      <c r="L117" s="114"/>
      <c r="M117" s="114">
        <f>J117-L117</f>
        <v>0</v>
      </c>
      <c r="N117" s="333"/>
    </row>
    <row r="118" spans="1:14" ht="15" hidden="1">
      <c r="A118" s="224" t="s">
        <v>215</v>
      </c>
      <c r="B118" s="147" t="s">
        <v>32</v>
      </c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>
        <f>J118-L118</f>
        <v>0</v>
      </c>
      <c r="N118" s="333"/>
    </row>
    <row r="119" spans="1:14" ht="15">
      <c r="A119" s="144" t="s">
        <v>29</v>
      </c>
      <c r="B119" s="147" t="s">
        <v>54</v>
      </c>
      <c r="C119" s="114">
        <v>10100000</v>
      </c>
      <c r="D119" s="114">
        <v>3500000</v>
      </c>
      <c r="E119" s="114"/>
      <c r="F119" s="114"/>
      <c r="G119" s="150"/>
      <c r="H119" s="322"/>
      <c r="I119" s="322"/>
      <c r="J119" s="114">
        <v>8019224</v>
      </c>
      <c r="K119" s="114">
        <v>8019224</v>
      </c>
      <c r="L119" s="114">
        <v>2281698</v>
      </c>
      <c r="M119" s="114">
        <f aca="true" t="shared" si="31" ref="M119:M139">J119-L119</f>
        <v>5737526</v>
      </c>
      <c r="N119" s="333">
        <f>L119/C119</f>
        <v>0.22591069306930692</v>
      </c>
    </row>
    <row r="120" spans="1:14" ht="15">
      <c r="A120" s="144" t="s">
        <v>203</v>
      </c>
      <c r="B120" s="147" t="s">
        <v>48</v>
      </c>
      <c r="C120" s="114">
        <v>50000</v>
      </c>
      <c r="D120" s="114">
        <v>10000</v>
      </c>
      <c r="E120" s="114"/>
      <c r="F120" s="114"/>
      <c r="G120" s="150"/>
      <c r="H120" s="322"/>
      <c r="I120" s="322"/>
      <c r="J120" s="114">
        <v>0</v>
      </c>
      <c r="K120" s="114">
        <v>0</v>
      </c>
      <c r="L120" s="114">
        <v>0</v>
      </c>
      <c r="M120" s="114">
        <f t="shared" si="31"/>
        <v>0</v>
      </c>
      <c r="N120" s="333">
        <f>L120/C120</f>
        <v>0</v>
      </c>
    </row>
    <row r="121" spans="1:14" ht="15" hidden="1">
      <c r="A121" s="144" t="s">
        <v>204</v>
      </c>
      <c r="B121" s="147" t="s">
        <v>31</v>
      </c>
      <c r="C121" s="114">
        <v>0</v>
      </c>
      <c r="D121" s="114">
        <v>0</v>
      </c>
      <c r="E121" s="114"/>
      <c r="F121" s="114"/>
      <c r="G121" s="150"/>
      <c r="H121" s="322"/>
      <c r="I121" s="322"/>
      <c r="J121" s="114">
        <v>0</v>
      </c>
      <c r="K121" s="114">
        <v>0</v>
      </c>
      <c r="L121" s="114">
        <v>0</v>
      </c>
      <c r="M121" s="114">
        <f t="shared" si="31"/>
        <v>0</v>
      </c>
      <c r="N121" s="333"/>
    </row>
    <row r="122" spans="1:14" ht="15" hidden="1">
      <c r="A122" s="151" t="s">
        <v>0</v>
      </c>
      <c r="B122" s="152"/>
      <c r="C122" s="114">
        <f>D122+E122+F122+G122</f>
        <v>0</v>
      </c>
      <c r="D122" s="114"/>
      <c r="E122" s="114"/>
      <c r="F122" s="114"/>
      <c r="G122" s="150"/>
      <c r="H122" s="322"/>
      <c r="I122" s="322"/>
      <c r="J122" s="114"/>
      <c r="K122" s="114"/>
      <c r="L122" s="114"/>
      <c r="M122" s="114">
        <f t="shared" si="31"/>
        <v>0</v>
      </c>
      <c r="N122" s="333"/>
    </row>
    <row r="123" spans="1:14" ht="15" hidden="1">
      <c r="A123" s="151" t="s">
        <v>1</v>
      </c>
      <c r="B123" s="152"/>
      <c r="C123" s="114">
        <f>D123+E123+F123+G123</f>
        <v>0</v>
      </c>
      <c r="D123" s="114"/>
      <c r="E123" s="114"/>
      <c r="F123" s="114"/>
      <c r="G123" s="150"/>
      <c r="H123" s="322"/>
      <c r="I123" s="322"/>
      <c r="J123" s="114"/>
      <c r="K123" s="114"/>
      <c r="L123" s="114"/>
      <c r="M123" s="114">
        <f t="shared" si="31"/>
        <v>0</v>
      </c>
      <c r="N123" s="333"/>
    </row>
    <row r="124" spans="1:14" ht="15" hidden="1">
      <c r="A124" s="144" t="s">
        <v>161</v>
      </c>
      <c r="B124" s="152" t="s">
        <v>56</v>
      </c>
      <c r="C124" s="114"/>
      <c r="D124" s="114"/>
      <c r="E124" s="114"/>
      <c r="F124" s="114"/>
      <c r="G124" s="148"/>
      <c r="H124" s="322"/>
      <c r="I124" s="322"/>
      <c r="J124" s="114"/>
      <c r="K124" s="114"/>
      <c r="L124" s="114"/>
      <c r="M124" s="114">
        <f t="shared" si="31"/>
        <v>0</v>
      </c>
      <c r="N124" s="333"/>
    </row>
    <row r="125" spans="1:14" ht="15">
      <c r="A125" s="434" t="s">
        <v>279</v>
      </c>
      <c r="B125" s="141"/>
      <c r="C125" s="142">
        <f>C127+C128+C126</f>
        <v>22900000</v>
      </c>
      <c r="D125" s="142">
        <f aca="true" t="shared" si="32" ref="D125:M125">D127+D128+D126</f>
        <v>10189800</v>
      </c>
      <c r="E125" s="142">
        <f t="shared" si="32"/>
        <v>0</v>
      </c>
      <c r="F125" s="142">
        <f t="shared" si="32"/>
        <v>0</v>
      </c>
      <c r="G125" s="142">
        <f t="shared" si="32"/>
        <v>0</v>
      </c>
      <c r="H125" s="142">
        <f t="shared" si="32"/>
        <v>0</v>
      </c>
      <c r="I125" s="142">
        <f t="shared" si="32"/>
        <v>0</v>
      </c>
      <c r="J125" s="142">
        <f t="shared" si="32"/>
        <v>22900000</v>
      </c>
      <c r="K125" s="142">
        <f t="shared" si="32"/>
        <v>22900000</v>
      </c>
      <c r="L125" s="142">
        <f t="shared" si="32"/>
        <v>8787732</v>
      </c>
      <c r="M125" s="142">
        <f t="shared" si="32"/>
        <v>14112268</v>
      </c>
      <c r="N125" s="359">
        <f>L125/C125</f>
        <v>0.3837437554585153</v>
      </c>
    </row>
    <row r="126" spans="1:14" ht="15">
      <c r="A126" s="224" t="s">
        <v>186</v>
      </c>
      <c r="B126" s="222" t="s">
        <v>31</v>
      </c>
      <c r="C126" s="114">
        <v>6400000</v>
      </c>
      <c r="D126" s="114">
        <v>2220000</v>
      </c>
      <c r="E126" s="114"/>
      <c r="F126" s="114"/>
      <c r="G126" s="148"/>
      <c r="H126" s="149"/>
      <c r="I126" s="149"/>
      <c r="J126" s="114">
        <v>6400000</v>
      </c>
      <c r="K126" s="114">
        <v>6400000</v>
      </c>
      <c r="L126" s="114">
        <v>2220000</v>
      </c>
      <c r="M126" s="114">
        <f t="shared" si="31"/>
        <v>4180000</v>
      </c>
      <c r="N126" s="333">
        <f>L126:L127/C126</f>
        <v>0.346875</v>
      </c>
    </row>
    <row r="127" spans="1:14" ht="15">
      <c r="A127" s="144" t="s">
        <v>187</v>
      </c>
      <c r="B127" s="147" t="s">
        <v>32</v>
      </c>
      <c r="C127" s="114">
        <v>10000000</v>
      </c>
      <c r="D127" s="114">
        <v>5344800</v>
      </c>
      <c r="E127" s="114"/>
      <c r="F127" s="114"/>
      <c r="G127" s="148"/>
      <c r="H127" s="149"/>
      <c r="I127" s="149"/>
      <c r="J127" s="114">
        <v>10000000</v>
      </c>
      <c r="K127" s="114">
        <v>10000000</v>
      </c>
      <c r="L127" s="114">
        <v>5344800</v>
      </c>
      <c r="M127" s="114">
        <f t="shared" si="31"/>
        <v>4655200</v>
      </c>
      <c r="N127" s="333">
        <f>L127/C127</f>
        <v>0.53448</v>
      </c>
    </row>
    <row r="128" spans="1:14" ht="15">
      <c r="A128" s="144" t="s">
        <v>185</v>
      </c>
      <c r="B128" s="147" t="s">
        <v>30</v>
      </c>
      <c r="C128" s="114">
        <v>6500000</v>
      </c>
      <c r="D128" s="114">
        <v>2625000</v>
      </c>
      <c r="E128" s="114"/>
      <c r="F128" s="114"/>
      <c r="G128" s="150"/>
      <c r="H128" s="322"/>
      <c r="I128" s="322"/>
      <c r="J128" s="114">
        <v>6500000</v>
      </c>
      <c r="K128" s="114">
        <v>6500000</v>
      </c>
      <c r="L128" s="114">
        <v>1222932</v>
      </c>
      <c r="M128" s="114">
        <f t="shared" si="31"/>
        <v>5277068</v>
      </c>
      <c r="N128" s="333">
        <f>L128/C128</f>
        <v>0.18814338461538463</v>
      </c>
    </row>
    <row r="129" spans="1:14" ht="15" hidden="1">
      <c r="A129" s="144"/>
      <c r="B129" s="152"/>
      <c r="C129" s="114"/>
      <c r="D129" s="114"/>
      <c r="E129" s="114"/>
      <c r="F129" s="114"/>
      <c r="G129" s="150"/>
      <c r="H129" s="322"/>
      <c r="I129" s="322"/>
      <c r="J129" s="114"/>
      <c r="K129" s="114"/>
      <c r="L129" s="114"/>
      <c r="M129" s="114">
        <f t="shared" si="31"/>
        <v>0</v>
      </c>
      <c r="N129" s="333"/>
    </row>
    <row r="130" spans="1:14" ht="15" hidden="1">
      <c r="A130" s="144"/>
      <c r="B130" s="152"/>
      <c r="C130" s="114"/>
      <c r="D130" s="114"/>
      <c r="E130" s="114"/>
      <c r="F130" s="114"/>
      <c r="G130" s="150"/>
      <c r="H130" s="322"/>
      <c r="I130" s="322"/>
      <c r="J130" s="114"/>
      <c r="K130" s="114"/>
      <c r="L130" s="114"/>
      <c r="M130" s="114">
        <f t="shared" si="31"/>
        <v>0</v>
      </c>
      <c r="N130" s="333"/>
    </row>
    <row r="131" spans="1:14" ht="15" hidden="1">
      <c r="A131" s="144"/>
      <c r="B131" s="152"/>
      <c r="C131" s="114"/>
      <c r="D131" s="114"/>
      <c r="E131" s="114"/>
      <c r="F131" s="114"/>
      <c r="G131" s="150"/>
      <c r="H131" s="322"/>
      <c r="I131" s="322"/>
      <c r="J131" s="114"/>
      <c r="K131" s="114"/>
      <c r="L131" s="114"/>
      <c r="M131" s="114">
        <f t="shared" si="31"/>
        <v>0</v>
      </c>
      <c r="N131" s="333"/>
    </row>
    <row r="132" spans="1:14" ht="15" hidden="1">
      <c r="A132" s="144"/>
      <c r="B132" s="152"/>
      <c r="C132" s="114"/>
      <c r="D132" s="114"/>
      <c r="E132" s="114"/>
      <c r="F132" s="114"/>
      <c r="G132" s="150"/>
      <c r="H132" s="322"/>
      <c r="I132" s="322"/>
      <c r="J132" s="114"/>
      <c r="K132" s="114"/>
      <c r="L132" s="114"/>
      <c r="M132" s="114">
        <f t="shared" si="31"/>
        <v>0</v>
      </c>
      <c r="N132" s="333"/>
    </row>
    <row r="133" spans="1:14" ht="15" hidden="1">
      <c r="A133" s="151" t="s">
        <v>3</v>
      </c>
      <c r="B133" s="152"/>
      <c r="C133" s="114">
        <f>D133+E133+F133+G133</f>
        <v>0</v>
      </c>
      <c r="D133" s="114"/>
      <c r="E133" s="114"/>
      <c r="F133" s="114"/>
      <c r="G133" s="150"/>
      <c r="H133" s="322"/>
      <c r="I133" s="322"/>
      <c r="J133" s="114"/>
      <c r="K133" s="114">
        <f>J133</f>
        <v>0</v>
      </c>
      <c r="L133" s="114"/>
      <c r="M133" s="114">
        <f t="shared" si="31"/>
        <v>0</v>
      </c>
      <c r="N133" s="333"/>
    </row>
    <row r="134" spans="1:14" ht="15">
      <c r="A134" s="153" t="s">
        <v>4</v>
      </c>
      <c r="B134" s="141"/>
      <c r="C134" s="142">
        <f>C135+C136+C137+C138</f>
        <v>230000</v>
      </c>
      <c r="D134" s="142">
        <f aca="true" t="shared" si="33" ref="D134:M134">D135+D136+D137+D138</f>
        <v>100000</v>
      </c>
      <c r="E134" s="142">
        <f t="shared" si="33"/>
        <v>300000</v>
      </c>
      <c r="F134" s="142">
        <f t="shared" si="33"/>
        <v>300000</v>
      </c>
      <c r="G134" s="142">
        <f t="shared" si="33"/>
        <v>300000</v>
      </c>
      <c r="H134" s="142">
        <f t="shared" si="33"/>
        <v>300000</v>
      </c>
      <c r="I134" s="142">
        <f t="shared" si="33"/>
        <v>300000</v>
      </c>
      <c r="J134" s="142">
        <f t="shared" si="33"/>
        <v>0</v>
      </c>
      <c r="K134" s="142">
        <f t="shared" si="33"/>
        <v>0</v>
      </c>
      <c r="L134" s="142">
        <f t="shared" si="33"/>
        <v>0</v>
      </c>
      <c r="M134" s="142">
        <f t="shared" si="33"/>
        <v>0</v>
      </c>
      <c r="N134" s="334">
        <f>L134/C134</f>
        <v>0</v>
      </c>
    </row>
    <row r="135" spans="1:14" ht="15">
      <c r="A135" s="154" t="s">
        <v>41</v>
      </c>
      <c r="B135" s="147" t="s">
        <v>48</v>
      </c>
      <c r="C135" s="114">
        <v>230000</v>
      </c>
      <c r="D135" s="114">
        <v>100000</v>
      </c>
      <c r="E135" s="114"/>
      <c r="F135" s="114"/>
      <c r="G135" s="150"/>
      <c r="H135" s="322"/>
      <c r="I135" s="322"/>
      <c r="J135" s="114">
        <v>0</v>
      </c>
      <c r="K135" s="114">
        <v>0</v>
      </c>
      <c r="L135" s="114">
        <v>0</v>
      </c>
      <c r="M135" s="114">
        <f t="shared" si="31"/>
        <v>0</v>
      </c>
      <c r="N135" s="333">
        <f>L135/C135</f>
        <v>0</v>
      </c>
    </row>
    <row r="136" spans="1:14" ht="15" hidden="1">
      <c r="A136" s="151"/>
      <c r="B136" s="147" t="s">
        <v>31</v>
      </c>
      <c r="C136" s="114"/>
      <c r="D136" s="114"/>
      <c r="E136" s="114">
        <v>300000</v>
      </c>
      <c r="F136" s="114">
        <v>300000</v>
      </c>
      <c r="G136" s="114">
        <v>300000</v>
      </c>
      <c r="H136" s="114">
        <v>300000</v>
      </c>
      <c r="I136" s="114">
        <v>300000</v>
      </c>
      <c r="J136" s="114"/>
      <c r="K136" s="114"/>
      <c r="L136" s="114"/>
      <c r="M136" s="114">
        <f t="shared" si="31"/>
        <v>0</v>
      </c>
      <c r="N136" s="333"/>
    </row>
    <row r="137" spans="1:14" ht="15" hidden="1">
      <c r="A137" s="111"/>
      <c r="B137" s="134" t="s">
        <v>32</v>
      </c>
      <c r="C137" s="112"/>
      <c r="D137" s="112"/>
      <c r="E137" s="112"/>
      <c r="F137" s="112"/>
      <c r="G137" s="113"/>
      <c r="H137" s="322"/>
      <c r="I137" s="322"/>
      <c r="J137" s="112"/>
      <c r="K137" s="112"/>
      <c r="L137" s="112"/>
      <c r="M137" s="114">
        <f t="shared" si="31"/>
        <v>0</v>
      </c>
      <c r="N137" s="333"/>
    </row>
    <row r="138" spans="1:14" ht="15" hidden="1">
      <c r="A138" s="111"/>
      <c r="B138" s="134" t="s">
        <v>30</v>
      </c>
      <c r="C138" s="112"/>
      <c r="D138" s="112"/>
      <c r="E138" s="112"/>
      <c r="F138" s="112"/>
      <c r="G138" s="113"/>
      <c r="H138" s="322"/>
      <c r="I138" s="322"/>
      <c r="J138" s="112"/>
      <c r="K138" s="112"/>
      <c r="L138" s="112"/>
      <c r="M138" s="114">
        <f t="shared" si="31"/>
        <v>0</v>
      </c>
      <c r="N138" s="333"/>
    </row>
    <row r="139" spans="1:14" ht="15">
      <c r="A139" s="155" t="s">
        <v>7</v>
      </c>
      <c r="B139" s="253" t="s">
        <v>32</v>
      </c>
      <c r="C139" s="138">
        <v>0</v>
      </c>
      <c r="D139" s="138">
        <v>0</v>
      </c>
      <c r="E139" s="112"/>
      <c r="F139" s="112"/>
      <c r="G139" s="113"/>
      <c r="H139" s="322"/>
      <c r="I139" s="322"/>
      <c r="J139" s="119">
        <v>0</v>
      </c>
      <c r="K139" s="119">
        <v>0</v>
      </c>
      <c r="L139" s="119">
        <v>0</v>
      </c>
      <c r="M139" s="112">
        <f t="shared" si="31"/>
        <v>0</v>
      </c>
      <c r="N139" s="324"/>
    </row>
    <row r="140" spans="1:14" ht="15">
      <c r="A140" s="120" t="s">
        <v>8</v>
      </c>
      <c r="B140" s="115"/>
      <c r="C140" s="112"/>
      <c r="D140" s="112"/>
      <c r="E140" s="112"/>
      <c r="F140" s="112"/>
      <c r="G140" s="113"/>
      <c r="H140" s="322"/>
      <c r="I140" s="322"/>
      <c r="J140" s="112"/>
      <c r="K140" s="112"/>
      <c r="L140" s="112"/>
      <c r="M140" s="112"/>
      <c r="N140" s="324"/>
    </row>
    <row r="141" spans="1:14" ht="15">
      <c r="A141" s="156" t="s">
        <v>33</v>
      </c>
      <c r="B141" s="157" t="s">
        <v>42</v>
      </c>
      <c r="C141" s="124">
        <f>D141+E141+F141+G141</f>
        <v>0</v>
      </c>
      <c r="D141" s="124"/>
      <c r="E141" s="124"/>
      <c r="F141" s="124"/>
      <c r="G141" s="137"/>
      <c r="H141" s="322"/>
      <c r="I141" s="322"/>
      <c r="J141" s="124"/>
      <c r="K141" s="124"/>
      <c r="L141" s="124"/>
      <c r="M141" s="124">
        <f>J141-L141</f>
        <v>0</v>
      </c>
      <c r="N141" s="325"/>
    </row>
    <row r="142" spans="1:14" ht="15">
      <c r="A142" s="158" t="s">
        <v>34</v>
      </c>
      <c r="B142" s="157" t="s">
        <v>43</v>
      </c>
      <c r="C142" s="124">
        <f aca="true" t="shared" si="34" ref="C142:C153">D142+E142+F142+G142</f>
        <v>0</v>
      </c>
      <c r="D142" s="124"/>
      <c r="E142" s="124"/>
      <c r="F142" s="124"/>
      <c r="G142" s="137"/>
      <c r="H142" s="322"/>
      <c r="I142" s="322"/>
      <c r="J142" s="124"/>
      <c r="K142" s="124"/>
      <c r="L142" s="124"/>
      <c r="M142" s="124">
        <f aca="true" t="shared" si="35" ref="M142:M154">J142-L142</f>
        <v>0</v>
      </c>
      <c r="N142" s="325"/>
    </row>
    <row r="143" spans="1:14" ht="14.25">
      <c r="A143" s="156" t="s">
        <v>35</v>
      </c>
      <c r="B143" s="157" t="s">
        <v>32</v>
      </c>
      <c r="C143" s="124">
        <f>C137+C118+C117+C113+C112+C127</f>
        <v>10000000</v>
      </c>
      <c r="D143" s="124">
        <f aca="true" t="shared" si="36" ref="D143:M143">D137+D118+D117+D113+D112+D127</f>
        <v>5344800</v>
      </c>
      <c r="E143" s="124">
        <f t="shared" si="36"/>
        <v>0</v>
      </c>
      <c r="F143" s="124">
        <f t="shared" si="36"/>
        <v>0</v>
      </c>
      <c r="G143" s="124">
        <f t="shared" si="36"/>
        <v>0</v>
      </c>
      <c r="H143" s="124">
        <f t="shared" si="36"/>
        <v>0</v>
      </c>
      <c r="I143" s="124">
        <f t="shared" si="36"/>
        <v>0</v>
      </c>
      <c r="J143" s="124">
        <f t="shared" si="36"/>
        <v>10000000</v>
      </c>
      <c r="K143" s="124">
        <f t="shared" si="36"/>
        <v>10000000</v>
      </c>
      <c r="L143" s="124">
        <f t="shared" si="36"/>
        <v>5344800</v>
      </c>
      <c r="M143" s="124">
        <f t="shared" si="36"/>
        <v>4655200</v>
      </c>
      <c r="N143" s="325">
        <f>L143/C143</f>
        <v>0.53448</v>
      </c>
    </row>
    <row r="144" spans="1:14" ht="15">
      <c r="A144" s="158" t="s">
        <v>36</v>
      </c>
      <c r="B144" s="157" t="s">
        <v>44</v>
      </c>
      <c r="C144" s="124">
        <f t="shared" si="34"/>
        <v>0</v>
      </c>
      <c r="D144" s="124"/>
      <c r="E144" s="124"/>
      <c r="F144" s="124"/>
      <c r="G144" s="137"/>
      <c r="H144" s="322"/>
      <c r="I144" s="322"/>
      <c r="J144" s="124"/>
      <c r="K144" s="124"/>
      <c r="L144" s="124"/>
      <c r="M144" s="124">
        <f t="shared" si="35"/>
        <v>0</v>
      </c>
      <c r="N144" s="325"/>
    </row>
    <row r="145" spans="1:14" ht="14.25">
      <c r="A145" s="158" t="s">
        <v>37</v>
      </c>
      <c r="B145" s="157" t="s">
        <v>30</v>
      </c>
      <c r="C145" s="124">
        <f>C138+C128+C115+C110</f>
        <v>6500000</v>
      </c>
      <c r="D145" s="124">
        <f aca="true" t="shared" si="37" ref="D145:M145">D138+D128+D115+D110</f>
        <v>2625000</v>
      </c>
      <c r="E145" s="124">
        <f t="shared" si="37"/>
        <v>0</v>
      </c>
      <c r="F145" s="124">
        <f t="shared" si="37"/>
        <v>0</v>
      </c>
      <c r="G145" s="124">
        <f t="shared" si="37"/>
        <v>0</v>
      </c>
      <c r="H145" s="124">
        <f t="shared" si="37"/>
        <v>0</v>
      </c>
      <c r="I145" s="124">
        <f t="shared" si="37"/>
        <v>0</v>
      </c>
      <c r="J145" s="124">
        <f t="shared" si="37"/>
        <v>6500000</v>
      </c>
      <c r="K145" s="124">
        <f t="shared" si="37"/>
        <v>6500000</v>
      </c>
      <c r="L145" s="124">
        <f t="shared" si="37"/>
        <v>1222932</v>
      </c>
      <c r="M145" s="124">
        <f t="shared" si="37"/>
        <v>5277068</v>
      </c>
      <c r="N145" s="325">
        <f aca="true" t="shared" si="38" ref="N145:N152">L145/C145</f>
        <v>0.18814338461538463</v>
      </c>
    </row>
    <row r="146" spans="1:14" ht="15">
      <c r="A146" s="158" t="s">
        <v>38</v>
      </c>
      <c r="B146" s="157" t="s">
        <v>45</v>
      </c>
      <c r="C146" s="124">
        <f t="shared" si="34"/>
        <v>0</v>
      </c>
      <c r="D146" s="124"/>
      <c r="E146" s="124"/>
      <c r="F146" s="124"/>
      <c r="G146" s="137"/>
      <c r="H146" s="322"/>
      <c r="I146" s="322"/>
      <c r="J146" s="124"/>
      <c r="K146" s="124"/>
      <c r="L146" s="124"/>
      <c r="M146" s="124">
        <f t="shared" si="35"/>
        <v>0</v>
      </c>
      <c r="N146" s="325"/>
    </row>
    <row r="147" spans="1:14" ht="15">
      <c r="A147" s="158" t="s">
        <v>39</v>
      </c>
      <c r="B147" s="157" t="s">
        <v>46</v>
      </c>
      <c r="C147" s="124">
        <f t="shared" si="34"/>
        <v>0</v>
      </c>
      <c r="D147" s="124"/>
      <c r="E147" s="124"/>
      <c r="F147" s="124"/>
      <c r="G147" s="137"/>
      <c r="H147" s="322"/>
      <c r="I147" s="322"/>
      <c r="J147" s="124"/>
      <c r="K147" s="124"/>
      <c r="L147" s="124"/>
      <c r="M147" s="124">
        <f t="shared" si="35"/>
        <v>0</v>
      </c>
      <c r="N147" s="325"/>
    </row>
    <row r="148" spans="1:14" ht="15">
      <c r="A148" s="158" t="s">
        <v>40</v>
      </c>
      <c r="B148" s="157" t="s">
        <v>47</v>
      </c>
      <c r="C148" s="124">
        <f t="shared" si="34"/>
        <v>0</v>
      </c>
      <c r="D148" s="124"/>
      <c r="E148" s="124"/>
      <c r="F148" s="124"/>
      <c r="G148" s="137"/>
      <c r="H148" s="322"/>
      <c r="I148" s="322"/>
      <c r="J148" s="124"/>
      <c r="K148" s="124"/>
      <c r="L148" s="124"/>
      <c r="M148" s="124">
        <f t="shared" si="35"/>
        <v>0</v>
      </c>
      <c r="N148" s="325"/>
    </row>
    <row r="149" spans="1:14" ht="14.25">
      <c r="A149" s="156" t="s">
        <v>41</v>
      </c>
      <c r="B149" s="157" t="s">
        <v>48</v>
      </c>
      <c r="C149" s="124">
        <f>C135+C120</f>
        <v>280000</v>
      </c>
      <c r="D149" s="124">
        <f aca="true" t="shared" si="39" ref="D149:M149">D135+D120</f>
        <v>110000</v>
      </c>
      <c r="E149" s="124">
        <f t="shared" si="39"/>
        <v>0</v>
      </c>
      <c r="F149" s="124">
        <f t="shared" si="39"/>
        <v>0</v>
      </c>
      <c r="G149" s="124">
        <f t="shared" si="39"/>
        <v>0</v>
      </c>
      <c r="H149" s="124">
        <f t="shared" si="39"/>
        <v>0</v>
      </c>
      <c r="I149" s="124">
        <f t="shared" si="39"/>
        <v>0</v>
      </c>
      <c r="J149" s="124">
        <f t="shared" si="39"/>
        <v>0</v>
      </c>
      <c r="K149" s="124">
        <f t="shared" si="39"/>
        <v>0</v>
      </c>
      <c r="L149" s="124">
        <f t="shared" si="39"/>
        <v>0</v>
      </c>
      <c r="M149" s="124">
        <f t="shared" si="39"/>
        <v>0</v>
      </c>
      <c r="N149" s="325">
        <f t="shared" si="38"/>
        <v>0</v>
      </c>
    </row>
    <row r="150" spans="1:14" ht="14.25">
      <c r="A150" s="156" t="s">
        <v>49</v>
      </c>
      <c r="B150" s="157" t="s">
        <v>31</v>
      </c>
      <c r="C150" s="124">
        <f>C126</f>
        <v>6400000</v>
      </c>
      <c r="D150" s="124">
        <f aca="true" t="shared" si="40" ref="D150:M150">D126</f>
        <v>2220000</v>
      </c>
      <c r="E150" s="124">
        <f t="shared" si="40"/>
        <v>0</v>
      </c>
      <c r="F150" s="124">
        <f t="shared" si="40"/>
        <v>0</v>
      </c>
      <c r="G150" s="124">
        <f t="shared" si="40"/>
        <v>0</v>
      </c>
      <c r="H150" s="124">
        <f t="shared" si="40"/>
        <v>0</v>
      </c>
      <c r="I150" s="124">
        <f t="shared" si="40"/>
        <v>0</v>
      </c>
      <c r="J150" s="124">
        <f t="shared" si="40"/>
        <v>6400000</v>
      </c>
      <c r="K150" s="124">
        <f t="shared" si="40"/>
        <v>6400000</v>
      </c>
      <c r="L150" s="124">
        <f t="shared" si="40"/>
        <v>2220000</v>
      </c>
      <c r="M150" s="124">
        <f t="shared" si="40"/>
        <v>4180000</v>
      </c>
      <c r="N150" s="325">
        <f t="shared" si="38"/>
        <v>0.346875</v>
      </c>
    </row>
    <row r="151" spans="1:14" ht="15">
      <c r="A151" s="156" t="s">
        <v>50</v>
      </c>
      <c r="B151" s="157" t="s">
        <v>53</v>
      </c>
      <c r="C151" s="124">
        <f t="shared" si="34"/>
        <v>0</v>
      </c>
      <c r="D151" s="124"/>
      <c r="E151" s="124"/>
      <c r="F151" s="124"/>
      <c r="G151" s="137"/>
      <c r="H151" s="322"/>
      <c r="I151" s="322"/>
      <c r="J151" s="124"/>
      <c r="K151" s="124"/>
      <c r="L151" s="124"/>
      <c r="M151" s="124">
        <f t="shared" si="35"/>
        <v>0</v>
      </c>
      <c r="N151" s="325"/>
    </row>
    <row r="152" spans="1:14" ht="26.25">
      <c r="A152" s="435" t="s">
        <v>280</v>
      </c>
      <c r="B152" s="157" t="s">
        <v>54</v>
      </c>
      <c r="C152" s="124">
        <f>C119</f>
        <v>10100000</v>
      </c>
      <c r="D152" s="124">
        <f>D119</f>
        <v>3500000</v>
      </c>
      <c r="E152" s="124">
        <f>E119</f>
        <v>0</v>
      </c>
      <c r="F152" s="124">
        <f>F119</f>
        <v>0</v>
      </c>
      <c r="G152" s="137">
        <f>G119</f>
        <v>0</v>
      </c>
      <c r="H152" s="528" t="s">
        <v>102</v>
      </c>
      <c r="I152" s="529"/>
      <c r="J152" s="124">
        <f>J119</f>
        <v>8019224</v>
      </c>
      <c r="K152" s="124">
        <f>K119</f>
        <v>8019224</v>
      </c>
      <c r="L152" s="124">
        <f>L119</f>
        <v>2281698</v>
      </c>
      <c r="M152" s="124">
        <f t="shared" si="35"/>
        <v>5737526</v>
      </c>
      <c r="N152" s="325">
        <f t="shared" si="38"/>
        <v>0.22591069306930692</v>
      </c>
    </row>
    <row r="153" spans="1:14" ht="15">
      <c r="A153" s="156" t="s">
        <v>51</v>
      </c>
      <c r="B153" s="157" t="s">
        <v>55</v>
      </c>
      <c r="C153" s="124">
        <f t="shared" si="34"/>
        <v>0</v>
      </c>
      <c r="D153" s="124"/>
      <c r="E153" s="124"/>
      <c r="F153" s="124"/>
      <c r="G153" s="137"/>
      <c r="H153" s="116" t="s">
        <v>96</v>
      </c>
      <c r="I153" s="121">
        <f>C114+C125+C134</f>
        <v>33280000</v>
      </c>
      <c r="J153" s="124"/>
      <c r="K153" s="124"/>
      <c r="L153" s="124"/>
      <c r="M153" s="124">
        <f t="shared" si="35"/>
        <v>0</v>
      </c>
      <c r="N153" s="325"/>
    </row>
    <row r="154" spans="1:14" ht="14.25">
      <c r="A154" s="159" t="s">
        <v>52</v>
      </c>
      <c r="B154" s="160" t="s">
        <v>56</v>
      </c>
      <c r="C154" s="161">
        <f>C132</f>
        <v>0</v>
      </c>
      <c r="D154" s="161">
        <f aca="true" t="shared" si="41" ref="D154:L154">D132</f>
        <v>0</v>
      </c>
      <c r="E154" s="161">
        <f t="shared" si="41"/>
        <v>0</v>
      </c>
      <c r="F154" s="161">
        <f t="shared" si="41"/>
        <v>0</v>
      </c>
      <c r="G154" s="161">
        <f t="shared" si="41"/>
        <v>0</v>
      </c>
      <c r="H154" s="161">
        <f t="shared" si="41"/>
        <v>0</v>
      </c>
      <c r="I154" s="161">
        <f t="shared" si="41"/>
        <v>0</v>
      </c>
      <c r="J154" s="161">
        <f t="shared" si="41"/>
        <v>0</v>
      </c>
      <c r="K154" s="161">
        <f t="shared" si="41"/>
        <v>0</v>
      </c>
      <c r="L154" s="161">
        <f t="shared" si="41"/>
        <v>0</v>
      </c>
      <c r="M154" s="124">
        <f t="shared" si="35"/>
        <v>0</v>
      </c>
      <c r="N154" s="325"/>
    </row>
    <row r="155" spans="1:14" ht="15" thickBot="1">
      <c r="A155" s="293" t="s">
        <v>7</v>
      </c>
      <c r="B155" s="162" t="s">
        <v>56</v>
      </c>
      <c r="C155" s="163">
        <f aca="true" t="shared" si="42" ref="C155:I155">C139</f>
        <v>0</v>
      </c>
      <c r="D155" s="163">
        <f t="shared" si="42"/>
        <v>0</v>
      </c>
      <c r="E155" s="163">
        <f t="shared" si="42"/>
        <v>0</v>
      </c>
      <c r="F155" s="163">
        <f t="shared" si="42"/>
        <v>0</v>
      </c>
      <c r="G155" s="163">
        <f t="shared" si="42"/>
        <v>0</v>
      </c>
      <c r="H155" s="163">
        <f t="shared" si="42"/>
        <v>0</v>
      </c>
      <c r="I155" s="163">
        <f t="shared" si="42"/>
        <v>0</v>
      </c>
      <c r="J155" s="163">
        <f>J139</f>
        <v>0</v>
      </c>
      <c r="K155" s="163">
        <f>K139</f>
        <v>0</v>
      </c>
      <c r="L155" s="163">
        <f>L139</f>
        <v>0</v>
      </c>
      <c r="M155" s="161"/>
      <c r="N155" s="326"/>
    </row>
    <row r="156" spans="1:14" ht="24.75" customHeight="1" thickBot="1">
      <c r="A156" s="277" t="s">
        <v>57</v>
      </c>
      <c r="B156" s="278" t="s">
        <v>147</v>
      </c>
      <c r="C156" s="279">
        <f>C157+C161+C167+C170+C176+C183+C184</f>
        <v>69605230</v>
      </c>
      <c r="D156" s="279">
        <f aca="true" t="shared" si="43" ref="D156:K156">D157+D161+D167+D170+D176+D183+D184</f>
        <v>18804230</v>
      </c>
      <c r="E156" s="279">
        <f t="shared" si="43"/>
        <v>22101000</v>
      </c>
      <c r="F156" s="279">
        <f t="shared" si="43"/>
        <v>22101000</v>
      </c>
      <c r="G156" s="279">
        <f t="shared" si="43"/>
        <v>22101000</v>
      </c>
      <c r="H156" s="279">
        <f t="shared" si="43"/>
        <v>22101000</v>
      </c>
      <c r="I156" s="279">
        <f t="shared" si="43"/>
        <v>22101000</v>
      </c>
      <c r="J156" s="279">
        <f t="shared" si="43"/>
        <v>25268279</v>
      </c>
      <c r="K156" s="279">
        <f t="shared" si="43"/>
        <v>25268279</v>
      </c>
      <c r="L156" s="279">
        <f>L157+L161+L167+L170+L176+L183+L184</f>
        <v>16465910</v>
      </c>
      <c r="M156" s="279">
        <f>M157+M161+M167+M170+M176+M183+M184</f>
        <v>8802369</v>
      </c>
      <c r="N156" s="280">
        <f aca="true" t="shared" si="44" ref="N156:N163">L156/C156</f>
        <v>0.2365613905736681</v>
      </c>
    </row>
    <row r="157" spans="1:14" ht="15">
      <c r="A157" s="289" t="s">
        <v>138</v>
      </c>
      <c r="B157" s="292"/>
      <c r="C157" s="291">
        <f>C158+C159+C160</f>
        <v>23800000</v>
      </c>
      <c r="D157" s="291">
        <f aca="true" t="shared" si="45" ref="D157:M157">D158+D159+D160</f>
        <v>6700000</v>
      </c>
      <c r="E157" s="291">
        <f t="shared" si="45"/>
        <v>22101000</v>
      </c>
      <c r="F157" s="291">
        <f t="shared" si="45"/>
        <v>22101000</v>
      </c>
      <c r="G157" s="291">
        <f t="shared" si="45"/>
        <v>22101000</v>
      </c>
      <c r="H157" s="291">
        <f t="shared" si="45"/>
        <v>22101000</v>
      </c>
      <c r="I157" s="291">
        <f t="shared" si="45"/>
        <v>22101000</v>
      </c>
      <c r="J157" s="291">
        <f t="shared" si="45"/>
        <v>6700000</v>
      </c>
      <c r="K157" s="291">
        <f t="shared" si="45"/>
        <v>6700000</v>
      </c>
      <c r="L157" s="291">
        <f t="shared" si="45"/>
        <v>6057406</v>
      </c>
      <c r="M157" s="291">
        <f t="shared" si="45"/>
        <v>642594</v>
      </c>
      <c r="N157" s="331">
        <f t="shared" si="44"/>
        <v>0.25451285714285715</v>
      </c>
    </row>
    <row r="158" spans="1:14" ht="15">
      <c r="A158" s="227" t="s">
        <v>217</v>
      </c>
      <c r="B158" s="164" t="s">
        <v>193</v>
      </c>
      <c r="C158" s="114">
        <v>7800000</v>
      </c>
      <c r="D158" s="112">
        <v>2200000</v>
      </c>
      <c r="E158" s="112">
        <v>7075000</v>
      </c>
      <c r="F158" s="112">
        <v>7075000</v>
      </c>
      <c r="G158" s="112">
        <v>7075000</v>
      </c>
      <c r="H158" s="112">
        <v>7075000</v>
      </c>
      <c r="I158" s="112">
        <v>7075000</v>
      </c>
      <c r="J158" s="112">
        <v>2200000</v>
      </c>
      <c r="K158" s="112">
        <v>2200000</v>
      </c>
      <c r="L158" s="112">
        <v>1935094</v>
      </c>
      <c r="M158" s="112">
        <f>J158-L158</f>
        <v>264906</v>
      </c>
      <c r="N158" s="324">
        <f t="shared" si="44"/>
        <v>0.24808897435897437</v>
      </c>
    </row>
    <row r="159" spans="1:14" ht="15" hidden="1">
      <c r="A159" s="136" t="s">
        <v>58</v>
      </c>
      <c r="B159" s="164" t="s">
        <v>63</v>
      </c>
      <c r="C159" s="114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>
        <f>J159-L159</f>
        <v>0</v>
      </c>
      <c r="N159" s="324" t="e">
        <f t="shared" si="44"/>
        <v>#DIV/0!</v>
      </c>
    </row>
    <row r="160" spans="1:14" ht="15">
      <c r="A160" s="136" t="s">
        <v>59</v>
      </c>
      <c r="B160" s="164" t="s">
        <v>160</v>
      </c>
      <c r="C160" s="114">
        <v>16000000</v>
      </c>
      <c r="D160" s="112">
        <v>4500000</v>
      </c>
      <c r="E160" s="112">
        <v>15026000</v>
      </c>
      <c r="F160" s="112">
        <v>15026000</v>
      </c>
      <c r="G160" s="112">
        <v>15026000</v>
      </c>
      <c r="H160" s="112">
        <v>15026000</v>
      </c>
      <c r="I160" s="112">
        <v>15026000</v>
      </c>
      <c r="J160" s="112">
        <v>4500000</v>
      </c>
      <c r="K160" s="112">
        <v>4500000</v>
      </c>
      <c r="L160" s="112">
        <v>4122312</v>
      </c>
      <c r="M160" s="112">
        <f>J160-L160</f>
        <v>377688</v>
      </c>
      <c r="N160" s="324">
        <f t="shared" si="44"/>
        <v>0.2576445</v>
      </c>
    </row>
    <row r="161" spans="1:14" ht="15">
      <c r="A161" s="140" t="s">
        <v>139</v>
      </c>
      <c r="B161" s="146"/>
      <c r="C161" s="142">
        <f>C162+C163+C164</f>
        <v>1450000</v>
      </c>
      <c r="D161" s="142">
        <f aca="true" t="shared" si="46" ref="D161:M161">D162+D163+D164</f>
        <v>560000</v>
      </c>
      <c r="E161" s="142">
        <f t="shared" si="46"/>
        <v>0</v>
      </c>
      <c r="F161" s="142">
        <f t="shared" si="46"/>
        <v>0</v>
      </c>
      <c r="G161" s="142">
        <f t="shared" si="46"/>
        <v>0</v>
      </c>
      <c r="H161" s="142">
        <f t="shared" si="46"/>
        <v>0</v>
      </c>
      <c r="I161" s="142">
        <f t="shared" si="46"/>
        <v>0</v>
      </c>
      <c r="J161" s="142">
        <f>J162+J163+J164</f>
        <v>523357</v>
      </c>
      <c r="K161" s="142">
        <f>K162+K163+K164</f>
        <v>523357</v>
      </c>
      <c r="L161" s="142">
        <f t="shared" si="46"/>
        <v>523357</v>
      </c>
      <c r="M161" s="142">
        <f t="shared" si="46"/>
        <v>0</v>
      </c>
      <c r="N161" s="334">
        <f t="shared" si="44"/>
        <v>0.3609358620689655</v>
      </c>
    </row>
    <row r="162" spans="1:14" ht="15">
      <c r="A162" s="227" t="s">
        <v>217</v>
      </c>
      <c r="B162" s="164" t="s">
        <v>193</v>
      </c>
      <c r="C162" s="112">
        <v>1450000</v>
      </c>
      <c r="D162" s="112">
        <v>560000</v>
      </c>
      <c r="E162" s="112"/>
      <c r="F162" s="112"/>
      <c r="G162" s="112"/>
      <c r="H162" s="112"/>
      <c r="I162" s="112"/>
      <c r="J162" s="112">
        <v>523357</v>
      </c>
      <c r="K162" s="112">
        <v>523357</v>
      </c>
      <c r="L162" s="112">
        <v>523357</v>
      </c>
      <c r="M162" s="112">
        <f>J162-L162</f>
        <v>0</v>
      </c>
      <c r="N162" s="324">
        <f t="shared" si="44"/>
        <v>0.3609358620689655</v>
      </c>
    </row>
    <row r="163" spans="1:14" ht="15" hidden="1">
      <c r="A163" s="136" t="s">
        <v>58</v>
      </c>
      <c r="B163" s="164" t="s">
        <v>63</v>
      </c>
      <c r="C163" s="112">
        <v>0</v>
      </c>
      <c r="D163" s="112">
        <v>0</v>
      </c>
      <c r="E163" s="112"/>
      <c r="F163" s="112"/>
      <c r="G163" s="113"/>
      <c r="H163" s="322"/>
      <c r="I163" s="322"/>
      <c r="J163" s="112">
        <v>0</v>
      </c>
      <c r="K163" s="112">
        <v>0</v>
      </c>
      <c r="L163" s="112">
        <v>0</v>
      </c>
      <c r="M163" s="112">
        <f>J163-L163</f>
        <v>0</v>
      </c>
      <c r="N163" s="324" t="e">
        <f t="shared" si="44"/>
        <v>#DIV/0!</v>
      </c>
    </row>
    <row r="164" spans="1:14" ht="15" hidden="1">
      <c r="A164" s="136" t="s">
        <v>184</v>
      </c>
      <c r="B164" s="164" t="s">
        <v>62</v>
      </c>
      <c r="C164" s="112"/>
      <c r="D164" s="112"/>
      <c r="E164" s="112"/>
      <c r="F164" s="112"/>
      <c r="G164" s="113"/>
      <c r="H164" s="322"/>
      <c r="I164" s="322"/>
      <c r="J164" s="112"/>
      <c r="K164" s="112"/>
      <c r="L164" s="112"/>
      <c r="M164" s="112">
        <f>J164-L164</f>
        <v>0</v>
      </c>
      <c r="N164" s="324"/>
    </row>
    <row r="165" spans="1:14" ht="15" hidden="1">
      <c r="A165" s="111" t="s">
        <v>0</v>
      </c>
      <c r="B165" s="134"/>
      <c r="C165" s="112"/>
      <c r="D165" s="112"/>
      <c r="E165" s="112"/>
      <c r="F165" s="112"/>
      <c r="G165" s="113"/>
      <c r="H165" s="322"/>
      <c r="I165" s="322"/>
      <c r="J165" s="112"/>
      <c r="K165" s="112"/>
      <c r="L165" s="112"/>
      <c r="M165" s="112"/>
      <c r="N165" s="324"/>
    </row>
    <row r="166" spans="1:14" ht="15" hidden="1">
      <c r="A166" s="111" t="s">
        <v>1</v>
      </c>
      <c r="B166" s="134"/>
      <c r="C166" s="112"/>
      <c r="D166" s="112"/>
      <c r="E166" s="112"/>
      <c r="F166" s="112"/>
      <c r="G166" s="113"/>
      <c r="H166" s="322"/>
      <c r="I166" s="322"/>
      <c r="J166" s="112"/>
      <c r="K166" s="112"/>
      <c r="L166" s="112"/>
      <c r="M166" s="112"/>
      <c r="N166" s="324"/>
    </row>
    <row r="167" spans="1:14" ht="15" hidden="1">
      <c r="A167" s="140" t="s">
        <v>137</v>
      </c>
      <c r="B167" s="146"/>
      <c r="C167" s="142">
        <f>C168</f>
        <v>0</v>
      </c>
      <c r="D167" s="142">
        <f aca="true" t="shared" si="47" ref="D167:M167">D168</f>
        <v>0</v>
      </c>
      <c r="E167" s="142">
        <f t="shared" si="47"/>
        <v>0</v>
      </c>
      <c r="F167" s="142">
        <f t="shared" si="47"/>
        <v>0</v>
      </c>
      <c r="G167" s="142">
        <f t="shared" si="47"/>
        <v>0</v>
      </c>
      <c r="H167" s="142">
        <f t="shared" si="47"/>
        <v>0</v>
      </c>
      <c r="I167" s="142">
        <f t="shared" si="47"/>
        <v>0</v>
      </c>
      <c r="J167" s="142">
        <f t="shared" si="47"/>
        <v>0</v>
      </c>
      <c r="K167" s="142">
        <f t="shared" si="47"/>
        <v>0</v>
      </c>
      <c r="L167" s="142">
        <f t="shared" si="47"/>
        <v>0</v>
      </c>
      <c r="M167" s="142">
        <f t="shared" si="47"/>
        <v>0</v>
      </c>
      <c r="N167" s="334"/>
    </row>
    <row r="168" spans="1:14" ht="15" hidden="1">
      <c r="A168" s="136" t="s">
        <v>60</v>
      </c>
      <c r="B168" s="134" t="s">
        <v>64</v>
      </c>
      <c r="C168" s="112">
        <v>0</v>
      </c>
      <c r="D168" s="112"/>
      <c r="E168" s="112"/>
      <c r="F168" s="112"/>
      <c r="G168" s="113"/>
      <c r="H168" s="322"/>
      <c r="I168" s="322"/>
      <c r="J168" s="112"/>
      <c r="K168" s="112"/>
      <c r="L168" s="112"/>
      <c r="M168" s="112">
        <f>J168-L168</f>
        <v>0</v>
      </c>
      <c r="N168" s="324"/>
    </row>
    <row r="169" spans="1:14" ht="15" hidden="1">
      <c r="A169" s="111" t="s">
        <v>2</v>
      </c>
      <c r="B169" s="134"/>
      <c r="C169" s="112"/>
      <c r="D169" s="112"/>
      <c r="E169" s="112"/>
      <c r="F169" s="112"/>
      <c r="G169" s="113"/>
      <c r="H169" s="322"/>
      <c r="I169" s="322"/>
      <c r="J169" s="112"/>
      <c r="K169" s="112"/>
      <c r="L169" s="112"/>
      <c r="M169" s="112"/>
      <c r="N169" s="324"/>
    </row>
    <row r="170" spans="1:14" ht="15">
      <c r="A170" s="140" t="s">
        <v>61</v>
      </c>
      <c r="B170" s="146"/>
      <c r="C170" s="142">
        <f>C172+C174+C175+C171+C173</f>
        <v>41951000</v>
      </c>
      <c r="D170" s="142">
        <f aca="true" t="shared" si="48" ref="D170:M170">D172+D174+D175+D171+D173</f>
        <v>10950000</v>
      </c>
      <c r="E170" s="142">
        <f t="shared" si="48"/>
        <v>0</v>
      </c>
      <c r="F170" s="142">
        <f t="shared" si="48"/>
        <v>0</v>
      </c>
      <c r="G170" s="142">
        <f t="shared" si="48"/>
        <v>0</v>
      </c>
      <c r="H170" s="142">
        <f t="shared" si="48"/>
        <v>0</v>
      </c>
      <c r="I170" s="142">
        <f t="shared" si="48"/>
        <v>0</v>
      </c>
      <c r="J170" s="142">
        <f t="shared" si="48"/>
        <v>18057360</v>
      </c>
      <c r="K170" s="142">
        <f t="shared" si="48"/>
        <v>18057360</v>
      </c>
      <c r="L170" s="142">
        <f t="shared" si="48"/>
        <v>9897585</v>
      </c>
      <c r="M170" s="142">
        <f t="shared" si="48"/>
        <v>8159775</v>
      </c>
      <c r="N170" s="334">
        <f aca="true" t="shared" si="49" ref="N170:N184">L170/C170</f>
        <v>0.23593203976067317</v>
      </c>
    </row>
    <row r="171" spans="1:14" s="165" customFormat="1" ht="15" hidden="1">
      <c r="A171" s="144" t="s">
        <v>202</v>
      </c>
      <c r="B171" s="147" t="s">
        <v>65</v>
      </c>
      <c r="C171" s="114">
        <v>0</v>
      </c>
      <c r="D171" s="114">
        <v>0</v>
      </c>
      <c r="E171" s="114"/>
      <c r="F171" s="114"/>
      <c r="G171" s="114"/>
      <c r="H171" s="114"/>
      <c r="I171" s="114"/>
      <c r="J171" s="114"/>
      <c r="K171" s="114"/>
      <c r="L171" s="114"/>
      <c r="M171" s="114">
        <f>J171-L171</f>
        <v>0</v>
      </c>
      <c r="N171" s="333" t="e">
        <f t="shared" si="49"/>
        <v>#DIV/0!</v>
      </c>
    </row>
    <row r="172" spans="1:14" ht="15">
      <c r="A172" s="136" t="s">
        <v>182</v>
      </c>
      <c r="B172" s="134" t="s">
        <v>65</v>
      </c>
      <c r="C172" s="114">
        <v>200000</v>
      </c>
      <c r="D172" s="114">
        <v>30000</v>
      </c>
      <c r="E172" s="114"/>
      <c r="F172" s="114"/>
      <c r="G172" s="114"/>
      <c r="H172" s="114"/>
      <c r="I172" s="114"/>
      <c r="J172" s="114">
        <v>6360</v>
      </c>
      <c r="K172" s="114">
        <v>6360</v>
      </c>
      <c r="L172" s="114">
        <v>6360</v>
      </c>
      <c r="M172" s="114">
        <f>J172-L172</f>
        <v>0</v>
      </c>
      <c r="N172" s="333">
        <f t="shared" si="49"/>
        <v>0.0318</v>
      </c>
    </row>
    <row r="173" spans="1:14" ht="15">
      <c r="A173" s="227" t="s">
        <v>309</v>
      </c>
      <c r="B173" s="253" t="s">
        <v>65</v>
      </c>
      <c r="C173" s="114">
        <v>9141000</v>
      </c>
      <c r="D173" s="114">
        <v>2000000</v>
      </c>
      <c r="E173" s="114"/>
      <c r="F173" s="114"/>
      <c r="G173" s="114"/>
      <c r="H173" s="114"/>
      <c r="I173" s="114"/>
      <c r="J173" s="114">
        <v>9141000</v>
      </c>
      <c r="K173" s="114">
        <v>9141000</v>
      </c>
      <c r="L173" s="114">
        <v>1454747</v>
      </c>
      <c r="M173" s="114">
        <f>J173-L173</f>
        <v>7686253</v>
      </c>
      <c r="N173" s="333">
        <f t="shared" si="49"/>
        <v>0.15914527950990046</v>
      </c>
    </row>
    <row r="174" spans="1:14" ht="15">
      <c r="A174" s="136" t="s">
        <v>183</v>
      </c>
      <c r="B174" s="134" t="s">
        <v>193</v>
      </c>
      <c r="C174" s="114">
        <v>20000</v>
      </c>
      <c r="D174" s="114">
        <v>20000</v>
      </c>
      <c r="E174" s="114"/>
      <c r="F174" s="114"/>
      <c r="G174" s="114"/>
      <c r="H174" s="114"/>
      <c r="I174" s="114"/>
      <c r="J174" s="114">
        <v>10000</v>
      </c>
      <c r="K174" s="114">
        <v>10000</v>
      </c>
      <c r="L174" s="114">
        <v>10000</v>
      </c>
      <c r="M174" s="114">
        <f>J174-L174</f>
        <v>0</v>
      </c>
      <c r="N174" s="333">
        <f t="shared" si="49"/>
        <v>0.5</v>
      </c>
    </row>
    <row r="175" spans="1:14" ht="15">
      <c r="A175" s="227" t="s">
        <v>275</v>
      </c>
      <c r="B175" s="134" t="s">
        <v>160</v>
      </c>
      <c r="C175" s="112">
        <v>32590000</v>
      </c>
      <c r="D175" s="112">
        <v>8900000</v>
      </c>
      <c r="E175" s="112"/>
      <c r="F175" s="112"/>
      <c r="G175" s="112"/>
      <c r="H175" s="112"/>
      <c r="I175" s="112"/>
      <c r="J175" s="112">
        <v>8900000</v>
      </c>
      <c r="K175" s="112">
        <v>8900000</v>
      </c>
      <c r="L175" s="112">
        <v>8426478</v>
      </c>
      <c r="M175" s="112">
        <f>J175-L175</f>
        <v>473522</v>
      </c>
      <c r="N175" s="333">
        <f t="shared" si="49"/>
        <v>0.2585602332003682</v>
      </c>
    </row>
    <row r="176" spans="1:14" ht="15">
      <c r="A176" s="431" t="s">
        <v>277</v>
      </c>
      <c r="B176" s="146"/>
      <c r="C176" s="142">
        <f>C180+C179+C177+C178</f>
        <v>2420000</v>
      </c>
      <c r="D176" s="142">
        <f aca="true" t="shared" si="50" ref="D176:M176">D180+D179+D177+D178</f>
        <v>610000</v>
      </c>
      <c r="E176" s="142">
        <f t="shared" si="50"/>
        <v>0</v>
      </c>
      <c r="F176" s="142">
        <f t="shared" si="50"/>
        <v>0</v>
      </c>
      <c r="G176" s="142">
        <f t="shared" si="50"/>
        <v>0</v>
      </c>
      <c r="H176" s="142">
        <f t="shared" si="50"/>
        <v>0</v>
      </c>
      <c r="I176" s="142">
        <f t="shared" si="50"/>
        <v>0</v>
      </c>
      <c r="J176" s="142">
        <f t="shared" si="50"/>
        <v>17351</v>
      </c>
      <c r="K176" s="142">
        <f t="shared" si="50"/>
        <v>17351</v>
      </c>
      <c r="L176" s="142">
        <f t="shared" si="50"/>
        <v>17351</v>
      </c>
      <c r="M176" s="142">
        <f t="shared" si="50"/>
        <v>0</v>
      </c>
      <c r="N176" s="334">
        <f t="shared" si="49"/>
        <v>0.007169834710743801</v>
      </c>
    </row>
    <row r="177" spans="1:14" ht="15">
      <c r="A177" s="227" t="s">
        <v>222</v>
      </c>
      <c r="B177" s="134" t="s">
        <v>193</v>
      </c>
      <c r="C177" s="114">
        <v>2300000</v>
      </c>
      <c r="D177" s="114">
        <v>575000</v>
      </c>
      <c r="E177" s="114"/>
      <c r="F177" s="114"/>
      <c r="G177" s="114"/>
      <c r="H177" s="114"/>
      <c r="I177" s="114"/>
      <c r="J177" s="114">
        <v>0</v>
      </c>
      <c r="K177" s="114">
        <v>0</v>
      </c>
      <c r="L177" s="114">
        <v>0</v>
      </c>
      <c r="M177" s="112">
        <f>J177-L177</f>
        <v>0</v>
      </c>
      <c r="N177" s="324">
        <f t="shared" si="49"/>
        <v>0</v>
      </c>
    </row>
    <row r="178" spans="1:14" ht="15">
      <c r="A178" s="227" t="s">
        <v>223</v>
      </c>
      <c r="B178" s="253" t="s">
        <v>193</v>
      </c>
      <c r="C178" s="114">
        <v>120000</v>
      </c>
      <c r="D178" s="114">
        <v>35000</v>
      </c>
      <c r="E178" s="114"/>
      <c r="F178" s="114"/>
      <c r="G178" s="114"/>
      <c r="H178" s="114"/>
      <c r="I178" s="114"/>
      <c r="J178" s="114">
        <v>17351</v>
      </c>
      <c r="K178" s="114">
        <v>17351</v>
      </c>
      <c r="L178" s="114">
        <v>17351</v>
      </c>
      <c r="M178" s="112">
        <f>J178-L178</f>
        <v>0</v>
      </c>
      <c r="N178" s="324">
        <f t="shared" si="49"/>
        <v>0.14459166666666667</v>
      </c>
    </row>
    <row r="179" spans="1:14" ht="15" hidden="1">
      <c r="A179" s="221" t="s">
        <v>214</v>
      </c>
      <c r="B179" s="222" t="s">
        <v>63</v>
      </c>
      <c r="C179" s="114">
        <v>0</v>
      </c>
      <c r="D179" s="114">
        <v>0</v>
      </c>
      <c r="E179" s="114"/>
      <c r="F179" s="114"/>
      <c r="G179" s="114"/>
      <c r="H179" s="114"/>
      <c r="I179" s="114"/>
      <c r="J179" s="114">
        <v>0</v>
      </c>
      <c r="K179" s="114">
        <v>0</v>
      </c>
      <c r="L179" s="114">
        <v>0</v>
      </c>
      <c r="M179" s="112">
        <f>J179-L179</f>
        <v>0</v>
      </c>
      <c r="N179" s="324" t="e">
        <f t="shared" si="49"/>
        <v>#DIV/0!</v>
      </c>
    </row>
    <row r="180" spans="1:14" ht="15" hidden="1">
      <c r="A180" s="227" t="s">
        <v>308</v>
      </c>
      <c r="B180" s="223" t="s">
        <v>160</v>
      </c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>
        <f>J180-L180</f>
        <v>0</v>
      </c>
      <c r="N180" s="324" t="e">
        <f t="shared" si="49"/>
        <v>#DIV/0!</v>
      </c>
    </row>
    <row r="181" spans="1:14" ht="15" hidden="1">
      <c r="A181" s="111" t="s">
        <v>5</v>
      </c>
      <c r="B181" s="115"/>
      <c r="C181" s="112"/>
      <c r="D181" s="112"/>
      <c r="E181" s="112"/>
      <c r="F181" s="112"/>
      <c r="G181" s="113"/>
      <c r="H181" s="322"/>
      <c r="I181" s="322"/>
      <c r="J181" s="112"/>
      <c r="K181" s="112"/>
      <c r="L181" s="112"/>
      <c r="M181" s="112"/>
      <c r="N181" s="324" t="e">
        <f t="shared" si="49"/>
        <v>#DIV/0!</v>
      </c>
    </row>
    <row r="182" spans="1:14" ht="15" hidden="1">
      <c r="A182" s="111" t="s">
        <v>6</v>
      </c>
      <c r="B182" s="115"/>
      <c r="C182" s="112"/>
      <c r="D182" s="112"/>
      <c r="E182" s="112"/>
      <c r="F182" s="112"/>
      <c r="G182" s="113"/>
      <c r="H182" s="322"/>
      <c r="I182" s="322"/>
      <c r="J182" s="112"/>
      <c r="K182" s="112"/>
      <c r="L182" s="112"/>
      <c r="M182" s="112"/>
      <c r="N182" s="324" t="e">
        <f t="shared" si="49"/>
        <v>#DIV/0!</v>
      </c>
    </row>
    <row r="183" spans="1:14" ht="15">
      <c r="A183" s="491" t="s">
        <v>252</v>
      </c>
      <c r="B183" s="253" t="s">
        <v>160</v>
      </c>
      <c r="C183" s="138">
        <v>0</v>
      </c>
      <c r="D183" s="138">
        <v>0</v>
      </c>
      <c r="E183" s="138"/>
      <c r="F183" s="138"/>
      <c r="G183" s="406"/>
      <c r="H183" s="407"/>
      <c r="I183" s="407"/>
      <c r="J183" s="138"/>
      <c r="K183" s="138"/>
      <c r="L183" s="138"/>
      <c r="M183" s="138"/>
      <c r="N183" s="324"/>
    </row>
    <row r="184" spans="1:14" ht="15">
      <c r="A184" s="492"/>
      <c r="B184" s="253" t="s">
        <v>193</v>
      </c>
      <c r="C184" s="138">
        <v>-15770</v>
      </c>
      <c r="D184" s="138">
        <v>-15770</v>
      </c>
      <c r="E184" s="138"/>
      <c r="F184" s="138"/>
      <c r="G184" s="406"/>
      <c r="H184" s="407"/>
      <c r="I184" s="407"/>
      <c r="J184" s="138">
        <f>-100-29689</f>
        <v>-29789</v>
      </c>
      <c r="K184" s="138">
        <f>J184</f>
        <v>-29789</v>
      </c>
      <c r="L184" s="138">
        <f>K184</f>
        <v>-29789</v>
      </c>
      <c r="M184" s="138"/>
      <c r="N184" s="324">
        <f t="shared" si="49"/>
        <v>1.8889663918833228</v>
      </c>
    </row>
    <row r="185" spans="1:14" ht="15">
      <c r="A185" s="120" t="s">
        <v>8</v>
      </c>
      <c r="B185" s="115"/>
      <c r="C185" s="112"/>
      <c r="D185" s="112"/>
      <c r="E185" s="112"/>
      <c r="F185" s="112"/>
      <c r="G185" s="113"/>
      <c r="H185" s="322"/>
      <c r="I185" s="322"/>
      <c r="J185" s="112"/>
      <c r="K185" s="112"/>
      <c r="L185" s="112"/>
      <c r="M185" s="112"/>
      <c r="N185" s="324"/>
    </row>
    <row r="186" spans="1:14" ht="14.25">
      <c r="A186" s="419" t="s">
        <v>310</v>
      </c>
      <c r="B186" s="166" t="s">
        <v>160</v>
      </c>
      <c r="C186" s="124">
        <f>C175+C160+C180+C183</f>
        <v>48590000</v>
      </c>
      <c r="D186" s="124">
        <f aca="true" t="shared" si="51" ref="D186:M186">D175+D160+D180+D183</f>
        <v>13400000</v>
      </c>
      <c r="E186" s="124">
        <f t="shared" si="51"/>
        <v>15026000</v>
      </c>
      <c r="F186" s="124">
        <f t="shared" si="51"/>
        <v>15026000</v>
      </c>
      <c r="G186" s="124">
        <f t="shared" si="51"/>
        <v>15026000</v>
      </c>
      <c r="H186" s="124">
        <f t="shared" si="51"/>
        <v>15026000</v>
      </c>
      <c r="I186" s="124">
        <f t="shared" si="51"/>
        <v>15026000</v>
      </c>
      <c r="J186" s="124">
        <f t="shared" si="51"/>
        <v>13400000</v>
      </c>
      <c r="K186" s="124">
        <f t="shared" si="51"/>
        <v>13400000</v>
      </c>
      <c r="L186" s="124">
        <f t="shared" si="51"/>
        <v>12548790</v>
      </c>
      <c r="M186" s="124">
        <f t="shared" si="51"/>
        <v>851210</v>
      </c>
      <c r="N186" s="325">
        <f>L186/C186</f>
        <v>0.2582586952047746</v>
      </c>
    </row>
    <row r="187" spans="1:14" ht="14.25">
      <c r="A187" s="156" t="s">
        <v>66</v>
      </c>
      <c r="B187" s="166" t="s">
        <v>64</v>
      </c>
      <c r="C187" s="124">
        <f>C168</f>
        <v>0</v>
      </c>
      <c r="D187" s="124">
        <f aca="true" t="shared" si="52" ref="D187:L187">D168</f>
        <v>0</v>
      </c>
      <c r="E187" s="124">
        <f t="shared" si="52"/>
        <v>0</v>
      </c>
      <c r="F187" s="124">
        <f t="shared" si="52"/>
        <v>0</v>
      </c>
      <c r="G187" s="124">
        <f t="shared" si="52"/>
        <v>0</v>
      </c>
      <c r="H187" s="124">
        <f t="shared" si="52"/>
        <v>0</v>
      </c>
      <c r="I187" s="124">
        <f t="shared" si="52"/>
        <v>0</v>
      </c>
      <c r="J187" s="124">
        <f t="shared" si="52"/>
        <v>0</v>
      </c>
      <c r="K187" s="124">
        <f t="shared" si="52"/>
        <v>0</v>
      </c>
      <c r="L187" s="124">
        <f t="shared" si="52"/>
        <v>0</v>
      </c>
      <c r="M187" s="124">
        <f>J187-L187</f>
        <v>0</v>
      </c>
      <c r="N187" s="325"/>
    </row>
    <row r="188" spans="1:14" ht="15" hidden="1">
      <c r="A188" s="156" t="s">
        <v>67</v>
      </c>
      <c r="B188" s="166" t="s">
        <v>63</v>
      </c>
      <c r="C188" s="124">
        <f>C159+C163+C179</f>
        <v>0</v>
      </c>
      <c r="D188" s="124">
        <f>D163+D159+D179</f>
        <v>0</v>
      </c>
      <c r="E188" s="124">
        <f>E163+E159</f>
        <v>0</v>
      </c>
      <c r="F188" s="124">
        <f>F163+F159</f>
        <v>0</v>
      </c>
      <c r="G188" s="137">
        <f>G163+G159</f>
        <v>0</v>
      </c>
      <c r="H188" s="528" t="s">
        <v>101</v>
      </c>
      <c r="I188" s="529"/>
      <c r="J188" s="124">
        <f>J159+J163+J179</f>
        <v>0</v>
      </c>
      <c r="K188" s="124">
        <f>K159+K163+K179</f>
        <v>0</v>
      </c>
      <c r="L188" s="124">
        <f>L159+L163+L179</f>
        <v>0</v>
      </c>
      <c r="M188" s="124">
        <f>M159+M163+M179</f>
        <v>0</v>
      </c>
      <c r="N188" s="325" t="e">
        <f>L188/C188</f>
        <v>#DIV/0!</v>
      </c>
    </row>
    <row r="189" spans="1:14" ht="14.25">
      <c r="A189" s="156" t="s">
        <v>68</v>
      </c>
      <c r="B189" s="166" t="s">
        <v>65</v>
      </c>
      <c r="C189" s="124">
        <f aca="true" t="shared" si="53" ref="C189:I189">C172+C171</f>
        <v>200000</v>
      </c>
      <c r="D189" s="124">
        <f t="shared" si="53"/>
        <v>30000</v>
      </c>
      <c r="E189" s="124">
        <f t="shared" si="53"/>
        <v>0</v>
      </c>
      <c r="F189" s="124">
        <f t="shared" si="53"/>
        <v>0</v>
      </c>
      <c r="G189" s="124">
        <f t="shared" si="53"/>
        <v>0</v>
      </c>
      <c r="H189" s="124">
        <f t="shared" si="53"/>
        <v>0</v>
      </c>
      <c r="I189" s="124">
        <f t="shared" si="53"/>
        <v>0</v>
      </c>
      <c r="J189" s="124">
        <f>J172+J171</f>
        <v>6360</v>
      </c>
      <c r="K189" s="124">
        <f>K172+K171</f>
        <v>6360</v>
      </c>
      <c r="L189" s="124">
        <f>L172+L171</f>
        <v>6360</v>
      </c>
      <c r="M189" s="124">
        <f>J189-L189</f>
        <v>0</v>
      </c>
      <c r="N189" s="325">
        <f>L189/C189</f>
        <v>0.0318</v>
      </c>
    </row>
    <row r="190" spans="1:14" ht="14.25">
      <c r="A190" s="159" t="s">
        <v>69</v>
      </c>
      <c r="B190" s="166" t="s">
        <v>193</v>
      </c>
      <c r="C190" s="161">
        <f>C177+C174+C162+C158+C178+C184</f>
        <v>11674230</v>
      </c>
      <c r="D190" s="161">
        <f aca="true" t="shared" si="54" ref="D190:M190">D177+D174+D162+D158+D178+D184</f>
        <v>3374230</v>
      </c>
      <c r="E190" s="161">
        <f t="shared" si="54"/>
        <v>7075000</v>
      </c>
      <c r="F190" s="161">
        <f t="shared" si="54"/>
        <v>7075000</v>
      </c>
      <c r="G190" s="161">
        <f t="shared" si="54"/>
        <v>7075000</v>
      </c>
      <c r="H190" s="161">
        <f t="shared" si="54"/>
        <v>7075000</v>
      </c>
      <c r="I190" s="161">
        <f t="shared" si="54"/>
        <v>7075000</v>
      </c>
      <c r="J190" s="161">
        <f t="shared" si="54"/>
        <v>2720919</v>
      </c>
      <c r="K190" s="161">
        <f t="shared" si="54"/>
        <v>2720919</v>
      </c>
      <c r="L190" s="161">
        <f t="shared" si="54"/>
        <v>2456013</v>
      </c>
      <c r="M190" s="161">
        <f t="shared" si="54"/>
        <v>264906</v>
      </c>
      <c r="N190" s="325">
        <f>L190/C190</f>
        <v>0.21037901429045</v>
      </c>
    </row>
    <row r="191" spans="1:14" ht="15" thickBot="1">
      <c r="A191" s="475" t="s">
        <v>306</v>
      </c>
      <c r="B191" s="167"/>
      <c r="C191" s="161"/>
      <c r="D191" s="161"/>
      <c r="E191" s="161"/>
      <c r="F191" s="161"/>
      <c r="G191" s="161"/>
      <c r="H191" s="161"/>
      <c r="I191" s="161"/>
      <c r="J191" s="163"/>
      <c r="K191" s="163"/>
      <c r="L191" s="163">
        <f>L183</f>
        <v>0</v>
      </c>
      <c r="M191" s="161"/>
      <c r="N191" s="326"/>
    </row>
    <row r="192" spans="1:14" ht="24.75" customHeight="1" thickBot="1">
      <c r="A192" s="49" t="s">
        <v>286</v>
      </c>
      <c r="B192" s="278" t="s">
        <v>147</v>
      </c>
      <c r="C192" s="279">
        <f>C194+C206+C209+C211+C212+C213</f>
        <v>35755576</v>
      </c>
      <c r="D192" s="279">
        <f aca="true" t="shared" si="55" ref="D192:L192">D194+D206+D209+D211+D212+D213</f>
        <v>11842448</v>
      </c>
      <c r="E192" s="279">
        <f t="shared" si="55"/>
        <v>0</v>
      </c>
      <c r="F192" s="279">
        <f t="shared" si="55"/>
        <v>0</v>
      </c>
      <c r="G192" s="279">
        <f t="shared" si="55"/>
        <v>0</v>
      </c>
      <c r="H192" s="279">
        <f t="shared" si="55"/>
        <v>0</v>
      </c>
      <c r="I192" s="279">
        <f t="shared" si="55"/>
        <v>0</v>
      </c>
      <c r="J192" s="279">
        <f t="shared" si="55"/>
        <v>13612430</v>
      </c>
      <c r="K192" s="279">
        <f t="shared" si="55"/>
        <v>13612430</v>
      </c>
      <c r="L192" s="279">
        <f t="shared" si="55"/>
        <v>8041227</v>
      </c>
      <c r="M192" s="279">
        <f>M194+M199+M204+M207+M212</f>
        <v>5444454</v>
      </c>
      <c r="N192" s="280">
        <f>L192/C192</f>
        <v>0.22489434934567967</v>
      </c>
    </row>
    <row r="193" spans="1:14" ht="15" hidden="1">
      <c r="A193" s="274" t="s">
        <v>135</v>
      </c>
      <c r="B193" s="294"/>
      <c r="C193" s="275">
        <f>D193+E193+F193+G193</f>
        <v>0</v>
      </c>
      <c r="D193" s="275"/>
      <c r="E193" s="275"/>
      <c r="F193" s="275"/>
      <c r="G193" s="276"/>
      <c r="H193" s="322"/>
      <c r="I193" s="322"/>
      <c r="J193" s="275"/>
      <c r="K193" s="275"/>
      <c r="L193" s="275"/>
      <c r="M193" s="275"/>
      <c r="N193" s="323"/>
    </row>
    <row r="194" spans="1:14" ht="15">
      <c r="A194" s="345" t="s">
        <v>136</v>
      </c>
      <c r="B194" s="476" t="s">
        <v>246</v>
      </c>
      <c r="C194" s="142">
        <f>C195+C196</f>
        <v>25003128</v>
      </c>
      <c r="D194" s="142">
        <f>D195+D196</f>
        <v>10000000</v>
      </c>
      <c r="E194" s="142">
        <f aca="true" t="shared" si="56" ref="E194:M194">E195+E196</f>
        <v>0</v>
      </c>
      <c r="F194" s="142">
        <f t="shared" si="56"/>
        <v>0</v>
      </c>
      <c r="G194" s="142">
        <f t="shared" si="56"/>
        <v>0</v>
      </c>
      <c r="H194" s="142">
        <f t="shared" si="56"/>
        <v>0</v>
      </c>
      <c r="I194" s="142">
        <f t="shared" si="56"/>
        <v>0</v>
      </c>
      <c r="J194" s="142">
        <f t="shared" si="56"/>
        <v>10615157</v>
      </c>
      <c r="K194" s="142">
        <f t="shared" si="56"/>
        <v>10615157</v>
      </c>
      <c r="L194" s="142">
        <f t="shared" si="56"/>
        <v>8005703</v>
      </c>
      <c r="M194" s="142">
        <f t="shared" si="56"/>
        <v>2609454</v>
      </c>
      <c r="N194" s="334">
        <f>L194/C194</f>
        <v>0.32018805807017425</v>
      </c>
    </row>
    <row r="195" spans="1:14" ht="15">
      <c r="A195" s="470" t="s">
        <v>70</v>
      </c>
      <c r="B195" s="134" t="s">
        <v>72</v>
      </c>
      <c r="C195" s="112">
        <v>10500000</v>
      </c>
      <c r="D195" s="112">
        <v>4000000</v>
      </c>
      <c r="E195" s="112"/>
      <c r="F195" s="112"/>
      <c r="G195" s="113"/>
      <c r="H195" s="322"/>
      <c r="I195" s="322"/>
      <c r="J195" s="112">
        <v>3737646</v>
      </c>
      <c r="K195" s="112">
        <v>3737646</v>
      </c>
      <c r="L195" s="114">
        <v>3028863</v>
      </c>
      <c r="M195" s="112">
        <f aca="true" t="shared" si="57" ref="M195:M205">J195-L195</f>
        <v>708783</v>
      </c>
      <c r="N195" s="324">
        <f>L195/C195</f>
        <v>0.28846314285714286</v>
      </c>
    </row>
    <row r="196" spans="1:14" ht="15">
      <c r="A196" s="470" t="s">
        <v>71</v>
      </c>
      <c r="B196" s="134" t="s">
        <v>73</v>
      </c>
      <c r="C196" s="112">
        <v>14503128</v>
      </c>
      <c r="D196" s="112">
        <v>6000000</v>
      </c>
      <c r="E196" s="112"/>
      <c r="F196" s="112"/>
      <c r="G196" s="113"/>
      <c r="H196" s="322"/>
      <c r="I196" s="322"/>
      <c r="J196" s="270">
        <v>6877511</v>
      </c>
      <c r="K196" s="270">
        <v>6877511</v>
      </c>
      <c r="L196" s="226">
        <f>8005704-3028864</f>
        <v>4976840</v>
      </c>
      <c r="M196" s="112">
        <f t="shared" si="57"/>
        <v>1900671</v>
      </c>
      <c r="N196" s="324">
        <f aca="true" t="shared" si="58" ref="N196:N213">L196/C196</f>
        <v>0.343156317726769</v>
      </c>
    </row>
    <row r="197" spans="1:14" ht="15" hidden="1">
      <c r="A197" s="111" t="s">
        <v>0</v>
      </c>
      <c r="B197" s="134"/>
      <c r="C197" s="112"/>
      <c r="D197" s="112"/>
      <c r="E197" s="112"/>
      <c r="F197" s="112"/>
      <c r="G197" s="113"/>
      <c r="H197" s="322"/>
      <c r="I197" s="322"/>
      <c r="J197" s="112"/>
      <c r="K197" s="112"/>
      <c r="L197" s="112"/>
      <c r="M197" s="112">
        <f t="shared" si="57"/>
        <v>0</v>
      </c>
      <c r="N197" s="324" t="e">
        <f t="shared" si="58"/>
        <v>#DIV/0!</v>
      </c>
    </row>
    <row r="198" spans="1:14" ht="15" hidden="1">
      <c r="A198" s="111" t="s">
        <v>1</v>
      </c>
      <c r="B198" s="134"/>
      <c r="C198" s="112"/>
      <c r="D198" s="112"/>
      <c r="E198" s="112"/>
      <c r="F198" s="112"/>
      <c r="G198" s="113"/>
      <c r="H198" s="322"/>
      <c r="I198" s="322"/>
      <c r="J198" s="112"/>
      <c r="K198" s="112"/>
      <c r="L198" s="112"/>
      <c r="M198" s="112">
        <f t="shared" si="57"/>
        <v>0</v>
      </c>
      <c r="N198" s="324" t="e">
        <f t="shared" si="58"/>
        <v>#DIV/0!</v>
      </c>
    </row>
    <row r="199" spans="1:14" ht="15" hidden="1">
      <c r="A199" s="111" t="s">
        <v>134</v>
      </c>
      <c r="B199" s="134"/>
      <c r="C199" s="142"/>
      <c r="D199" s="142"/>
      <c r="E199" s="142"/>
      <c r="F199" s="142"/>
      <c r="G199" s="142"/>
      <c r="H199" s="142"/>
      <c r="I199" s="142"/>
      <c r="J199" s="142"/>
      <c r="K199" s="142"/>
      <c r="L199" s="142"/>
      <c r="M199" s="112">
        <f t="shared" si="57"/>
        <v>0</v>
      </c>
      <c r="N199" s="324" t="e">
        <f t="shared" si="58"/>
        <v>#DIV/0!</v>
      </c>
    </row>
    <row r="200" spans="1:14" ht="15" hidden="1">
      <c r="A200" s="111" t="s">
        <v>172</v>
      </c>
      <c r="B200" s="134" t="s">
        <v>73</v>
      </c>
      <c r="C200" s="114"/>
      <c r="D200" s="114"/>
      <c r="E200" s="114"/>
      <c r="F200" s="114"/>
      <c r="G200" s="148"/>
      <c r="H200" s="149"/>
      <c r="I200" s="149"/>
      <c r="J200" s="114"/>
      <c r="K200" s="114"/>
      <c r="L200" s="114"/>
      <c r="M200" s="112">
        <f t="shared" si="57"/>
        <v>0</v>
      </c>
      <c r="N200" s="324" t="e">
        <f t="shared" si="58"/>
        <v>#DIV/0!</v>
      </c>
    </row>
    <row r="201" spans="1:14" ht="15.75" customHeight="1" hidden="1">
      <c r="A201" s="168" t="s">
        <v>74</v>
      </c>
      <c r="B201" s="134" t="s">
        <v>95</v>
      </c>
      <c r="C201" s="112"/>
      <c r="D201" s="112"/>
      <c r="E201" s="112"/>
      <c r="F201" s="112"/>
      <c r="G201" s="113"/>
      <c r="H201" s="322"/>
      <c r="I201" s="322"/>
      <c r="J201" s="112"/>
      <c r="K201" s="112"/>
      <c r="L201" s="112"/>
      <c r="M201" s="112">
        <f t="shared" si="57"/>
        <v>0</v>
      </c>
      <c r="N201" s="324" t="e">
        <f t="shared" si="58"/>
        <v>#DIV/0!</v>
      </c>
    </row>
    <row r="202" spans="1:14" ht="15" hidden="1">
      <c r="A202" s="111" t="s">
        <v>2</v>
      </c>
      <c r="B202" s="134"/>
      <c r="C202" s="112"/>
      <c r="D202" s="112"/>
      <c r="E202" s="112"/>
      <c r="F202" s="112"/>
      <c r="G202" s="113"/>
      <c r="H202" s="322"/>
      <c r="I202" s="322"/>
      <c r="J202" s="112"/>
      <c r="K202" s="112"/>
      <c r="L202" s="112"/>
      <c r="M202" s="112">
        <f t="shared" si="57"/>
        <v>0</v>
      </c>
      <c r="N202" s="324" t="e">
        <f t="shared" si="58"/>
        <v>#DIV/0!</v>
      </c>
    </row>
    <row r="203" spans="1:14" ht="15" hidden="1">
      <c r="A203" s="111" t="s">
        <v>3</v>
      </c>
      <c r="B203" s="134"/>
      <c r="C203" s="112"/>
      <c r="D203" s="112"/>
      <c r="E203" s="112"/>
      <c r="F203" s="112"/>
      <c r="G203" s="113"/>
      <c r="H203" s="322"/>
      <c r="I203" s="322"/>
      <c r="J203" s="112"/>
      <c r="K203" s="112"/>
      <c r="L203" s="112"/>
      <c r="M203" s="112">
        <f t="shared" si="57"/>
        <v>0</v>
      </c>
      <c r="N203" s="324" t="e">
        <f t="shared" si="58"/>
        <v>#DIV/0!</v>
      </c>
    </row>
    <row r="204" spans="1:14" ht="15" hidden="1">
      <c r="A204" s="111" t="s">
        <v>208</v>
      </c>
      <c r="B204" s="134" t="s">
        <v>73</v>
      </c>
      <c r="C204" s="112"/>
      <c r="D204" s="112"/>
      <c r="E204" s="112"/>
      <c r="F204" s="112"/>
      <c r="G204" s="113"/>
      <c r="H204" s="322"/>
      <c r="I204" s="322"/>
      <c r="J204" s="112"/>
      <c r="K204" s="112"/>
      <c r="L204" s="112"/>
      <c r="M204" s="112">
        <f t="shared" si="57"/>
        <v>0</v>
      </c>
      <c r="N204" s="324" t="e">
        <f t="shared" si="58"/>
        <v>#DIV/0!</v>
      </c>
    </row>
    <row r="205" spans="1:14" ht="15" hidden="1">
      <c r="A205" s="111" t="s">
        <v>5</v>
      </c>
      <c r="B205" s="134"/>
      <c r="C205" s="112"/>
      <c r="D205" s="112"/>
      <c r="E205" s="112"/>
      <c r="F205" s="112"/>
      <c r="G205" s="113"/>
      <c r="H205" s="322"/>
      <c r="I205" s="322"/>
      <c r="J205" s="112"/>
      <c r="K205" s="112"/>
      <c r="L205" s="112"/>
      <c r="M205" s="112">
        <f t="shared" si="57"/>
        <v>0</v>
      </c>
      <c r="N205" s="324" t="e">
        <f t="shared" si="58"/>
        <v>#DIV/0!</v>
      </c>
    </row>
    <row r="206" spans="1:14" ht="12.75">
      <c r="A206" s="345" t="s">
        <v>303</v>
      </c>
      <c r="B206" s="476" t="s">
        <v>246</v>
      </c>
      <c r="C206" s="483">
        <f>C207+C208</f>
        <v>3000000</v>
      </c>
      <c r="D206" s="483">
        <f aca="true" t="shared" si="59" ref="D206:M206">D207+D208</f>
        <v>50000</v>
      </c>
      <c r="E206" s="483">
        <f t="shared" si="59"/>
        <v>0</v>
      </c>
      <c r="F206" s="483">
        <f t="shared" si="59"/>
        <v>0</v>
      </c>
      <c r="G206" s="483">
        <f t="shared" si="59"/>
        <v>0</v>
      </c>
      <c r="H206" s="483">
        <f t="shared" si="59"/>
        <v>0</v>
      </c>
      <c r="I206" s="483">
        <f t="shared" si="59"/>
        <v>0</v>
      </c>
      <c r="J206" s="483">
        <f t="shared" si="59"/>
        <v>3000000</v>
      </c>
      <c r="K206" s="483">
        <f t="shared" si="59"/>
        <v>3000000</v>
      </c>
      <c r="L206" s="483">
        <f t="shared" si="59"/>
        <v>38251</v>
      </c>
      <c r="M206" s="483">
        <f t="shared" si="59"/>
        <v>2961749</v>
      </c>
      <c r="N206" s="483">
        <f t="shared" si="58"/>
        <v>0.012750333333333334</v>
      </c>
    </row>
    <row r="207" spans="1:14" ht="15">
      <c r="A207" s="470" t="s">
        <v>305</v>
      </c>
      <c r="B207" s="134" t="s">
        <v>78</v>
      </c>
      <c r="C207" s="112">
        <v>2835000</v>
      </c>
      <c r="D207" s="112">
        <v>0</v>
      </c>
      <c r="E207" s="112"/>
      <c r="F207" s="112"/>
      <c r="G207" s="113"/>
      <c r="H207" s="322"/>
      <c r="I207" s="322"/>
      <c r="J207" s="112">
        <v>2835000</v>
      </c>
      <c r="K207" s="112">
        <v>2835000</v>
      </c>
      <c r="L207" s="112">
        <v>0</v>
      </c>
      <c r="M207" s="112">
        <f>J207-L207</f>
        <v>2835000</v>
      </c>
      <c r="N207" s="324">
        <f t="shared" si="58"/>
        <v>0</v>
      </c>
    </row>
    <row r="208" spans="1:14" ht="15">
      <c r="A208" s="470" t="s">
        <v>288</v>
      </c>
      <c r="B208" s="253" t="s">
        <v>73</v>
      </c>
      <c r="C208" s="112">
        <v>165000</v>
      </c>
      <c r="D208" s="112">
        <v>50000</v>
      </c>
      <c r="E208" s="112"/>
      <c r="F208" s="112"/>
      <c r="G208" s="113"/>
      <c r="H208" s="322"/>
      <c r="I208" s="322"/>
      <c r="J208" s="112">
        <v>165000</v>
      </c>
      <c r="K208" s="112">
        <v>165000</v>
      </c>
      <c r="L208" s="112">
        <v>38251</v>
      </c>
      <c r="M208" s="112">
        <f>J208-L208</f>
        <v>126749</v>
      </c>
      <c r="N208" s="324">
        <f t="shared" si="58"/>
        <v>0.23182424242424243</v>
      </c>
    </row>
    <row r="209" spans="1:14" ht="12.75">
      <c r="A209" s="345" t="s">
        <v>302</v>
      </c>
      <c r="B209" s="476" t="s">
        <v>244</v>
      </c>
      <c r="C209" s="473">
        <f>C210</f>
        <v>7555000</v>
      </c>
      <c r="D209" s="473">
        <f aca="true" t="shared" si="60" ref="D209:I209">D210</f>
        <v>1795000</v>
      </c>
      <c r="E209" s="473">
        <f t="shared" si="60"/>
        <v>0</v>
      </c>
      <c r="F209" s="473">
        <f t="shared" si="60"/>
        <v>0</v>
      </c>
      <c r="G209" s="473">
        <f t="shared" si="60"/>
        <v>0</v>
      </c>
      <c r="H209" s="473">
        <f t="shared" si="60"/>
        <v>0</v>
      </c>
      <c r="I209" s="473">
        <f t="shared" si="60"/>
        <v>0</v>
      </c>
      <c r="J209" s="473">
        <f>J210</f>
        <v>0</v>
      </c>
      <c r="K209" s="473">
        <f>K210</f>
        <v>0</v>
      </c>
      <c r="L209" s="473">
        <f>L210</f>
        <v>0</v>
      </c>
      <c r="M209" s="473">
        <f>J209-L209</f>
        <v>0</v>
      </c>
      <c r="N209" s="473"/>
    </row>
    <row r="210" spans="1:14" ht="26.25">
      <c r="A210" s="474" t="s">
        <v>304</v>
      </c>
      <c r="B210" s="253" t="s">
        <v>78</v>
      </c>
      <c r="C210" s="112">
        <v>7555000</v>
      </c>
      <c r="D210" s="112">
        <v>1795000</v>
      </c>
      <c r="E210" s="112"/>
      <c r="F210" s="112"/>
      <c r="G210" s="113"/>
      <c r="H210" s="322"/>
      <c r="I210" s="322"/>
      <c r="J210" s="112"/>
      <c r="K210" s="112"/>
      <c r="L210" s="112"/>
      <c r="M210" s="112"/>
      <c r="N210" s="324"/>
    </row>
    <row r="211" spans="1:14" ht="15">
      <c r="A211" s="345" t="s">
        <v>4</v>
      </c>
      <c r="B211" s="478" t="s">
        <v>78</v>
      </c>
      <c r="C211" s="479">
        <v>200000</v>
      </c>
      <c r="D211" s="479"/>
      <c r="E211" s="479"/>
      <c r="F211" s="479"/>
      <c r="G211" s="480"/>
      <c r="H211" s="481"/>
      <c r="I211" s="481"/>
      <c r="J211" s="479"/>
      <c r="K211" s="479"/>
      <c r="L211" s="479"/>
      <c r="M211" s="479"/>
      <c r="N211" s="482"/>
    </row>
    <row r="212" spans="1:14" ht="15">
      <c r="A212" s="493" t="s">
        <v>251</v>
      </c>
      <c r="B212" s="253" t="s">
        <v>72</v>
      </c>
      <c r="C212" s="477"/>
      <c r="D212" s="138"/>
      <c r="E212" s="112"/>
      <c r="F212" s="112"/>
      <c r="G212" s="113"/>
      <c r="H212" s="322"/>
      <c r="I212" s="322"/>
      <c r="J212" s="119"/>
      <c r="K212" s="119"/>
      <c r="L212" s="119"/>
      <c r="M212" s="112"/>
      <c r="N212" s="324" t="e">
        <f t="shared" si="58"/>
        <v>#DIV/0!</v>
      </c>
    </row>
    <row r="213" spans="1:14" ht="15">
      <c r="A213" s="494"/>
      <c r="B213" s="253" t="s">
        <v>73</v>
      </c>
      <c r="C213" s="138">
        <v>-2552</v>
      </c>
      <c r="D213" s="138">
        <v>-2552</v>
      </c>
      <c r="E213" s="112"/>
      <c r="F213" s="112"/>
      <c r="G213" s="113"/>
      <c r="H213" s="322"/>
      <c r="I213" s="322"/>
      <c r="J213" s="119">
        <v>-2727</v>
      </c>
      <c r="K213" s="119">
        <v>-2727</v>
      </c>
      <c r="L213" s="119">
        <v>-2727</v>
      </c>
      <c r="M213" s="112"/>
      <c r="N213" s="324">
        <f t="shared" si="58"/>
        <v>1.0685736677115987</v>
      </c>
    </row>
    <row r="214" spans="1:14" ht="15">
      <c r="A214" s="120" t="s">
        <v>8</v>
      </c>
      <c r="B214" s="115"/>
      <c r="C214" s="112"/>
      <c r="D214" s="112"/>
      <c r="E214" s="112"/>
      <c r="F214" s="112"/>
      <c r="G214" s="113"/>
      <c r="H214" s="322"/>
      <c r="I214" s="322"/>
      <c r="J214" s="112"/>
      <c r="K214" s="112"/>
      <c r="L214" s="112"/>
      <c r="M214" s="112"/>
      <c r="N214" s="324"/>
    </row>
    <row r="215" spans="1:14" ht="14.25">
      <c r="A215" s="158" t="s">
        <v>75</v>
      </c>
      <c r="B215" s="123" t="s">
        <v>95</v>
      </c>
      <c r="C215" s="124">
        <f>C201</f>
        <v>0</v>
      </c>
      <c r="D215" s="124">
        <f aca="true" t="shared" si="61" ref="D215:L215">D201</f>
        <v>0</v>
      </c>
      <c r="E215" s="124">
        <f t="shared" si="61"/>
        <v>0</v>
      </c>
      <c r="F215" s="124">
        <f t="shared" si="61"/>
        <v>0</v>
      </c>
      <c r="G215" s="124">
        <f t="shared" si="61"/>
        <v>0</v>
      </c>
      <c r="H215" s="124">
        <f t="shared" si="61"/>
        <v>0</v>
      </c>
      <c r="I215" s="124">
        <f t="shared" si="61"/>
        <v>0</v>
      </c>
      <c r="J215" s="124">
        <f t="shared" si="61"/>
        <v>0</v>
      </c>
      <c r="K215" s="124">
        <f t="shared" si="61"/>
        <v>0</v>
      </c>
      <c r="L215" s="124">
        <f t="shared" si="61"/>
        <v>0</v>
      </c>
      <c r="M215" s="124">
        <f>J215-L215</f>
        <v>0</v>
      </c>
      <c r="N215" s="325"/>
    </row>
    <row r="216" spans="1:14" ht="15">
      <c r="A216" s="156" t="s">
        <v>76</v>
      </c>
      <c r="B216" s="123" t="s">
        <v>78</v>
      </c>
      <c r="C216" s="124">
        <f>C207+C210+C211</f>
        <v>10590000</v>
      </c>
      <c r="D216" s="124">
        <f>D207+D210+D211</f>
        <v>1795000</v>
      </c>
      <c r="E216" s="124">
        <f>E207</f>
        <v>0</v>
      </c>
      <c r="F216" s="124">
        <f>F207</f>
        <v>0</v>
      </c>
      <c r="G216" s="137">
        <f>G207</f>
        <v>0</v>
      </c>
      <c r="H216" s="529" t="s">
        <v>100</v>
      </c>
      <c r="I216" s="534"/>
      <c r="J216" s="124">
        <f>J211+J210+J207</f>
        <v>2835000</v>
      </c>
      <c r="K216" s="124">
        <f>K211+K210+K207</f>
        <v>2835000</v>
      </c>
      <c r="L216" s="124">
        <f>L211+L210+L207</f>
        <v>0</v>
      </c>
      <c r="M216" s="124">
        <f>J216-L216</f>
        <v>2835000</v>
      </c>
      <c r="N216" s="325"/>
    </row>
    <row r="217" spans="1:14" ht="14.25">
      <c r="A217" s="419" t="s">
        <v>77</v>
      </c>
      <c r="B217" s="166" t="s">
        <v>72</v>
      </c>
      <c r="C217" s="124">
        <f>C195+C212</f>
        <v>10500000</v>
      </c>
      <c r="D217" s="124">
        <f aca="true" t="shared" si="62" ref="D217:M217">D195+D212</f>
        <v>4000000</v>
      </c>
      <c r="E217" s="124">
        <f t="shared" si="62"/>
        <v>0</v>
      </c>
      <c r="F217" s="124">
        <f t="shared" si="62"/>
        <v>0</v>
      </c>
      <c r="G217" s="124">
        <f t="shared" si="62"/>
        <v>0</v>
      </c>
      <c r="H217" s="124">
        <f t="shared" si="62"/>
        <v>0</v>
      </c>
      <c r="I217" s="124">
        <f t="shared" si="62"/>
        <v>0</v>
      </c>
      <c r="J217" s="124">
        <f t="shared" si="62"/>
        <v>3737646</v>
      </c>
      <c r="K217" s="124">
        <f t="shared" si="62"/>
        <v>3737646</v>
      </c>
      <c r="L217" s="124">
        <f t="shared" si="62"/>
        <v>3028863</v>
      </c>
      <c r="M217" s="124">
        <f t="shared" si="62"/>
        <v>708783</v>
      </c>
      <c r="N217" s="325">
        <f>L217/C217</f>
        <v>0.28846314285714286</v>
      </c>
    </row>
    <row r="218" spans="1:14" ht="14.25">
      <c r="A218" s="169" t="s">
        <v>307</v>
      </c>
      <c r="B218" s="166" t="s">
        <v>73</v>
      </c>
      <c r="C218" s="124">
        <f>C200+C196+C213+C208</f>
        <v>14665576</v>
      </c>
      <c r="D218" s="124">
        <f aca="true" t="shared" si="63" ref="D218:L218">D200+D196+D213+D208</f>
        <v>6047448</v>
      </c>
      <c r="E218" s="124">
        <f t="shared" si="63"/>
        <v>0</v>
      </c>
      <c r="F218" s="124">
        <f t="shared" si="63"/>
        <v>0</v>
      </c>
      <c r="G218" s="124">
        <f t="shared" si="63"/>
        <v>0</v>
      </c>
      <c r="H218" s="124">
        <f t="shared" si="63"/>
        <v>0</v>
      </c>
      <c r="I218" s="124">
        <f t="shared" si="63"/>
        <v>0</v>
      </c>
      <c r="J218" s="124">
        <f t="shared" si="63"/>
        <v>7039784</v>
      </c>
      <c r="K218" s="124">
        <f t="shared" si="63"/>
        <v>7039784</v>
      </c>
      <c r="L218" s="124">
        <f t="shared" si="63"/>
        <v>5012364</v>
      </c>
      <c r="M218" s="124">
        <f>M213+M208+M196</f>
        <v>2027420</v>
      </c>
      <c r="N218" s="325">
        <f>L218/C218</f>
        <v>0.34177750672731844</v>
      </c>
    </row>
    <row r="219" spans="1:14" ht="15" thickBot="1">
      <c r="A219" s="281" t="s">
        <v>7</v>
      </c>
      <c r="B219" s="295"/>
      <c r="C219" s="161"/>
      <c r="D219" s="161"/>
      <c r="E219" s="161"/>
      <c r="F219" s="161"/>
      <c r="G219" s="161"/>
      <c r="H219" s="161"/>
      <c r="I219" s="161"/>
      <c r="J219" s="163"/>
      <c r="K219" s="163"/>
      <c r="L219" s="163"/>
      <c r="M219" s="161"/>
      <c r="N219" s="326"/>
    </row>
    <row r="220" spans="1:14" ht="24.75" customHeight="1" thickBot="1">
      <c r="A220" s="277" t="s">
        <v>79</v>
      </c>
      <c r="B220" s="278" t="s">
        <v>147</v>
      </c>
      <c r="C220" s="279">
        <f>C222+C231</f>
        <v>8350000</v>
      </c>
      <c r="D220" s="279">
        <f aca="true" t="shared" si="64" ref="D220:M220">D222+D231</f>
        <v>3000000</v>
      </c>
      <c r="E220" s="279">
        <f t="shared" si="64"/>
        <v>0</v>
      </c>
      <c r="F220" s="279">
        <f t="shared" si="64"/>
        <v>0</v>
      </c>
      <c r="G220" s="279">
        <f t="shared" si="64"/>
        <v>0</v>
      </c>
      <c r="H220" s="279">
        <f t="shared" si="64"/>
        <v>0</v>
      </c>
      <c r="I220" s="279">
        <f t="shared" si="64"/>
        <v>0</v>
      </c>
      <c r="J220" s="279">
        <f t="shared" si="64"/>
        <v>5642206</v>
      </c>
      <c r="K220" s="279">
        <f t="shared" si="64"/>
        <v>5642206</v>
      </c>
      <c r="L220" s="279">
        <f t="shared" si="64"/>
        <v>2524276</v>
      </c>
      <c r="M220" s="279">
        <f t="shared" si="64"/>
        <v>3117930</v>
      </c>
      <c r="N220" s="280">
        <f>L220/C220</f>
        <v>0.30230850299401196</v>
      </c>
    </row>
    <row r="221" spans="1:14" ht="15" customHeight="1" hidden="1">
      <c r="A221" s="274" t="s">
        <v>135</v>
      </c>
      <c r="B221" s="283"/>
      <c r="C221" s="296">
        <f>D221+E221+F221+G221</f>
        <v>0</v>
      </c>
      <c r="D221" s="297"/>
      <c r="E221" s="297"/>
      <c r="F221" s="297"/>
      <c r="G221" s="298"/>
      <c r="H221" s="322"/>
      <c r="I221" s="322"/>
      <c r="J221" s="297"/>
      <c r="K221" s="297"/>
      <c r="L221" s="297"/>
      <c r="M221" s="297"/>
      <c r="N221" s="323"/>
    </row>
    <row r="222" spans="1:14" ht="15">
      <c r="A222" s="140" t="s">
        <v>136</v>
      </c>
      <c r="B222" s="146" t="s">
        <v>81</v>
      </c>
      <c r="C222" s="142">
        <v>8350000</v>
      </c>
      <c r="D222" s="142">
        <v>3000000</v>
      </c>
      <c r="E222" s="142"/>
      <c r="F222" s="142"/>
      <c r="G222" s="171"/>
      <c r="H222" s="539"/>
      <c r="I222" s="537"/>
      <c r="J222" s="142">
        <v>5642206</v>
      </c>
      <c r="K222" s="142">
        <v>5642206</v>
      </c>
      <c r="L222" s="142">
        <v>2524276</v>
      </c>
      <c r="M222" s="142">
        <f>J222-L222</f>
        <v>3117930</v>
      </c>
      <c r="N222" s="334">
        <f>L222/C222</f>
        <v>0.30230850299401196</v>
      </c>
    </row>
    <row r="223" spans="1:14" ht="15" customHeight="1" hidden="1">
      <c r="A223" s="111" t="s">
        <v>0</v>
      </c>
      <c r="B223" s="115"/>
      <c r="C223" s="114">
        <f aca="true" t="shared" si="65" ref="C223:C230">D223+E223+F223+G223</f>
        <v>0</v>
      </c>
      <c r="D223" s="112"/>
      <c r="E223" s="112"/>
      <c r="F223" s="112"/>
      <c r="G223" s="113"/>
      <c r="H223" s="116" t="s">
        <v>96</v>
      </c>
      <c r="I223" s="121">
        <f>C218+C207+C204</f>
        <v>17500576</v>
      </c>
      <c r="J223" s="112"/>
      <c r="K223" s="112"/>
      <c r="L223" s="112"/>
      <c r="M223" s="112"/>
      <c r="N223" s="324"/>
    </row>
    <row r="224" spans="1:14" ht="15" customHeight="1" hidden="1">
      <c r="A224" s="111" t="s">
        <v>1</v>
      </c>
      <c r="B224" s="115"/>
      <c r="C224" s="114">
        <f t="shared" si="65"/>
        <v>0</v>
      </c>
      <c r="D224" s="112"/>
      <c r="E224" s="112"/>
      <c r="F224" s="112"/>
      <c r="G224" s="113"/>
      <c r="H224" s="116" t="s">
        <v>97</v>
      </c>
      <c r="I224" s="121">
        <f>C224+C223+C222</f>
        <v>8350000</v>
      </c>
      <c r="J224" s="112"/>
      <c r="K224" s="112"/>
      <c r="L224" s="112"/>
      <c r="M224" s="112"/>
      <c r="N224" s="324"/>
    </row>
    <row r="225" spans="1:14" ht="15" customHeight="1" hidden="1">
      <c r="A225" s="111" t="s">
        <v>134</v>
      </c>
      <c r="B225" s="115"/>
      <c r="C225" s="114">
        <f t="shared" si="65"/>
        <v>0</v>
      </c>
      <c r="D225" s="112"/>
      <c r="E225" s="112"/>
      <c r="F225" s="112"/>
      <c r="G225" s="113"/>
      <c r="H225" s="322"/>
      <c r="I225" s="322"/>
      <c r="J225" s="112"/>
      <c r="K225" s="112"/>
      <c r="L225" s="112"/>
      <c r="M225" s="112"/>
      <c r="N225" s="324"/>
    </row>
    <row r="226" spans="1:14" ht="15" customHeight="1" hidden="1">
      <c r="A226" s="111" t="s">
        <v>2</v>
      </c>
      <c r="B226" s="115"/>
      <c r="C226" s="114">
        <f t="shared" si="65"/>
        <v>0</v>
      </c>
      <c r="D226" s="112"/>
      <c r="E226" s="112"/>
      <c r="F226" s="112"/>
      <c r="G226" s="113"/>
      <c r="H226" s="322"/>
      <c r="I226" s="322"/>
      <c r="J226" s="112"/>
      <c r="K226" s="112"/>
      <c r="L226" s="112"/>
      <c r="M226" s="112"/>
      <c r="N226" s="324"/>
    </row>
    <row r="227" spans="1:14" ht="15" customHeight="1" hidden="1">
      <c r="A227" s="111" t="s">
        <v>3</v>
      </c>
      <c r="B227" s="115"/>
      <c r="C227" s="114">
        <f t="shared" si="65"/>
        <v>0</v>
      </c>
      <c r="D227" s="112"/>
      <c r="E227" s="112"/>
      <c r="F227" s="112"/>
      <c r="G227" s="113"/>
      <c r="H227" s="322"/>
      <c r="I227" s="322"/>
      <c r="J227" s="112"/>
      <c r="K227" s="112"/>
      <c r="L227" s="112"/>
      <c r="M227" s="112"/>
      <c r="N227" s="324"/>
    </row>
    <row r="228" spans="1:14" ht="15" customHeight="1" hidden="1">
      <c r="A228" s="111" t="s">
        <v>4</v>
      </c>
      <c r="B228" s="115"/>
      <c r="C228" s="114">
        <f t="shared" si="65"/>
        <v>0</v>
      </c>
      <c r="D228" s="112"/>
      <c r="E228" s="112"/>
      <c r="F228" s="112"/>
      <c r="G228" s="113"/>
      <c r="H228" s="322"/>
      <c r="I228" s="322"/>
      <c r="J228" s="112"/>
      <c r="K228" s="112"/>
      <c r="L228" s="112"/>
      <c r="M228" s="112"/>
      <c r="N228" s="324"/>
    </row>
    <row r="229" spans="1:14" ht="15" hidden="1">
      <c r="A229" s="111" t="s">
        <v>5</v>
      </c>
      <c r="B229" s="115"/>
      <c r="C229" s="114">
        <f t="shared" si="65"/>
        <v>0</v>
      </c>
      <c r="D229" s="112"/>
      <c r="E229" s="112"/>
      <c r="F229" s="112"/>
      <c r="G229" s="113"/>
      <c r="H229" s="322"/>
      <c r="I229" s="322"/>
      <c r="J229" s="112"/>
      <c r="K229" s="112"/>
      <c r="L229" s="112"/>
      <c r="M229" s="112"/>
      <c r="N229" s="324"/>
    </row>
    <row r="230" spans="1:14" ht="15" hidden="1">
      <c r="A230" s="111" t="s">
        <v>6</v>
      </c>
      <c r="B230" s="115"/>
      <c r="C230" s="114">
        <f t="shared" si="65"/>
        <v>0</v>
      </c>
      <c r="D230" s="112"/>
      <c r="E230" s="112"/>
      <c r="F230" s="112"/>
      <c r="G230" s="113"/>
      <c r="H230" s="322"/>
      <c r="I230" s="322"/>
      <c r="J230" s="112"/>
      <c r="K230" s="112"/>
      <c r="L230" s="112"/>
      <c r="M230" s="112"/>
      <c r="N230" s="324"/>
    </row>
    <row r="231" spans="1:14" ht="15">
      <c r="A231" s="118" t="s">
        <v>7</v>
      </c>
      <c r="B231" s="115"/>
      <c r="C231" s="114"/>
      <c r="D231" s="112"/>
      <c r="E231" s="112"/>
      <c r="F231" s="112"/>
      <c r="G231" s="113"/>
      <c r="H231" s="322"/>
      <c r="I231" s="322"/>
      <c r="J231" s="112"/>
      <c r="K231" s="112"/>
      <c r="L231" s="112"/>
      <c r="M231" s="112"/>
      <c r="N231" s="324"/>
    </row>
    <row r="232" spans="1:14" ht="15">
      <c r="A232" s="172" t="s">
        <v>8</v>
      </c>
      <c r="B232" s="115"/>
      <c r="C232" s="112"/>
      <c r="D232" s="112"/>
      <c r="E232" s="112"/>
      <c r="F232" s="112"/>
      <c r="G232" s="113"/>
      <c r="H232" s="116" t="s">
        <v>96</v>
      </c>
      <c r="I232" s="121">
        <f>C222</f>
        <v>8350000</v>
      </c>
      <c r="J232" s="112"/>
      <c r="K232" s="112"/>
      <c r="L232" s="112"/>
      <c r="M232" s="112"/>
      <c r="N232" s="324"/>
    </row>
    <row r="233" spans="1:14" ht="14.25">
      <c r="A233" s="159" t="s">
        <v>80</v>
      </c>
      <c r="B233" s="123" t="s">
        <v>81</v>
      </c>
      <c r="C233" s="124">
        <f>C222</f>
        <v>8350000</v>
      </c>
      <c r="D233" s="124">
        <f>D222</f>
        <v>3000000</v>
      </c>
      <c r="E233" s="124">
        <f aca="true" t="shared" si="66" ref="E233:M233">E222</f>
        <v>0</v>
      </c>
      <c r="F233" s="124">
        <f t="shared" si="66"/>
        <v>0</v>
      </c>
      <c r="G233" s="124">
        <f t="shared" si="66"/>
        <v>0</v>
      </c>
      <c r="H233" s="124">
        <f t="shared" si="66"/>
        <v>0</v>
      </c>
      <c r="I233" s="124">
        <f t="shared" si="66"/>
        <v>0</v>
      </c>
      <c r="J233" s="124">
        <f t="shared" si="66"/>
        <v>5642206</v>
      </c>
      <c r="K233" s="124">
        <f t="shared" si="66"/>
        <v>5642206</v>
      </c>
      <c r="L233" s="124">
        <f>L222</f>
        <v>2524276</v>
      </c>
      <c r="M233" s="124">
        <f t="shared" si="66"/>
        <v>3117930</v>
      </c>
      <c r="N233" s="325">
        <f>L233/C233</f>
        <v>0.30230850299401196</v>
      </c>
    </row>
    <row r="234" spans="1:14" ht="15" thickBot="1">
      <c r="A234" s="281" t="s">
        <v>7</v>
      </c>
      <c r="B234" s="173"/>
      <c r="C234" s="161"/>
      <c r="D234" s="161"/>
      <c r="E234" s="161"/>
      <c r="F234" s="161"/>
      <c r="G234" s="161"/>
      <c r="H234" s="161"/>
      <c r="I234" s="161"/>
      <c r="J234" s="161">
        <f>J231</f>
        <v>0</v>
      </c>
      <c r="K234" s="161">
        <f>K231</f>
        <v>0</v>
      </c>
      <c r="L234" s="161">
        <f>L231</f>
        <v>0</v>
      </c>
      <c r="M234" s="161"/>
      <c r="N234" s="326"/>
    </row>
    <row r="235" spans="1:14" ht="24.75" customHeight="1" thickBot="1">
      <c r="A235" s="277" t="s">
        <v>82</v>
      </c>
      <c r="B235" s="278" t="s">
        <v>147</v>
      </c>
      <c r="C235" s="279">
        <f>C237+C246</f>
        <v>1199980</v>
      </c>
      <c r="D235" s="279">
        <f aca="true" t="shared" si="67" ref="D235:M235">D237+D246</f>
        <v>399980</v>
      </c>
      <c r="E235" s="279">
        <f t="shared" si="67"/>
        <v>0</v>
      </c>
      <c r="F235" s="279">
        <f t="shared" si="67"/>
        <v>0</v>
      </c>
      <c r="G235" s="279">
        <f t="shared" si="67"/>
        <v>0</v>
      </c>
      <c r="H235" s="279">
        <f t="shared" si="67"/>
        <v>0</v>
      </c>
      <c r="I235" s="279">
        <f t="shared" si="67"/>
        <v>0</v>
      </c>
      <c r="J235" s="279">
        <f t="shared" si="67"/>
        <v>1199980</v>
      </c>
      <c r="K235" s="279">
        <f t="shared" si="67"/>
        <v>1199980</v>
      </c>
      <c r="L235" s="279">
        <f t="shared" si="67"/>
        <v>367004</v>
      </c>
      <c r="M235" s="279">
        <f t="shared" si="67"/>
        <v>832976</v>
      </c>
      <c r="N235" s="280">
        <f>L235/C235</f>
        <v>0.3058417640294005</v>
      </c>
    </row>
    <row r="236" spans="1:14" ht="15" hidden="1">
      <c r="A236" s="274" t="s">
        <v>135</v>
      </c>
      <c r="B236" s="283"/>
      <c r="C236" s="297">
        <f>D236+E236+F236+G236</f>
        <v>0</v>
      </c>
      <c r="D236" s="297"/>
      <c r="E236" s="297"/>
      <c r="F236" s="297"/>
      <c r="G236" s="298"/>
      <c r="H236" s="322"/>
      <c r="I236" s="322"/>
      <c r="J236" s="297"/>
      <c r="K236" s="297"/>
      <c r="L236" s="297"/>
      <c r="M236" s="297"/>
      <c r="N236" s="323"/>
    </row>
    <row r="237" spans="1:14" ht="15">
      <c r="A237" s="140" t="s">
        <v>136</v>
      </c>
      <c r="B237" s="146" t="s">
        <v>84</v>
      </c>
      <c r="C237" s="142">
        <v>1200000</v>
      </c>
      <c r="D237" s="142">
        <v>400000</v>
      </c>
      <c r="E237" s="142"/>
      <c r="F237" s="142"/>
      <c r="G237" s="171"/>
      <c r="H237" s="537"/>
      <c r="I237" s="538"/>
      <c r="J237" s="142">
        <v>1200000</v>
      </c>
      <c r="K237" s="142">
        <v>1200000</v>
      </c>
      <c r="L237" s="142">
        <v>367024</v>
      </c>
      <c r="M237" s="142">
        <f>J237-L237</f>
        <v>832976</v>
      </c>
      <c r="N237" s="334">
        <f>L237/C237</f>
        <v>0.3058533333333333</v>
      </c>
    </row>
    <row r="238" spans="1:14" ht="15" hidden="1">
      <c r="A238" s="111" t="s">
        <v>0</v>
      </c>
      <c r="B238" s="115"/>
      <c r="C238" s="112">
        <f aca="true" t="shared" si="68" ref="C238:C245">D238+E238+F238+G238</f>
        <v>0</v>
      </c>
      <c r="D238" s="112"/>
      <c r="E238" s="112"/>
      <c r="F238" s="112"/>
      <c r="G238" s="113"/>
      <c r="H238" s="116" t="s">
        <v>96</v>
      </c>
      <c r="I238" s="121">
        <f>C233+C227+C225</f>
        <v>8350000</v>
      </c>
      <c r="J238" s="112"/>
      <c r="K238" s="112"/>
      <c r="L238" s="112"/>
      <c r="M238" s="112"/>
      <c r="N238" s="324"/>
    </row>
    <row r="239" spans="1:14" ht="15" hidden="1">
      <c r="A239" s="111" t="s">
        <v>1</v>
      </c>
      <c r="B239" s="115"/>
      <c r="C239" s="112">
        <f t="shared" si="68"/>
        <v>0</v>
      </c>
      <c r="D239" s="112"/>
      <c r="E239" s="112"/>
      <c r="F239" s="112"/>
      <c r="G239" s="113"/>
      <c r="H239" s="116" t="s">
        <v>97</v>
      </c>
      <c r="I239" s="121">
        <f>C239+C238+C237</f>
        <v>1200000</v>
      </c>
      <c r="J239" s="112"/>
      <c r="K239" s="112"/>
      <c r="L239" s="112"/>
      <c r="M239" s="112"/>
      <c r="N239" s="324"/>
    </row>
    <row r="240" spans="1:14" ht="15" hidden="1">
      <c r="A240" s="111" t="s">
        <v>134</v>
      </c>
      <c r="B240" s="115"/>
      <c r="C240" s="112">
        <f t="shared" si="68"/>
        <v>0</v>
      </c>
      <c r="D240" s="112"/>
      <c r="E240" s="112"/>
      <c r="F240" s="112"/>
      <c r="G240" s="113"/>
      <c r="H240" s="322"/>
      <c r="I240" s="322"/>
      <c r="J240" s="112"/>
      <c r="K240" s="112"/>
      <c r="L240" s="112"/>
      <c r="M240" s="112"/>
      <c r="N240" s="324"/>
    </row>
    <row r="241" spans="1:14" ht="15" hidden="1">
      <c r="A241" s="111" t="s">
        <v>2</v>
      </c>
      <c r="B241" s="115"/>
      <c r="C241" s="112">
        <f t="shared" si="68"/>
        <v>0</v>
      </c>
      <c r="D241" s="112"/>
      <c r="E241" s="112"/>
      <c r="F241" s="112"/>
      <c r="G241" s="113"/>
      <c r="H241" s="322"/>
      <c r="I241" s="322"/>
      <c r="J241" s="112"/>
      <c r="K241" s="112"/>
      <c r="L241" s="112"/>
      <c r="M241" s="112"/>
      <c r="N241" s="324"/>
    </row>
    <row r="242" spans="1:14" ht="15" hidden="1">
      <c r="A242" s="111" t="s">
        <v>3</v>
      </c>
      <c r="B242" s="115"/>
      <c r="C242" s="112">
        <f t="shared" si="68"/>
        <v>0</v>
      </c>
      <c r="D242" s="112"/>
      <c r="E242" s="112"/>
      <c r="F242" s="112"/>
      <c r="G242" s="113"/>
      <c r="H242" s="322"/>
      <c r="I242" s="322"/>
      <c r="J242" s="112"/>
      <c r="K242" s="112"/>
      <c r="L242" s="112"/>
      <c r="M242" s="112"/>
      <c r="N242" s="324"/>
    </row>
    <row r="243" spans="1:14" ht="15" hidden="1">
      <c r="A243" s="111" t="s">
        <v>4</v>
      </c>
      <c r="B243" s="115"/>
      <c r="C243" s="112">
        <f t="shared" si="68"/>
        <v>0</v>
      </c>
      <c r="D243" s="112"/>
      <c r="E243" s="112"/>
      <c r="F243" s="112"/>
      <c r="G243" s="113"/>
      <c r="H243" s="322"/>
      <c r="I243" s="322"/>
      <c r="J243" s="112"/>
      <c r="K243" s="112"/>
      <c r="L243" s="112"/>
      <c r="M243" s="112"/>
      <c r="N243" s="324"/>
    </row>
    <row r="244" spans="1:14" ht="15" hidden="1">
      <c r="A244" s="111" t="s">
        <v>5</v>
      </c>
      <c r="B244" s="115"/>
      <c r="C244" s="112">
        <f t="shared" si="68"/>
        <v>0</v>
      </c>
      <c r="D244" s="112"/>
      <c r="E244" s="112"/>
      <c r="F244" s="112"/>
      <c r="G244" s="113"/>
      <c r="H244" s="322"/>
      <c r="I244" s="322"/>
      <c r="J244" s="112"/>
      <c r="K244" s="112"/>
      <c r="L244" s="112"/>
      <c r="M244" s="112"/>
      <c r="N244" s="324"/>
    </row>
    <row r="245" spans="1:14" ht="15" hidden="1">
      <c r="A245" s="111" t="s">
        <v>6</v>
      </c>
      <c r="B245" s="115"/>
      <c r="C245" s="112">
        <f t="shared" si="68"/>
        <v>0</v>
      </c>
      <c r="D245" s="112"/>
      <c r="E245" s="112"/>
      <c r="F245" s="112"/>
      <c r="G245" s="113"/>
      <c r="H245" s="322"/>
      <c r="I245" s="322"/>
      <c r="J245" s="112"/>
      <c r="K245" s="112"/>
      <c r="L245" s="112"/>
      <c r="M245" s="112"/>
      <c r="N245" s="324"/>
    </row>
    <row r="246" spans="1:14" ht="15">
      <c r="A246" s="441" t="s">
        <v>287</v>
      </c>
      <c r="B246" s="115"/>
      <c r="C246" s="112">
        <v>-20</v>
      </c>
      <c r="D246" s="112">
        <v>-20</v>
      </c>
      <c r="E246" s="112"/>
      <c r="F246" s="112"/>
      <c r="G246" s="113"/>
      <c r="H246" s="322"/>
      <c r="I246" s="322"/>
      <c r="J246" s="112">
        <v>-20</v>
      </c>
      <c r="K246" s="112">
        <v>-20</v>
      </c>
      <c r="L246" s="112">
        <v>-20</v>
      </c>
      <c r="M246" s="112"/>
      <c r="N246" s="324"/>
    </row>
    <row r="247" spans="1:14" ht="15">
      <c r="A247" s="111" t="s">
        <v>8</v>
      </c>
      <c r="B247" s="115"/>
      <c r="C247" s="112"/>
      <c r="D247" s="112"/>
      <c r="E247" s="112"/>
      <c r="F247" s="112"/>
      <c r="G247" s="113"/>
      <c r="H247" s="116" t="s">
        <v>96</v>
      </c>
      <c r="I247" s="121">
        <f>C237</f>
        <v>1200000</v>
      </c>
      <c r="J247" s="112"/>
      <c r="K247" s="112"/>
      <c r="L247" s="112"/>
      <c r="M247" s="112"/>
      <c r="N247" s="324"/>
    </row>
    <row r="248" spans="1:14" ht="14.25">
      <c r="A248" s="159" t="s">
        <v>83</v>
      </c>
      <c r="B248" s="123" t="s">
        <v>84</v>
      </c>
      <c r="C248" s="124">
        <f>C237</f>
        <v>1200000</v>
      </c>
      <c r="D248" s="124">
        <f>D237</f>
        <v>400000</v>
      </c>
      <c r="E248" s="124">
        <f aca="true" t="shared" si="69" ref="E248:K248">E237</f>
        <v>0</v>
      </c>
      <c r="F248" s="124">
        <f t="shared" si="69"/>
        <v>0</v>
      </c>
      <c r="G248" s="124">
        <f t="shared" si="69"/>
        <v>0</v>
      </c>
      <c r="H248" s="124">
        <f t="shared" si="69"/>
        <v>0</v>
      </c>
      <c r="I248" s="124">
        <f t="shared" si="69"/>
        <v>0</v>
      </c>
      <c r="J248" s="124">
        <f t="shared" si="69"/>
        <v>1200000</v>
      </c>
      <c r="K248" s="124">
        <f t="shared" si="69"/>
        <v>1200000</v>
      </c>
      <c r="L248" s="124">
        <f>L237</f>
        <v>367024</v>
      </c>
      <c r="M248" s="124">
        <f>M246+M245+M244+M243+M242+M241+M240+M239+M238+M237+M236</f>
        <v>832976</v>
      </c>
      <c r="N248" s="325">
        <f>L248/C248</f>
        <v>0.3058533333333333</v>
      </c>
    </row>
    <row r="249" spans="1:14" ht="15" thickBot="1">
      <c r="A249" s="281" t="s">
        <v>7</v>
      </c>
      <c r="B249" s="173"/>
      <c r="C249" s="161">
        <v>-20</v>
      </c>
      <c r="D249" s="161">
        <v>-20</v>
      </c>
      <c r="E249" s="161"/>
      <c r="F249" s="161"/>
      <c r="G249" s="161"/>
      <c r="H249" s="161"/>
      <c r="I249" s="161"/>
      <c r="J249" s="161">
        <f>J246</f>
        <v>-20</v>
      </c>
      <c r="K249" s="161">
        <f>K246</f>
        <v>-20</v>
      </c>
      <c r="L249" s="161">
        <f>L246</f>
        <v>-20</v>
      </c>
      <c r="M249" s="161"/>
      <c r="N249" s="326"/>
    </row>
    <row r="250" spans="1:14" ht="24.75" customHeight="1" thickBot="1">
      <c r="A250" s="277" t="s">
        <v>85</v>
      </c>
      <c r="B250" s="278" t="s">
        <v>147</v>
      </c>
      <c r="C250" s="279">
        <f>C252+C254+C260+C263+C264</f>
        <v>59408317</v>
      </c>
      <c r="D250" s="279">
        <f aca="true" t="shared" si="70" ref="D250:L250">D252+D254+D260+D263+D264</f>
        <v>24385000</v>
      </c>
      <c r="E250" s="279">
        <f t="shared" si="70"/>
        <v>0</v>
      </c>
      <c r="F250" s="279">
        <f t="shared" si="70"/>
        <v>0</v>
      </c>
      <c r="G250" s="279">
        <f t="shared" si="70"/>
        <v>0</v>
      </c>
      <c r="H250" s="279">
        <f t="shared" si="70"/>
        <v>0</v>
      </c>
      <c r="I250" s="279">
        <f t="shared" si="70"/>
        <v>0</v>
      </c>
      <c r="J250" s="279">
        <f t="shared" si="70"/>
        <v>57704776</v>
      </c>
      <c r="K250" s="279">
        <f t="shared" si="70"/>
        <v>57704776</v>
      </c>
      <c r="L250" s="279">
        <f t="shared" si="70"/>
        <v>12077186</v>
      </c>
      <c r="M250" s="279">
        <f>M252+M254+M260+M263</f>
        <v>45627590</v>
      </c>
      <c r="N250" s="280">
        <f>L250/C250</f>
        <v>0.20329116544405726</v>
      </c>
    </row>
    <row r="251" spans="1:14" ht="15" hidden="1">
      <c r="A251" s="274" t="s">
        <v>135</v>
      </c>
      <c r="B251" s="283"/>
      <c r="C251" s="297">
        <f>D251+E251+F251+G251</f>
        <v>0</v>
      </c>
      <c r="D251" s="297"/>
      <c r="E251" s="297"/>
      <c r="F251" s="297"/>
      <c r="G251" s="298"/>
      <c r="H251" s="322"/>
      <c r="I251" s="322"/>
      <c r="J251" s="297"/>
      <c r="K251" s="297"/>
      <c r="L251" s="297"/>
      <c r="M251" s="297"/>
      <c r="N251" s="323"/>
    </row>
    <row r="252" spans="1:14" ht="15">
      <c r="A252" s="140" t="s">
        <v>136</v>
      </c>
      <c r="B252" s="146" t="s">
        <v>90</v>
      </c>
      <c r="C252" s="142">
        <v>42677317</v>
      </c>
      <c r="D252" s="142">
        <v>20000000</v>
      </c>
      <c r="E252" s="142"/>
      <c r="F252" s="142"/>
      <c r="G252" s="171"/>
      <c r="H252" s="335"/>
      <c r="I252" s="335"/>
      <c r="J252" s="142">
        <v>40973776</v>
      </c>
      <c r="K252" s="142">
        <v>40973776</v>
      </c>
      <c r="L252" s="142">
        <v>8830060</v>
      </c>
      <c r="M252" s="142">
        <f>J252-L252</f>
        <v>32143716</v>
      </c>
      <c r="N252" s="334">
        <f>L252/C252</f>
        <v>0.2069028847338271</v>
      </c>
    </row>
    <row r="253" spans="1:14" ht="15" hidden="1">
      <c r="A253" s="140" t="s">
        <v>0</v>
      </c>
      <c r="B253" s="146"/>
      <c r="C253" s="142"/>
      <c r="D253" s="142"/>
      <c r="E253" s="142"/>
      <c r="F253" s="142"/>
      <c r="G253" s="171"/>
      <c r="H253" s="335"/>
      <c r="I253" s="335"/>
      <c r="J253" s="142"/>
      <c r="K253" s="142"/>
      <c r="L253" s="142"/>
      <c r="M253" s="142">
        <f aca="true" t="shared" si="71" ref="M253:M260">J253-L253</f>
        <v>0</v>
      </c>
      <c r="N253" s="334" t="e">
        <f aca="true" t="shared" si="72" ref="N253:N264">L253/C253</f>
        <v>#DIV/0!</v>
      </c>
    </row>
    <row r="254" spans="1:14" ht="15">
      <c r="A254" s="140" t="s">
        <v>1</v>
      </c>
      <c r="B254" s="146" t="s">
        <v>89</v>
      </c>
      <c r="C254" s="142">
        <v>11539000</v>
      </c>
      <c r="D254" s="142">
        <v>2885000</v>
      </c>
      <c r="E254" s="142"/>
      <c r="F254" s="142"/>
      <c r="G254" s="171"/>
      <c r="H254" s="335"/>
      <c r="I254" s="335"/>
      <c r="J254" s="142">
        <v>11539000</v>
      </c>
      <c r="K254" s="142">
        <v>11539000</v>
      </c>
      <c r="L254" s="142">
        <v>2143668</v>
      </c>
      <c r="M254" s="142">
        <f t="shared" si="71"/>
        <v>9395332</v>
      </c>
      <c r="N254" s="334">
        <f t="shared" si="72"/>
        <v>0.18577589045844528</v>
      </c>
    </row>
    <row r="255" spans="1:14" ht="15" hidden="1">
      <c r="A255" s="140" t="s">
        <v>134</v>
      </c>
      <c r="B255" s="146"/>
      <c r="C255" s="142"/>
      <c r="D255" s="142"/>
      <c r="E255" s="142"/>
      <c r="F255" s="142"/>
      <c r="G255" s="171"/>
      <c r="H255" s="335"/>
      <c r="I255" s="335"/>
      <c r="J255" s="142"/>
      <c r="K255" s="142"/>
      <c r="L255" s="142"/>
      <c r="M255" s="142">
        <f t="shared" si="71"/>
        <v>0</v>
      </c>
      <c r="N255" s="334" t="e">
        <f t="shared" si="72"/>
        <v>#DIV/0!</v>
      </c>
    </row>
    <row r="256" spans="1:14" ht="15" hidden="1">
      <c r="A256" s="140" t="s">
        <v>2</v>
      </c>
      <c r="B256" s="146"/>
      <c r="C256" s="142"/>
      <c r="D256" s="142"/>
      <c r="E256" s="142"/>
      <c r="F256" s="142"/>
      <c r="G256" s="171"/>
      <c r="H256" s="335"/>
      <c r="I256" s="335"/>
      <c r="J256" s="142"/>
      <c r="K256" s="142"/>
      <c r="L256" s="142"/>
      <c r="M256" s="142">
        <f t="shared" si="71"/>
        <v>0</v>
      </c>
      <c r="N256" s="334" t="e">
        <f t="shared" si="72"/>
        <v>#DIV/0!</v>
      </c>
    </row>
    <row r="257" spans="1:14" ht="15" hidden="1">
      <c r="A257" s="140" t="s">
        <v>3</v>
      </c>
      <c r="B257" s="146"/>
      <c r="C257" s="142"/>
      <c r="D257" s="142"/>
      <c r="E257" s="142"/>
      <c r="F257" s="142"/>
      <c r="G257" s="171"/>
      <c r="H257" s="335"/>
      <c r="I257" s="335"/>
      <c r="J257" s="142"/>
      <c r="K257" s="142"/>
      <c r="L257" s="142"/>
      <c r="M257" s="142">
        <f t="shared" si="71"/>
        <v>0</v>
      </c>
      <c r="N257" s="334" t="e">
        <f t="shared" si="72"/>
        <v>#DIV/0!</v>
      </c>
    </row>
    <row r="258" spans="1:14" ht="15" hidden="1">
      <c r="A258" s="140" t="s">
        <v>4</v>
      </c>
      <c r="B258" s="146"/>
      <c r="C258" s="142"/>
      <c r="D258" s="142"/>
      <c r="E258" s="142"/>
      <c r="F258" s="142"/>
      <c r="G258" s="171"/>
      <c r="H258" s="335"/>
      <c r="I258" s="335"/>
      <c r="J258" s="142"/>
      <c r="K258" s="142"/>
      <c r="L258" s="142"/>
      <c r="M258" s="142">
        <f t="shared" si="71"/>
        <v>0</v>
      </c>
      <c r="N258" s="334" t="e">
        <f t="shared" si="72"/>
        <v>#DIV/0!</v>
      </c>
    </row>
    <row r="259" spans="1:14" ht="15" hidden="1">
      <c r="A259" s="140" t="s">
        <v>5</v>
      </c>
      <c r="B259" s="146"/>
      <c r="C259" s="142"/>
      <c r="D259" s="142"/>
      <c r="E259" s="142"/>
      <c r="F259" s="142"/>
      <c r="G259" s="171"/>
      <c r="H259" s="335"/>
      <c r="I259" s="335"/>
      <c r="J259" s="142"/>
      <c r="K259" s="142"/>
      <c r="L259" s="142"/>
      <c r="M259" s="142">
        <f t="shared" si="71"/>
        <v>0</v>
      </c>
      <c r="N259" s="334" t="e">
        <f t="shared" si="72"/>
        <v>#DIV/0!</v>
      </c>
    </row>
    <row r="260" spans="1:14" ht="15">
      <c r="A260" s="431" t="s">
        <v>299</v>
      </c>
      <c r="B260" s="472" t="s">
        <v>244</v>
      </c>
      <c r="C260" s="142">
        <f>C261+C262</f>
        <v>5192000</v>
      </c>
      <c r="D260" s="142">
        <f aca="true" t="shared" si="73" ref="D260:L260">D261+D262</f>
        <v>1500000</v>
      </c>
      <c r="E260" s="142">
        <f t="shared" si="73"/>
        <v>0</v>
      </c>
      <c r="F260" s="142">
        <f t="shared" si="73"/>
        <v>0</v>
      </c>
      <c r="G260" s="142">
        <f t="shared" si="73"/>
        <v>0</v>
      </c>
      <c r="H260" s="142">
        <f t="shared" si="73"/>
        <v>0</v>
      </c>
      <c r="I260" s="142">
        <f t="shared" si="73"/>
        <v>0</v>
      </c>
      <c r="J260" s="142">
        <f t="shared" si="73"/>
        <v>5192000</v>
      </c>
      <c r="K260" s="142">
        <f t="shared" si="73"/>
        <v>5192000</v>
      </c>
      <c r="L260" s="142">
        <f t="shared" si="73"/>
        <v>1103458</v>
      </c>
      <c r="M260" s="142">
        <f t="shared" si="71"/>
        <v>4088542</v>
      </c>
      <c r="N260" s="334">
        <f t="shared" si="72"/>
        <v>0.21253043143297382</v>
      </c>
    </row>
    <row r="261" spans="1:14" ht="15">
      <c r="A261" s="471" t="s">
        <v>300</v>
      </c>
      <c r="B261" s="222" t="s">
        <v>90</v>
      </c>
      <c r="C261" s="114">
        <v>3840000</v>
      </c>
      <c r="D261" s="114">
        <v>1000000</v>
      </c>
      <c r="E261" s="114"/>
      <c r="F261" s="114"/>
      <c r="G261" s="148"/>
      <c r="H261" s="149"/>
      <c r="I261" s="149"/>
      <c r="J261" s="114">
        <v>3840000</v>
      </c>
      <c r="K261" s="114">
        <v>3840000</v>
      </c>
      <c r="L261" s="114">
        <v>152613</v>
      </c>
      <c r="M261" s="114">
        <f>J261-L261</f>
        <v>3687387</v>
      </c>
      <c r="N261" s="333">
        <f>L261/C261</f>
        <v>0.03974296875</v>
      </c>
    </row>
    <row r="262" spans="1:14" ht="15">
      <c r="A262" s="471" t="s">
        <v>301</v>
      </c>
      <c r="B262" s="222" t="s">
        <v>176</v>
      </c>
      <c r="C262" s="114">
        <v>1352000</v>
      </c>
      <c r="D262" s="114">
        <v>500000</v>
      </c>
      <c r="E262" s="114"/>
      <c r="F262" s="114"/>
      <c r="G262" s="148"/>
      <c r="H262" s="149"/>
      <c r="I262" s="149"/>
      <c r="J262" s="114">
        <v>1352000</v>
      </c>
      <c r="K262" s="114">
        <v>1352000</v>
      </c>
      <c r="L262" s="114">
        <v>950845</v>
      </c>
      <c r="M262" s="114">
        <f>J262-L262</f>
        <v>401155</v>
      </c>
      <c r="N262" s="333">
        <f>L262/C262</f>
        <v>0.7032877218934911</v>
      </c>
    </row>
    <row r="263" spans="1:17" ht="15">
      <c r="A263" s="503" t="s">
        <v>7</v>
      </c>
      <c r="B263" s="147" t="s">
        <v>89</v>
      </c>
      <c r="C263" s="138">
        <v>0</v>
      </c>
      <c r="D263" s="138">
        <v>0</v>
      </c>
      <c r="E263" s="112"/>
      <c r="F263" s="112"/>
      <c r="G263" s="113"/>
      <c r="H263" s="322"/>
      <c r="I263" s="322"/>
      <c r="J263" s="119">
        <v>0</v>
      </c>
      <c r="K263" s="119">
        <v>0</v>
      </c>
      <c r="L263" s="119">
        <v>0</v>
      </c>
      <c r="M263" s="112"/>
      <c r="N263" s="333" t="e">
        <f t="shared" si="72"/>
        <v>#DIV/0!</v>
      </c>
      <c r="Q263" s="180"/>
    </row>
    <row r="264" spans="1:17" ht="15">
      <c r="A264" s="504"/>
      <c r="B264" s="147" t="s">
        <v>90</v>
      </c>
      <c r="C264" s="138">
        <v>0</v>
      </c>
      <c r="D264" s="138">
        <v>0</v>
      </c>
      <c r="E264" s="112"/>
      <c r="F264" s="112"/>
      <c r="G264" s="113"/>
      <c r="H264" s="322"/>
      <c r="I264" s="322"/>
      <c r="J264" s="119">
        <v>0</v>
      </c>
      <c r="K264" s="119">
        <v>0</v>
      </c>
      <c r="L264" s="119">
        <v>0</v>
      </c>
      <c r="M264" s="112"/>
      <c r="N264" s="333" t="e">
        <f t="shared" si="72"/>
        <v>#DIV/0!</v>
      </c>
      <c r="Q264" s="180"/>
    </row>
    <row r="265" spans="1:14" ht="15">
      <c r="A265" s="120" t="s">
        <v>8</v>
      </c>
      <c r="B265" s="115"/>
      <c r="C265" s="112"/>
      <c r="D265" s="112"/>
      <c r="E265" s="112"/>
      <c r="F265" s="112"/>
      <c r="G265" s="113"/>
      <c r="H265" s="322"/>
      <c r="I265" s="322"/>
      <c r="J265" s="112"/>
      <c r="K265" s="112"/>
      <c r="L265" s="112"/>
      <c r="M265" s="112"/>
      <c r="N265" s="324"/>
    </row>
    <row r="266" spans="1:14" ht="15">
      <c r="A266" s="156"/>
      <c r="B266" s="351" t="s">
        <v>176</v>
      </c>
      <c r="C266" s="124">
        <f>C262</f>
        <v>1352000</v>
      </c>
      <c r="D266" s="124">
        <v>500000</v>
      </c>
      <c r="E266" s="124"/>
      <c r="F266" s="124"/>
      <c r="G266" s="137"/>
      <c r="H266" s="529"/>
      <c r="I266" s="534"/>
      <c r="J266" s="124">
        <v>1352000</v>
      </c>
      <c r="K266" s="124">
        <v>1352000</v>
      </c>
      <c r="L266" s="124">
        <v>950845</v>
      </c>
      <c r="M266" s="124">
        <f>J266-L266</f>
        <v>401155</v>
      </c>
      <c r="N266" s="325">
        <f>L266/C266</f>
        <v>0.7032877218934911</v>
      </c>
    </row>
    <row r="267" spans="1:14" ht="15">
      <c r="A267" s="156" t="s">
        <v>86</v>
      </c>
      <c r="B267" s="123" t="s">
        <v>89</v>
      </c>
      <c r="C267" s="124">
        <f>C254</f>
        <v>11539000</v>
      </c>
      <c r="D267" s="124">
        <f>D254</f>
        <v>2885000</v>
      </c>
      <c r="E267" s="124">
        <f>E254</f>
        <v>0</v>
      </c>
      <c r="F267" s="124">
        <f>F254</f>
        <v>0</v>
      </c>
      <c r="G267" s="137">
        <f>G254</f>
        <v>0</v>
      </c>
      <c r="H267" s="529" t="s">
        <v>99</v>
      </c>
      <c r="I267" s="534"/>
      <c r="J267" s="124">
        <f>J254</f>
        <v>11539000</v>
      </c>
      <c r="K267" s="124">
        <f>K254</f>
        <v>11539000</v>
      </c>
      <c r="L267" s="124">
        <f>L254</f>
        <v>2143668</v>
      </c>
      <c r="M267" s="124">
        <f>M254</f>
        <v>9395332</v>
      </c>
      <c r="N267" s="325">
        <f>L267/C267</f>
        <v>0.18577589045844528</v>
      </c>
    </row>
    <row r="268" spans="1:14" ht="14.25">
      <c r="A268" s="156" t="s">
        <v>87</v>
      </c>
      <c r="B268" s="123" t="s">
        <v>90</v>
      </c>
      <c r="C268" s="124">
        <f>C252+C261</f>
        <v>46517317</v>
      </c>
      <c r="D268" s="124">
        <f aca="true" t="shared" si="74" ref="D268:M268">D252+D261</f>
        <v>21000000</v>
      </c>
      <c r="E268" s="124">
        <f t="shared" si="74"/>
        <v>0</v>
      </c>
      <c r="F268" s="124">
        <f t="shared" si="74"/>
        <v>0</v>
      </c>
      <c r="G268" s="124">
        <f t="shared" si="74"/>
        <v>0</v>
      </c>
      <c r="H268" s="124">
        <f t="shared" si="74"/>
        <v>0</v>
      </c>
      <c r="I268" s="124">
        <f t="shared" si="74"/>
        <v>0</v>
      </c>
      <c r="J268" s="124">
        <f t="shared" si="74"/>
        <v>44813776</v>
      </c>
      <c r="K268" s="124">
        <f t="shared" si="74"/>
        <v>44813776</v>
      </c>
      <c r="L268" s="124">
        <f t="shared" si="74"/>
        <v>8982673</v>
      </c>
      <c r="M268" s="124">
        <f t="shared" si="74"/>
        <v>35831103</v>
      </c>
      <c r="N268" s="325">
        <f>L268/C268</f>
        <v>0.19310384990604681</v>
      </c>
    </row>
    <row r="269" spans="1:14" ht="15.75" thickBot="1">
      <c r="A269" s="159" t="s">
        <v>88</v>
      </c>
      <c r="B269" s="173" t="s">
        <v>91</v>
      </c>
      <c r="C269" s="161">
        <f>D269+E269+F269+G269</f>
        <v>0</v>
      </c>
      <c r="D269" s="161"/>
      <c r="E269" s="161"/>
      <c r="F269" s="161"/>
      <c r="G269" s="174"/>
      <c r="H269" s="175" t="s">
        <v>97</v>
      </c>
      <c r="I269" s="176">
        <f>C269+C268+C267</f>
        <v>58056317</v>
      </c>
      <c r="J269" s="161"/>
      <c r="K269" s="161"/>
      <c r="L269" s="161"/>
      <c r="M269" s="161"/>
      <c r="N269" s="326"/>
    </row>
    <row r="270" spans="1:16" ht="15" thickBot="1">
      <c r="A270" s="177" t="s">
        <v>7</v>
      </c>
      <c r="B270" s="178"/>
      <c r="C270" s="440">
        <v>0</v>
      </c>
      <c r="D270" s="440">
        <v>0</v>
      </c>
      <c r="E270" s="440">
        <f>-6730886+E264</f>
        <v>-6730886</v>
      </c>
      <c r="F270" s="440">
        <f>-6730886+F264</f>
        <v>-6730886</v>
      </c>
      <c r="G270" s="440">
        <f>-6730886+G264</f>
        <v>-6730886</v>
      </c>
      <c r="H270" s="440">
        <f>-6730886+H264</f>
        <v>-6730886</v>
      </c>
      <c r="I270" s="440">
        <f>-6730886+I264</f>
        <v>-6730886</v>
      </c>
      <c r="J270" s="440">
        <v>0</v>
      </c>
      <c r="K270" s="440">
        <v>0</v>
      </c>
      <c r="L270" s="440">
        <v>0</v>
      </c>
      <c r="M270" s="179"/>
      <c r="N270" s="228"/>
      <c r="P270" s="180"/>
    </row>
    <row r="271" spans="1:13" ht="24.75" customHeight="1" hidden="1">
      <c r="A271" s="109" t="s">
        <v>92</v>
      </c>
      <c r="B271" s="110" t="s">
        <v>147</v>
      </c>
      <c r="C271" s="181">
        <f>C279+C282</f>
        <v>0</v>
      </c>
      <c r="D271" s="181">
        <f aca="true" t="shared" si="75" ref="D271:M271">D279+D282</f>
        <v>0</v>
      </c>
      <c r="E271" s="181">
        <f t="shared" si="75"/>
        <v>6300</v>
      </c>
      <c r="F271" s="181">
        <f t="shared" si="75"/>
        <v>6300</v>
      </c>
      <c r="G271" s="181">
        <f t="shared" si="75"/>
        <v>20600</v>
      </c>
      <c r="H271" s="181" t="e">
        <f t="shared" si="75"/>
        <v>#VALUE!</v>
      </c>
      <c r="I271" s="181">
        <f t="shared" si="75"/>
        <v>0</v>
      </c>
      <c r="J271" s="181">
        <f t="shared" si="75"/>
        <v>0</v>
      </c>
      <c r="K271" s="181">
        <f t="shared" si="75"/>
        <v>0</v>
      </c>
      <c r="L271" s="181">
        <f t="shared" si="75"/>
        <v>0</v>
      </c>
      <c r="M271" s="181">
        <f t="shared" si="75"/>
        <v>0</v>
      </c>
    </row>
    <row r="272" spans="1:13" ht="15" customHeight="1" hidden="1">
      <c r="A272" s="111" t="s">
        <v>135</v>
      </c>
      <c r="B272" s="129"/>
      <c r="C272" s="170">
        <f>D272+E272+F272+G272</f>
        <v>0</v>
      </c>
      <c r="D272" s="182"/>
      <c r="E272" s="182"/>
      <c r="F272" s="182"/>
      <c r="G272" s="183"/>
      <c r="H272" s="184" t="s">
        <v>96</v>
      </c>
      <c r="I272" s="185">
        <f>C267</f>
        <v>11539000</v>
      </c>
      <c r="J272" s="182"/>
      <c r="K272" s="182"/>
      <c r="L272" s="182"/>
      <c r="M272" s="182"/>
    </row>
    <row r="273" spans="1:13" ht="15" customHeight="1" hidden="1">
      <c r="A273" s="111" t="s">
        <v>136</v>
      </c>
      <c r="B273" s="129"/>
      <c r="C273" s="170">
        <f aca="true" t="shared" si="76" ref="C273:C281">D273+E273+F273+G273</f>
        <v>0</v>
      </c>
      <c r="D273" s="182"/>
      <c r="E273" s="182"/>
      <c r="F273" s="182"/>
      <c r="G273" s="183"/>
      <c r="H273" s="184" t="s">
        <v>97</v>
      </c>
      <c r="I273" s="185">
        <f>C273</f>
        <v>0</v>
      </c>
      <c r="J273" s="182"/>
      <c r="K273" s="182"/>
      <c r="L273" s="182"/>
      <c r="M273" s="182"/>
    </row>
    <row r="274" spans="1:13" ht="15" hidden="1">
      <c r="A274" s="111" t="s">
        <v>0</v>
      </c>
      <c r="B274" s="129"/>
      <c r="C274" s="170">
        <f t="shared" si="76"/>
        <v>0</v>
      </c>
      <c r="D274" s="182"/>
      <c r="E274" s="182"/>
      <c r="F274" s="182"/>
      <c r="G274" s="183"/>
      <c r="J274" s="182"/>
      <c r="K274" s="182"/>
      <c r="L274" s="182"/>
      <c r="M274" s="182"/>
    </row>
    <row r="275" spans="1:13" ht="15" hidden="1">
      <c r="A275" s="111" t="s">
        <v>1</v>
      </c>
      <c r="B275" s="129"/>
      <c r="C275" s="170">
        <f t="shared" si="76"/>
        <v>0</v>
      </c>
      <c r="D275" s="182"/>
      <c r="E275" s="182"/>
      <c r="F275" s="182"/>
      <c r="G275" s="183"/>
      <c r="J275" s="182"/>
      <c r="K275" s="182"/>
      <c r="L275" s="182"/>
      <c r="M275" s="182"/>
    </row>
    <row r="276" spans="1:13" ht="15" hidden="1">
      <c r="A276" s="111" t="s">
        <v>134</v>
      </c>
      <c r="B276" s="129"/>
      <c r="C276" s="170">
        <f t="shared" si="76"/>
        <v>0</v>
      </c>
      <c r="D276" s="182"/>
      <c r="E276" s="182"/>
      <c r="F276" s="182"/>
      <c r="G276" s="183"/>
      <c r="J276" s="182"/>
      <c r="K276" s="182"/>
      <c r="L276" s="182"/>
      <c r="M276" s="182"/>
    </row>
    <row r="277" spans="1:13" ht="15" hidden="1">
      <c r="A277" s="111" t="s">
        <v>2</v>
      </c>
      <c r="B277" s="129"/>
      <c r="C277" s="170">
        <f t="shared" si="76"/>
        <v>0</v>
      </c>
      <c r="D277" s="182"/>
      <c r="E277" s="182"/>
      <c r="F277" s="182"/>
      <c r="G277" s="183"/>
      <c r="J277" s="182"/>
      <c r="K277" s="182"/>
      <c r="L277" s="182"/>
      <c r="M277" s="182"/>
    </row>
    <row r="278" spans="1:13" ht="15" hidden="1">
      <c r="A278" s="111" t="s">
        <v>3</v>
      </c>
      <c r="B278" s="129"/>
      <c r="C278" s="170">
        <f t="shared" si="76"/>
        <v>0</v>
      </c>
      <c r="D278" s="182"/>
      <c r="E278" s="182"/>
      <c r="F278" s="182"/>
      <c r="G278" s="183"/>
      <c r="J278" s="182"/>
      <c r="K278" s="182"/>
      <c r="L278" s="182"/>
      <c r="M278" s="182"/>
    </row>
    <row r="279" spans="1:13" ht="15" hidden="1">
      <c r="A279" s="111" t="s">
        <v>4</v>
      </c>
      <c r="B279" s="115"/>
      <c r="C279" s="112"/>
      <c r="D279" s="186"/>
      <c r="E279" s="186">
        <v>6300</v>
      </c>
      <c r="F279" s="186">
        <v>6300</v>
      </c>
      <c r="G279" s="187">
        <v>20600</v>
      </c>
      <c r="H279" s="532" t="s">
        <v>98</v>
      </c>
      <c r="I279" s="533"/>
      <c r="J279" s="186"/>
      <c r="K279" s="186"/>
      <c r="L279" s="186"/>
      <c r="M279" s="186">
        <f>J279-L279</f>
        <v>0</v>
      </c>
    </row>
    <row r="280" spans="1:13" ht="15" hidden="1">
      <c r="A280" s="111" t="s">
        <v>5</v>
      </c>
      <c r="B280" s="115"/>
      <c r="C280" s="112">
        <f t="shared" si="76"/>
        <v>0</v>
      </c>
      <c r="D280" s="186"/>
      <c r="E280" s="186"/>
      <c r="F280" s="186"/>
      <c r="G280" s="187"/>
      <c r="H280" s="188"/>
      <c r="I280" s="189"/>
      <c r="J280" s="186"/>
      <c r="K280" s="186"/>
      <c r="L280" s="186"/>
      <c r="M280" s="186"/>
    </row>
    <row r="281" spans="1:13" ht="15" hidden="1">
      <c r="A281" s="111" t="s">
        <v>6</v>
      </c>
      <c r="B281" s="115"/>
      <c r="C281" s="112">
        <f t="shared" si="76"/>
        <v>0</v>
      </c>
      <c r="D281" s="186"/>
      <c r="E281" s="186"/>
      <c r="F281" s="186"/>
      <c r="G281" s="187"/>
      <c r="H281" s="188"/>
      <c r="I281" s="189"/>
      <c r="J281" s="186"/>
      <c r="K281" s="186"/>
      <c r="L281" s="186"/>
      <c r="M281" s="186"/>
    </row>
    <row r="282" spans="1:13" ht="15" hidden="1">
      <c r="A282" s="118" t="s">
        <v>7</v>
      </c>
      <c r="B282" s="115"/>
      <c r="C282" s="112"/>
      <c r="D282" s="186"/>
      <c r="E282" s="186"/>
      <c r="F282" s="186"/>
      <c r="G282" s="187"/>
      <c r="H282" s="188"/>
      <c r="I282" s="189"/>
      <c r="J282" s="186"/>
      <c r="K282" s="186"/>
      <c r="L282" s="186"/>
      <c r="M282" s="186"/>
    </row>
    <row r="283" spans="1:13" ht="12.75" hidden="1">
      <c r="A283" s="120" t="s">
        <v>8</v>
      </c>
      <c r="B283" s="115"/>
      <c r="C283" s="186"/>
      <c r="D283" s="186"/>
      <c r="E283" s="186"/>
      <c r="F283" s="186"/>
      <c r="G283" s="187"/>
      <c r="H283" s="188" t="s">
        <v>96</v>
      </c>
      <c r="I283" s="190">
        <f>C279</f>
        <v>0</v>
      </c>
      <c r="J283" s="186"/>
      <c r="K283" s="186"/>
      <c r="L283" s="186"/>
      <c r="M283" s="186"/>
    </row>
    <row r="284" spans="1:13" ht="15" hidden="1" thickBot="1">
      <c r="A284" s="191" t="s">
        <v>93</v>
      </c>
      <c r="B284" s="123" t="s">
        <v>94</v>
      </c>
      <c r="C284" s="124"/>
      <c r="D284" s="192">
        <f>D279</f>
        <v>0</v>
      </c>
      <c r="E284" s="192">
        <f aca="true" t="shared" si="77" ref="E284:M284">E279</f>
        <v>6300</v>
      </c>
      <c r="F284" s="192">
        <f t="shared" si="77"/>
        <v>6300</v>
      </c>
      <c r="G284" s="192">
        <f t="shared" si="77"/>
        <v>20600</v>
      </c>
      <c r="H284" s="192" t="str">
        <f t="shared" si="77"/>
        <v>TOTAL 87</v>
      </c>
      <c r="I284" s="192">
        <f t="shared" si="77"/>
        <v>0</v>
      </c>
      <c r="J284" s="192">
        <f t="shared" si="77"/>
        <v>0</v>
      </c>
      <c r="K284" s="192">
        <f t="shared" si="77"/>
        <v>0</v>
      </c>
      <c r="L284" s="192">
        <f t="shared" si="77"/>
        <v>0</v>
      </c>
      <c r="M284" s="192">
        <f t="shared" si="77"/>
        <v>0</v>
      </c>
    </row>
    <row r="285" spans="1:13" ht="14.25" hidden="1">
      <c r="A285" s="118" t="s">
        <v>7</v>
      </c>
      <c r="B285" s="123"/>
      <c r="C285" s="124"/>
      <c r="D285" s="192"/>
      <c r="E285" s="192"/>
      <c r="F285" s="192"/>
      <c r="G285" s="192"/>
      <c r="H285" s="192"/>
      <c r="I285" s="192"/>
      <c r="J285" s="192">
        <f>J282</f>
        <v>0</v>
      </c>
      <c r="K285" s="192">
        <f>K282</f>
        <v>0</v>
      </c>
      <c r="L285" s="192">
        <f>L282</f>
        <v>0</v>
      </c>
      <c r="M285" s="192"/>
    </row>
    <row r="286" ht="13.5" thickBot="1"/>
    <row r="287" spans="1:14" ht="34.5" thickBot="1">
      <c r="A287" s="507" t="s">
        <v>151</v>
      </c>
      <c r="B287" s="508"/>
      <c r="C287" s="420" t="s">
        <v>141</v>
      </c>
      <c r="D287" s="420" t="s">
        <v>142</v>
      </c>
      <c r="E287" s="421"/>
      <c r="F287" s="421"/>
      <c r="G287" s="421"/>
      <c r="H287" s="421"/>
      <c r="I287" s="421"/>
      <c r="J287" s="420" t="s">
        <v>143</v>
      </c>
      <c r="K287" s="420" t="s">
        <v>144</v>
      </c>
      <c r="L287" s="420" t="s">
        <v>145</v>
      </c>
      <c r="M287" s="422" t="s">
        <v>146</v>
      </c>
      <c r="N287" s="423" t="s">
        <v>218</v>
      </c>
    </row>
    <row r="288" spans="1:14" ht="19.5" customHeight="1">
      <c r="A288" s="509" t="s">
        <v>135</v>
      </c>
      <c r="B288" s="510"/>
      <c r="C288" s="193">
        <f>C11+C26+C46+C65+C88+C109+C157</f>
        <v>70710000</v>
      </c>
      <c r="D288" s="193">
        <f aca="true" t="shared" si="78" ref="D288:M288">D157+D109+D88+D65+D46+D26+D11</f>
        <v>22502062</v>
      </c>
      <c r="E288" s="193">
        <f t="shared" si="78"/>
        <v>22101000</v>
      </c>
      <c r="F288" s="193">
        <f t="shared" si="78"/>
        <v>22101000</v>
      </c>
      <c r="G288" s="193">
        <f t="shared" si="78"/>
        <v>22101000</v>
      </c>
      <c r="H288" s="193">
        <f t="shared" si="78"/>
        <v>22101000</v>
      </c>
      <c r="I288" s="193">
        <f t="shared" si="78"/>
        <v>22101000</v>
      </c>
      <c r="J288" s="193">
        <f t="shared" si="78"/>
        <v>49458149</v>
      </c>
      <c r="K288" s="193">
        <f t="shared" si="78"/>
        <v>49458149</v>
      </c>
      <c r="L288" s="193">
        <f t="shared" si="78"/>
        <v>17949531</v>
      </c>
      <c r="M288" s="194">
        <f t="shared" si="78"/>
        <v>31508618</v>
      </c>
      <c r="N288" s="424">
        <f>L288/C288</f>
        <v>0.2538471361900721</v>
      </c>
    </row>
    <row r="289" spans="1:14" ht="19.5" customHeight="1">
      <c r="A289" s="501" t="s">
        <v>136</v>
      </c>
      <c r="B289" s="502"/>
      <c r="C289" s="196">
        <f>C252+C237+C222+C196+C195+C161+C114+C91+C66+C47+C43+C27+C12</f>
        <v>118525445</v>
      </c>
      <c r="D289" s="196">
        <f>D252+D237+D222+D194+D161+D114+D91+D66+D47+D27+D12</f>
        <v>49143849</v>
      </c>
      <c r="E289" s="196">
        <f aca="true" t="shared" si="79" ref="E289:L289">E252+E237+E222+E196+E195+E161+E114+E91+E66+E47+E43+E27+E12</f>
        <v>0</v>
      </c>
      <c r="F289" s="196">
        <f t="shared" si="79"/>
        <v>0</v>
      </c>
      <c r="G289" s="196">
        <f t="shared" si="79"/>
        <v>0</v>
      </c>
      <c r="H289" s="196">
        <f t="shared" si="79"/>
        <v>0</v>
      </c>
      <c r="I289" s="196">
        <f t="shared" si="79"/>
        <v>0</v>
      </c>
      <c r="J289" s="196">
        <f t="shared" si="79"/>
        <v>76870988</v>
      </c>
      <c r="K289" s="196">
        <f t="shared" si="79"/>
        <v>76870988</v>
      </c>
      <c r="L289" s="196">
        <f t="shared" si="79"/>
        <v>29627421</v>
      </c>
      <c r="M289" s="197">
        <f>M252+M237+M222+M194+M161+M114+M91+M66+M47+M43+M27+M12</f>
        <v>47243567</v>
      </c>
      <c r="N289" s="424">
        <f aca="true" t="shared" si="80" ref="N289:N298">L289/C289</f>
        <v>0.2499667560834722</v>
      </c>
    </row>
    <row r="290" spans="1:14" ht="19.5" customHeight="1">
      <c r="A290" s="511" t="s">
        <v>274</v>
      </c>
      <c r="B290" s="502"/>
      <c r="C290" s="196">
        <f>C42</f>
        <v>4442000</v>
      </c>
      <c r="D290" s="196">
        <f aca="true" t="shared" si="81" ref="D290:M290">D42</f>
        <v>1000000</v>
      </c>
      <c r="E290" s="196">
        <f t="shared" si="81"/>
        <v>0</v>
      </c>
      <c r="F290" s="196">
        <f t="shared" si="81"/>
        <v>0</v>
      </c>
      <c r="G290" s="196">
        <f t="shared" si="81"/>
        <v>0</v>
      </c>
      <c r="H290" s="196">
        <f t="shared" si="81"/>
        <v>0</v>
      </c>
      <c r="I290" s="196">
        <f t="shared" si="81"/>
        <v>0</v>
      </c>
      <c r="J290" s="196">
        <f t="shared" si="81"/>
        <v>4242000</v>
      </c>
      <c r="K290" s="196">
        <f t="shared" si="81"/>
        <v>4242000</v>
      </c>
      <c r="L290" s="196">
        <f t="shared" si="81"/>
        <v>775584</v>
      </c>
      <c r="M290" s="197">
        <f t="shared" si="81"/>
        <v>3466416</v>
      </c>
      <c r="N290" s="424">
        <f t="shared" si="80"/>
        <v>0.1746024313372355</v>
      </c>
    </row>
    <row r="291" spans="1:14" ht="19.5" customHeight="1">
      <c r="A291" s="501" t="s">
        <v>1</v>
      </c>
      <c r="B291" s="502"/>
      <c r="C291" s="196">
        <f>C254</f>
        <v>11539000</v>
      </c>
      <c r="D291" s="196">
        <f aca="true" t="shared" si="82" ref="D291:M291">D254</f>
        <v>2885000</v>
      </c>
      <c r="E291" s="196">
        <f t="shared" si="82"/>
        <v>0</v>
      </c>
      <c r="F291" s="196">
        <f t="shared" si="82"/>
        <v>0</v>
      </c>
      <c r="G291" s="196">
        <f t="shared" si="82"/>
        <v>0</v>
      </c>
      <c r="H291" s="196">
        <f t="shared" si="82"/>
        <v>0</v>
      </c>
      <c r="I291" s="196">
        <f t="shared" si="82"/>
        <v>0</v>
      </c>
      <c r="J291" s="196">
        <f t="shared" si="82"/>
        <v>11539000</v>
      </c>
      <c r="K291" s="196">
        <f t="shared" si="82"/>
        <v>11539000</v>
      </c>
      <c r="L291" s="196">
        <f t="shared" si="82"/>
        <v>2143668</v>
      </c>
      <c r="M291" s="197">
        <f t="shared" si="82"/>
        <v>9395332</v>
      </c>
      <c r="N291" s="424">
        <f t="shared" si="80"/>
        <v>0.18577589045844528</v>
      </c>
    </row>
    <row r="292" spans="1:14" ht="19.5" customHeight="1">
      <c r="A292" s="512" t="s">
        <v>199</v>
      </c>
      <c r="B292" s="513"/>
      <c r="C292" s="196">
        <f>C28</f>
        <v>10000</v>
      </c>
      <c r="D292" s="196">
        <f aca="true" t="shared" si="83" ref="D292:M292">D28</f>
        <v>10000</v>
      </c>
      <c r="E292" s="196">
        <f t="shared" si="83"/>
        <v>0</v>
      </c>
      <c r="F292" s="196">
        <f t="shared" si="83"/>
        <v>0</v>
      </c>
      <c r="G292" s="196">
        <f t="shared" si="83"/>
        <v>0</v>
      </c>
      <c r="H292" s="196">
        <f t="shared" si="83"/>
        <v>0</v>
      </c>
      <c r="I292" s="196">
        <f t="shared" si="83"/>
        <v>0</v>
      </c>
      <c r="J292" s="196">
        <f t="shared" si="83"/>
        <v>0</v>
      </c>
      <c r="K292" s="196">
        <f t="shared" si="83"/>
        <v>0</v>
      </c>
      <c r="L292" s="196">
        <f t="shared" si="83"/>
        <v>0</v>
      </c>
      <c r="M292" s="197">
        <f t="shared" si="83"/>
        <v>0</v>
      </c>
      <c r="N292" s="424"/>
    </row>
    <row r="293" spans="1:14" ht="19.5" customHeight="1">
      <c r="A293" s="501" t="s">
        <v>134</v>
      </c>
      <c r="B293" s="502"/>
      <c r="C293" s="196">
        <f>C199+C167+C125+C16+C15+C52</f>
        <v>36650000</v>
      </c>
      <c r="D293" s="196">
        <f aca="true" t="shared" si="84" ref="D293:M293">D199+D167+D125+D16+D15+D52</f>
        <v>15189800</v>
      </c>
      <c r="E293" s="196">
        <f t="shared" si="84"/>
        <v>0</v>
      </c>
      <c r="F293" s="196">
        <f t="shared" si="84"/>
        <v>0</v>
      </c>
      <c r="G293" s="196">
        <f t="shared" si="84"/>
        <v>0</v>
      </c>
      <c r="H293" s="196">
        <f t="shared" si="84"/>
        <v>0</v>
      </c>
      <c r="I293" s="196">
        <f t="shared" si="84"/>
        <v>0</v>
      </c>
      <c r="J293" s="196">
        <f t="shared" si="84"/>
        <v>36650000</v>
      </c>
      <c r="K293" s="196">
        <f t="shared" si="84"/>
        <v>36650000</v>
      </c>
      <c r="L293" s="196">
        <f t="shared" si="84"/>
        <v>13787732</v>
      </c>
      <c r="M293" s="196">
        <f t="shared" si="84"/>
        <v>22862268</v>
      </c>
      <c r="N293" s="424">
        <f t="shared" si="80"/>
        <v>0.37620005457025923</v>
      </c>
    </row>
    <row r="294" spans="1:14" ht="19.5" customHeight="1">
      <c r="A294" s="501" t="s">
        <v>2</v>
      </c>
      <c r="B294" s="502"/>
      <c r="C294" s="196">
        <f>C70+C209</f>
        <v>9408000</v>
      </c>
      <c r="D294" s="196">
        <f aca="true" t="shared" si="85" ref="D294:L294">D70+D209</f>
        <v>2381000</v>
      </c>
      <c r="E294" s="196">
        <f t="shared" si="85"/>
        <v>0</v>
      </c>
      <c r="F294" s="196">
        <f t="shared" si="85"/>
        <v>0</v>
      </c>
      <c r="G294" s="196">
        <f t="shared" si="85"/>
        <v>0</v>
      </c>
      <c r="H294" s="196">
        <f t="shared" si="85"/>
        <v>0</v>
      </c>
      <c r="I294" s="196">
        <f t="shared" si="85"/>
        <v>0</v>
      </c>
      <c r="J294" s="196">
        <f t="shared" si="85"/>
        <v>583500</v>
      </c>
      <c r="K294" s="196">
        <f t="shared" si="85"/>
        <v>583500</v>
      </c>
      <c r="L294" s="196">
        <f t="shared" si="85"/>
        <v>583500</v>
      </c>
      <c r="M294" s="197">
        <f>M70</f>
        <v>0</v>
      </c>
      <c r="N294" s="424">
        <f t="shared" si="80"/>
        <v>0.062021683673469385</v>
      </c>
    </row>
    <row r="295" spans="1:14" ht="19.5" customHeight="1">
      <c r="A295" s="501" t="s">
        <v>3</v>
      </c>
      <c r="B295" s="502"/>
      <c r="C295" s="196">
        <f>C170+C71</f>
        <v>46966000</v>
      </c>
      <c r="D295" s="196">
        <f aca="true" t="shared" si="86" ref="D295:M295">D170+D71</f>
        <v>12435000</v>
      </c>
      <c r="E295" s="196">
        <f t="shared" si="86"/>
        <v>0</v>
      </c>
      <c r="F295" s="196">
        <f t="shared" si="86"/>
        <v>0</v>
      </c>
      <c r="G295" s="196">
        <f t="shared" si="86"/>
        <v>0</v>
      </c>
      <c r="H295" s="196">
        <f t="shared" si="86"/>
        <v>0</v>
      </c>
      <c r="I295" s="196">
        <f t="shared" si="86"/>
        <v>0</v>
      </c>
      <c r="J295" s="196">
        <f t="shared" si="86"/>
        <v>19077898</v>
      </c>
      <c r="K295" s="196">
        <f t="shared" si="86"/>
        <v>19077898</v>
      </c>
      <c r="L295" s="196">
        <f t="shared" si="86"/>
        <v>10700729</v>
      </c>
      <c r="M295" s="197">
        <f t="shared" si="86"/>
        <v>8377169</v>
      </c>
      <c r="N295" s="424">
        <f t="shared" si="80"/>
        <v>0.2278399054635268</v>
      </c>
    </row>
    <row r="296" spans="1:16" ht="19.5" customHeight="1">
      <c r="A296" s="501" t="s">
        <v>4</v>
      </c>
      <c r="B296" s="502"/>
      <c r="C296" s="196">
        <f>C176+C134+C100+C72+C33+C18+C211</f>
        <v>3641200</v>
      </c>
      <c r="D296" s="196">
        <f aca="true" t="shared" si="87" ref="D296:L296">D176+D134+D100+D72+D33+D18+D211</f>
        <v>1311920</v>
      </c>
      <c r="E296" s="196">
        <f t="shared" si="87"/>
        <v>300000</v>
      </c>
      <c r="F296" s="196">
        <f t="shared" si="87"/>
        <v>300000</v>
      </c>
      <c r="G296" s="196">
        <f t="shared" si="87"/>
        <v>300000</v>
      </c>
      <c r="H296" s="196">
        <f t="shared" si="87"/>
        <v>300000</v>
      </c>
      <c r="I296" s="196">
        <f t="shared" si="87"/>
        <v>300000</v>
      </c>
      <c r="J296" s="196">
        <f t="shared" si="87"/>
        <v>171541</v>
      </c>
      <c r="K296" s="196">
        <f t="shared" si="87"/>
        <v>171541</v>
      </c>
      <c r="L296" s="196">
        <f t="shared" si="87"/>
        <v>93748</v>
      </c>
      <c r="M296" s="197">
        <f>M176+M134+M72+M33+M18+M100</f>
        <v>77793</v>
      </c>
      <c r="N296" s="424">
        <f t="shared" si="80"/>
        <v>0.02574645721190816</v>
      </c>
      <c r="P296" s="180"/>
    </row>
    <row r="297" spans="1:16" ht="19.5" customHeight="1" hidden="1">
      <c r="A297" s="501" t="s">
        <v>5</v>
      </c>
      <c r="B297" s="502"/>
      <c r="C297" s="196"/>
      <c r="D297" s="196"/>
      <c r="E297" s="196"/>
      <c r="F297" s="196"/>
      <c r="G297" s="196"/>
      <c r="H297" s="196"/>
      <c r="I297" s="196"/>
      <c r="J297" s="196"/>
      <c r="K297" s="196"/>
      <c r="L297" s="196"/>
      <c r="M297" s="197"/>
      <c r="N297" s="424" t="e">
        <f t="shared" si="80"/>
        <v>#DIV/0!</v>
      </c>
      <c r="P297" s="180"/>
    </row>
    <row r="298" spans="1:19" ht="19.5" customHeight="1">
      <c r="A298" s="501" t="s">
        <v>6</v>
      </c>
      <c r="B298" s="502"/>
      <c r="C298" s="196">
        <f>C260+C207+C208</f>
        <v>8192000</v>
      </c>
      <c r="D298" s="196">
        <f aca="true" t="shared" si="88" ref="D298:M298">D260+D207+D208</f>
        <v>1550000</v>
      </c>
      <c r="E298" s="196">
        <f t="shared" si="88"/>
        <v>0</v>
      </c>
      <c r="F298" s="196">
        <f t="shared" si="88"/>
        <v>0</v>
      </c>
      <c r="G298" s="196">
        <f t="shared" si="88"/>
        <v>0</v>
      </c>
      <c r="H298" s="196">
        <f t="shared" si="88"/>
        <v>0</v>
      </c>
      <c r="I298" s="196">
        <f t="shared" si="88"/>
        <v>0</v>
      </c>
      <c r="J298" s="196">
        <f t="shared" si="88"/>
        <v>8192000</v>
      </c>
      <c r="K298" s="196">
        <f t="shared" si="88"/>
        <v>8192000</v>
      </c>
      <c r="L298" s="196">
        <f t="shared" si="88"/>
        <v>1141709</v>
      </c>
      <c r="M298" s="196">
        <f t="shared" si="88"/>
        <v>7050291</v>
      </c>
      <c r="N298" s="424">
        <f t="shared" si="80"/>
        <v>0.1393687744140625</v>
      </c>
      <c r="P298" s="180"/>
      <c r="Q298" s="180"/>
      <c r="R298" s="180"/>
      <c r="S298" s="180"/>
    </row>
    <row r="299" spans="1:14" ht="19.5" customHeight="1" thickBot="1">
      <c r="A299" s="497" t="s">
        <v>7</v>
      </c>
      <c r="B299" s="498"/>
      <c r="C299" s="425">
        <f>C263+C246+C231+C213+C212+C184+C183+C139+C103+C75+C58+C44+C36+C21+C264</f>
        <v>-23128</v>
      </c>
      <c r="D299" s="425">
        <f aca="true" t="shared" si="89" ref="D299:M299">D263+D246+D231+D213+D212+D184+D183+D139+D103+D75+D58+D44+D36+D21+D264</f>
        <v>-23128</v>
      </c>
      <c r="E299" s="425">
        <f t="shared" si="89"/>
        <v>-23128</v>
      </c>
      <c r="F299" s="425">
        <f t="shared" si="89"/>
        <v>-23128</v>
      </c>
      <c r="G299" s="425">
        <f t="shared" si="89"/>
        <v>-23128</v>
      </c>
      <c r="H299" s="425">
        <f t="shared" si="89"/>
        <v>-23128</v>
      </c>
      <c r="I299" s="425">
        <f t="shared" si="89"/>
        <v>-23128</v>
      </c>
      <c r="J299" s="425">
        <f t="shared" si="89"/>
        <v>-37377</v>
      </c>
      <c r="K299" s="425">
        <f t="shared" si="89"/>
        <v>-37377</v>
      </c>
      <c r="L299" s="425">
        <f t="shared" si="89"/>
        <v>-37377</v>
      </c>
      <c r="M299" s="425">
        <f t="shared" si="89"/>
        <v>0</v>
      </c>
      <c r="N299" s="605">
        <f>L299/C299</f>
        <v>1.616093047388447</v>
      </c>
    </row>
    <row r="300" ht="13.5" thickBot="1">
      <c r="N300" s="229"/>
    </row>
    <row r="301" spans="1:14" ht="30" customHeight="1" thickBot="1">
      <c r="A301" s="499" t="s">
        <v>133</v>
      </c>
      <c r="B301" s="500"/>
      <c r="C301" s="315">
        <f>C288+C289+C290+C291+C293+C294+C295+C296+C297+C298+C299+C292</f>
        <v>310060517</v>
      </c>
      <c r="D301" s="315">
        <f aca="true" t="shared" si="90" ref="D301:L301">D288+D289+D290+D291+D293+D294+D295+D296+D297+D298+D299+D292</f>
        <v>108385503</v>
      </c>
      <c r="E301" s="315">
        <f t="shared" si="90"/>
        <v>254009642</v>
      </c>
      <c r="F301" s="315">
        <f t="shared" si="90"/>
        <v>254009642</v>
      </c>
      <c r="G301" s="315">
        <f t="shared" si="90"/>
        <v>254009642</v>
      </c>
      <c r="H301" s="315">
        <f t="shared" si="90"/>
        <v>254009642</v>
      </c>
      <c r="I301" s="315">
        <f t="shared" si="90"/>
        <v>254009642</v>
      </c>
      <c r="J301" s="315">
        <f t="shared" si="90"/>
        <v>206747699</v>
      </c>
      <c r="K301" s="315">
        <f t="shared" si="90"/>
        <v>206747699</v>
      </c>
      <c r="L301" s="315">
        <f t="shared" si="90"/>
        <v>76766245</v>
      </c>
      <c r="M301" s="315">
        <f>M288+M289+M290+M291+M293+M294+M295+M296+M297+M298+M299+M292</f>
        <v>129981454</v>
      </c>
      <c r="N301" s="316">
        <f>L301/C301</f>
        <v>0.24758471585725958</v>
      </c>
    </row>
    <row r="303" ht="12.75">
      <c r="A303" s="198" t="s">
        <v>154</v>
      </c>
    </row>
    <row r="304" spans="1:11" ht="12.75">
      <c r="A304" s="199" t="s">
        <v>178</v>
      </c>
      <c r="C304" s="200" t="s">
        <v>155</v>
      </c>
      <c r="D304" s="200"/>
      <c r="E304" s="200"/>
      <c r="F304" s="200"/>
      <c r="G304" s="200"/>
      <c r="H304" s="200"/>
      <c r="I304" s="200"/>
      <c r="J304" s="200"/>
      <c r="K304" s="200" t="s">
        <v>209</v>
      </c>
    </row>
    <row r="305" spans="1:16" ht="12.75">
      <c r="A305" s="201" t="s">
        <v>206</v>
      </c>
      <c r="C305" s="107" t="s">
        <v>156</v>
      </c>
      <c r="K305" s="107" t="s">
        <v>205</v>
      </c>
      <c r="P305" s="180"/>
    </row>
    <row r="308" spans="2:13" ht="12.75" hidden="1">
      <c r="B308" s="495" t="s">
        <v>191</v>
      </c>
      <c r="C308" s="202">
        <f>C268+C267+C248+C233+C218+C217+C216+C190+C189+C188+C187+C186+C152+C150+C149+C145+C143+C106+C84+C83+C82+C81+C80+C79+C78+C61+C60+C43+C42+C39+C23</f>
        <v>291534954</v>
      </c>
      <c r="D308" s="202">
        <f aca="true" t="shared" si="91" ref="D308:I308">D268+D267+D248+D233+D218+D217+D216+D190+D189+D188+D187+D186+D152+D150+D149+D145+D143+D106+D84+D83+D82+D81+D80+D79+D78+D61+D60+D43+D42+D39+D23</f>
        <v>102961719</v>
      </c>
      <c r="E308" s="202">
        <f t="shared" si="91"/>
        <v>22101000</v>
      </c>
      <c r="F308" s="202">
        <f t="shared" si="91"/>
        <v>22101000</v>
      </c>
      <c r="G308" s="202">
        <f t="shared" si="91"/>
        <v>22101000</v>
      </c>
      <c r="H308" s="202" t="e">
        <f t="shared" si="91"/>
        <v>#VALUE!</v>
      </c>
      <c r="I308" s="202">
        <f t="shared" si="91"/>
        <v>22101000</v>
      </c>
      <c r="J308" s="202">
        <f>J270+J268+J267+J249+J248+J233+J219+J191+J218+J217+J216+J190+J189+J188+J187+J186+J155+J152+J150+J149+J145+J143+J106+J84+J83+J82+J81+J80+J79+J78+J63+J61+J60+J42+J39+J24+J23</f>
        <v>193729224</v>
      </c>
      <c r="K308" s="202">
        <f>K270+K268+K267+K249+K248+K233+K219+K191+K218+K217+K216+K190+K189+K188+K187+K186+K155+K152+K150+K149+K145+K143+K106+K84+K83+K82+K81+K80+K79+K78+K63+K61+K60+K42+K39+K24+K23</f>
        <v>193729224</v>
      </c>
      <c r="L308" s="202">
        <f>L270+L268+L267+L249+L248+L233+L219+L191+L218+L217+L216+L190+L189+L188+L187+L186+L155+L152+L150+L149+L145+L143+L106+L84+L83+L82+L81+L80+L79+L78+L63+L61+L60+L42+L39+L24+L23</f>
        <v>72187895</v>
      </c>
      <c r="M308" s="202">
        <f>M270+M268+M267+M249+M248+M233+M219+M191+M218+M217+M216+M190+M189+M188+M187+M186+M155+M152+M150+M149+M145+M143+M106+M84+M83+M82+M81+M80+M79+M78+M63+M61+M60+M42+M39+M24+M23</f>
        <v>121541329</v>
      </c>
    </row>
    <row r="309" ht="12.75" hidden="1">
      <c r="B309" s="496"/>
    </row>
    <row r="310" spans="2:15" ht="12.75" hidden="1">
      <c r="B310" s="107" t="s">
        <v>196</v>
      </c>
      <c r="C310" s="180">
        <f>C301-C308</f>
        <v>18525563</v>
      </c>
      <c r="D310" s="180">
        <f aca="true" t="shared" si="92" ref="D310:M310">D301-D308</f>
        <v>5423784</v>
      </c>
      <c r="E310" s="180">
        <f t="shared" si="92"/>
        <v>0</v>
      </c>
      <c r="F310" s="180">
        <f t="shared" si="92"/>
        <v>0</v>
      </c>
      <c r="G310" s="180">
        <f t="shared" si="92"/>
        <v>0</v>
      </c>
      <c r="H310" s="180">
        <f t="shared" si="92"/>
        <v>0</v>
      </c>
      <c r="I310" s="180">
        <f t="shared" si="92"/>
        <v>0</v>
      </c>
      <c r="J310" s="180">
        <f t="shared" si="92"/>
        <v>13018475</v>
      </c>
      <c r="K310" s="180">
        <f t="shared" si="92"/>
        <v>13018475</v>
      </c>
      <c r="L310" s="180">
        <f t="shared" si="92"/>
        <v>4578350</v>
      </c>
      <c r="M310" s="180">
        <f t="shared" si="92"/>
        <v>8440125</v>
      </c>
      <c r="O310" s="180"/>
    </row>
    <row r="312" spans="1:10" ht="12.75">
      <c r="A312" s="402"/>
      <c r="B312"/>
      <c r="C312" s="7"/>
      <c r="D312" s="403"/>
      <c r="E312"/>
      <c r="F312"/>
      <c r="G312"/>
      <c r="H312"/>
      <c r="I312" s="403" t="s">
        <v>248</v>
      </c>
      <c r="J312"/>
    </row>
    <row r="313" spans="5:9" ht="12.75" hidden="1">
      <c r="E313" s="516" t="s">
        <v>105</v>
      </c>
      <c r="F313" s="517"/>
      <c r="G313" s="518"/>
      <c r="H313" s="522">
        <f>I284+I269+I248+I233++I218+I190+I154+I106+I81+I62+I43+I39+I23</f>
        <v>78941317</v>
      </c>
      <c r="I313" s="523"/>
    </row>
    <row r="314" spans="5:9" ht="13.5" hidden="1" thickBot="1">
      <c r="E314" s="519"/>
      <c r="F314" s="520"/>
      <c r="G314" s="521"/>
      <c r="H314" s="524"/>
      <c r="I314" s="525"/>
    </row>
    <row r="315" ht="12.75" hidden="1"/>
    <row r="316" spans="1:2" ht="16.5" hidden="1" thickBot="1">
      <c r="A316" s="195" t="s">
        <v>133</v>
      </c>
      <c r="B316" s="203">
        <f>I284+I269+I248+I233+I218+I190+I154+I106+I81+I62+I43+I39+I23</f>
        <v>78941317</v>
      </c>
    </row>
    <row r="317" spans="1:6" ht="18" hidden="1">
      <c r="A317" s="204" t="s">
        <v>125</v>
      </c>
      <c r="B317" s="205" t="s">
        <v>126</v>
      </c>
      <c r="C317" s="205" t="s">
        <v>127</v>
      </c>
      <c r="D317" s="205" t="s">
        <v>128</v>
      </c>
      <c r="E317" s="205" t="s">
        <v>129</v>
      </c>
      <c r="F317" s="206" t="s">
        <v>130</v>
      </c>
    </row>
    <row r="318" spans="1:6" ht="15.75" hidden="1">
      <c r="A318" s="207" t="s">
        <v>135</v>
      </c>
      <c r="B318" s="203">
        <f>C318+D318+E318+F318</f>
        <v>88805062</v>
      </c>
      <c r="C318" s="208">
        <f>D157+D88+D65+D46+D26+D11</f>
        <v>22502062</v>
      </c>
      <c r="D318" s="208">
        <f>E157+E88+E65+E46+E26+E11</f>
        <v>22101000</v>
      </c>
      <c r="E318" s="208">
        <f>F157+F88+F65+F46+F26+F11</f>
        <v>22101000</v>
      </c>
      <c r="F318" s="209">
        <f>G157+G88+G65+G46+G26+G11</f>
        <v>22101000</v>
      </c>
    </row>
    <row r="319" spans="1:6" ht="15.75" hidden="1">
      <c r="A319" s="207" t="s">
        <v>148</v>
      </c>
      <c r="B319" s="203">
        <f aca="true" t="shared" si="93" ref="B319:B328">C319+D319+E319+F319</f>
        <v>49143849</v>
      </c>
      <c r="C319" s="208">
        <f>D252+D237+D222+D194+D161+D114+D91+D66+D47+D43+D27+D12</f>
        <v>49143849</v>
      </c>
      <c r="D319" s="208">
        <f>E252+E237+E222+E194+E161+E114+E91+E66+E47+E43+E27+E12</f>
        <v>0</v>
      </c>
      <c r="E319" s="208">
        <f>F252+F237+F222+F194+F161+F114+F91+F66+F47+F43+F27+F12</f>
        <v>0</v>
      </c>
      <c r="F319" s="209">
        <f>G252+G237+G222+G194+G161+G114+G91+G66+G47+G43+G27+G12</f>
        <v>0</v>
      </c>
    </row>
    <row r="320" spans="1:6" ht="15.75" hidden="1">
      <c r="A320" s="207" t="s">
        <v>0</v>
      </c>
      <c r="B320" s="203">
        <f t="shared" si="93"/>
        <v>1000000</v>
      </c>
      <c r="C320" s="208">
        <f>D42</f>
        <v>1000000</v>
      </c>
      <c r="D320" s="208">
        <f>E42</f>
        <v>0</v>
      </c>
      <c r="E320" s="208">
        <f>F42</f>
        <v>0</v>
      </c>
      <c r="F320" s="209">
        <f>G42</f>
        <v>0</v>
      </c>
    </row>
    <row r="321" spans="1:6" ht="15.75" hidden="1">
      <c r="A321" s="207" t="s">
        <v>1</v>
      </c>
      <c r="B321" s="203">
        <f t="shared" si="93"/>
        <v>2885000</v>
      </c>
      <c r="C321" s="208">
        <f>D254</f>
        <v>2885000</v>
      </c>
      <c r="D321" s="208">
        <f>E254</f>
        <v>0</v>
      </c>
      <c r="E321" s="208">
        <f>F254</f>
        <v>0</v>
      </c>
      <c r="F321" s="209">
        <f>G254</f>
        <v>0</v>
      </c>
    </row>
    <row r="322" spans="1:6" ht="15.75" hidden="1">
      <c r="A322" s="207" t="s">
        <v>134</v>
      </c>
      <c r="B322" s="203">
        <f t="shared" si="93"/>
        <v>10189800</v>
      </c>
      <c r="C322" s="208">
        <f>D199+D167+D125</f>
        <v>10189800</v>
      </c>
      <c r="D322" s="208">
        <f>E199+E167+E125</f>
        <v>0</v>
      </c>
      <c r="E322" s="208">
        <f>F199+F167+F125</f>
        <v>0</v>
      </c>
      <c r="F322" s="209">
        <f>G199+G167+G125</f>
        <v>0</v>
      </c>
    </row>
    <row r="323" spans="1:6" ht="15.75" hidden="1">
      <c r="A323" s="207" t="s">
        <v>2</v>
      </c>
      <c r="B323" s="203">
        <f t="shared" si="93"/>
        <v>0</v>
      </c>
      <c r="C323" s="210"/>
      <c r="D323" s="210"/>
      <c r="E323" s="210"/>
      <c r="F323" s="211"/>
    </row>
    <row r="324" spans="1:6" ht="15.75" hidden="1">
      <c r="A324" s="207" t="s">
        <v>3</v>
      </c>
      <c r="B324" s="203">
        <f t="shared" si="93"/>
        <v>12435000</v>
      </c>
      <c r="C324" s="208">
        <f>D170+D71</f>
        <v>12435000</v>
      </c>
      <c r="D324" s="208">
        <f>E170+E71</f>
        <v>0</v>
      </c>
      <c r="E324" s="208">
        <f>F170+F71</f>
        <v>0</v>
      </c>
      <c r="F324" s="209">
        <f>G170+G71</f>
        <v>0</v>
      </c>
    </row>
    <row r="325" spans="1:6" ht="15.75" hidden="1">
      <c r="A325" s="207" t="s">
        <v>4</v>
      </c>
      <c r="B325" s="203">
        <f t="shared" si="93"/>
        <v>2170320</v>
      </c>
      <c r="C325" s="208">
        <f>D279+D204+D176+D134+D72</f>
        <v>1237120</v>
      </c>
      <c r="D325" s="208">
        <f>E279+E204+E176+E134+E72</f>
        <v>306300</v>
      </c>
      <c r="E325" s="208">
        <f>F279+F204+F176+F134+F72</f>
        <v>306300</v>
      </c>
      <c r="F325" s="209">
        <f>G279+G204+G176+G134+G72</f>
        <v>320600</v>
      </c>
    </row>
    <row r="326" spans="1:6" ht="15.75" hidden="1">
      <c r="A326" s="207" t="s">
        <v>5</v>
      </c>
      <c r="B326" s="203">
        <f t="shared" si="93"/>
        <v>0</v>
      </c>
      <c r="C326" s="210"/>
      <c r="D326" s="210"/>
      <c r="E326" s="210"/>
      <c r="F326" s="211"/>
    </row>
    <row r="327" spans="1:6" ht="15.75" hidden="1">
      <c r="A327" s="207" t="s">
        <v>6</v>
      </c>
      <c r="B327" s="203">
        <f t="shared" si="93"/>
        <v>1500000</v>
      </c>
      <c r="C327" s="208">
        <f>D260+D207</f>
        <v>1500000</v>
      </c>
      <c r="D327" s="208">
        <f>E260+E207</f>
        <v>0</v>
      </c>
      <c r="E327" s="208">
        <f>F260+F207</f>
        <v>0</v>
      </c>
      <c r="F327" s="209">
        <f>G260+G207</f>
        <v>0</v>
      </c>
    </row>
    <row r="328" spans="1:6" ht="15.75" hidden="1">
      <c r="A328" s="207" t="s">
        <v>7</v>
      </c>
      <c r="B328" s="203">
        <f t="shared" si="93"/>
        <v>0</v>
      </c>
      <c r="C328" s="210"/>
      <c r="D328" s="210"/>
      <c r="E328" s="210"/>
      <c r="F328" s="211"/>
    </row>
    <row r="329" spans="1:6" ht="16.5" hidden="1" thickBot="1">
      <c r="A329" s="212" t="s">
        <v>131</v>
      </c>
      <c r="B329" s="213">
        <f>B318+B319+B320+B321+B322+B323+B324+B325+B326+B327+B328</f>
        <v>168129031</v>
      </c>
      <c r="C329" s="213">
        <f>C318+C319+C320+C321+C322+C323+C324+C325+C326+C327+C328</f>
        <v>100892831</v>
      </c>
      <c r="D329" s="213">
        <f>D318+D319+D320+D321+D322+D323+D324+D325+D326+D327+D328</f>
        <v>22407300</v>
      </c>
      <c r="E329" s="213">
        <f>E318+E319+E320+E321+E322+E323+E324+E325+E326+E327+E328</f>
        <v>22407300</v>
      </c>
      <c r="F329" s="214">
        <f>F318+F319+F320+F321+F322+F323+F324+F325+F326+F327+F328</f>
        <v>22421600</v>
      </c>
    </row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</sheetData>
  <sheetProtection/>
  <mergeCells count="39">
    <mergeCell ref="L7:M7"/>
    <mergeCell ref="A3:M5"/>
    <mergeCell ref="B11:B18"/>
    <mergeCell ref="H152:I152"/>
    <mergeCell ref="H94:I94"/>
    <mergeCell ref="H237:I237"/>
    <mergeCell ref="H222:I222"/>
    <mergeCell ref="H216:I216"/>
    <mergeCell ref="H188:I188"/>
    <mergeCell ref="A6:M6"/>
    <mergeCell ref="E313:G314"/>
    <mergeCell ref="H313:I314"/>
    <mergeCell ref="H12:I12"/>
    <mergeCell ref="H27:I27"/>
    <mergeCell ref="H42:I42"/>
    <mergeCell ref="H60:I60"/>
    <mergeCell ref="H279:I279"/>
    <mergeCell ref="H267:I267"/>
    <mergeCell ref="H266:I266"/>
    <mergeCell ref="A8:B8"/>
    <mergeCell ref="A291:B291"/>
    <mergeCell ref="A293:B293"/>
    <mergeCell ref="A294:B294"/>
    <mergeCell ref="A287:B287"/>
    <mergeCell ref="A288:B288"/>
    <mergeCell ref="A289:B289"/>
    <mergeCell ref="A290:B290"/>
    <mergeCell ref="A292:B292"/>
    <mergeCell ref="B26:B27"/>
    <mergeCell ref="A183:A184"/>
    <mergeCell ref="A212:A213"/>
    <mergeCell ref="B308:B309"/>
    <mergeCell ref="A299:B299"/>
    <mergeCell ref="A301:B301"/>
    <mergeCell ref="A295:B295"/>
    <mergeCell ref="A296:B296"/>
    <mergeCell ref="A297:B297"/>
    <mergeCell ref="A298:B298"/>
    <mergeCell ref="A263:A264"/>
  </mergeCells>
  <printOptions/>
  <pageMargins left="0.56" right="0.17" top="0.49" bottom="1.32" header="0.61" footer="1.21"/>
  <pageSetup fitToHeight="5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89"/>
  <sheetViews>
    <sheetView workbookViewId="0" topLeftCell="A137">
      <selection activeCell="J179" sqref="J179:K179"/>
    </sheetView>
  </sheetViews>
  <sheetFormatPr defaultColWidth="9.140625" defaultRowHeight="12.75"/>
  <cols>
    <col min="1" max="1" width="58.00390625" style="0" customWidth="1"/>
    <col min="2" max="2" width="13.28125" style="0" customWidth="1"/>
    <col min="3" max="3" width="11.710937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2.7109375" style="0" customWidth="1"/>
    <col min="11" max="11" width="11.57421875" style="0" customWidth="1"/>
    <col min="12" max="12" width="10.7109375" style="0" customWidth="1"/>
  </cols>
  <sheetData>
    <row r="1" ht="14.25">
      <c r="A1" s="37" t="s">
        <v>179</v>
      </c>
    </row>
    <row r="2" spans="1:11" ht="14.25">
      <c r="A2" s="37" t="s">
        <v>180</v>
      </c>
      <c r="I2" s="24" t="s">
        <v>250</v>
      </c>
      <c r="J2" s="24"/>
      <c r="K2" s="24"/>
    </row>
    <row r="3" spans="1:12" ht="14.25">
      <c r="A3" s="37"/>
      <c r="I3" s="23"/>
      <c r="J3" s="23"/>
      <c r="K3" s="23"/>
      <c r="L3" s="23"/>
    </row>
    <row r="4" spans="1:12" ht="24.75" customHeight="1">
      <c r="A4" s="597" t="s">
        <v>159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</row>
    <row r="5" spans="1:12" ht="24.75" customHeight="1">
      <c r="A5" s="597" t="s">
        <v>290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597"/>
    </row>
    <row r="6" spans="1:12" ht="18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6" t="s">
        <v>157</v>
      </c>
      <c r="L6" s="26"/>
    </row>
    <row r="7" spans="1:12" ht="42" customHeight="1">
      <c r="A7" s="600" t="s">
        <v>140</v>
      </c>
      <c r="B7" s="601"/>
      <c r="C7" s="487" t="s">
        <v>141</v>
      </c>
      <c r="D7" s="487" t="s">
        <v>142</v>
      </c>
      <c r="E7" s="488"/>
      <c r="F7" s="488"/>
      <c r="G7" s="488"/>
      <c r="H7" s="487" t="s">
        <v>143</v>
      </c>
      <c r="I7" s="487" t="s">
        <v>144</v>
      </c>
      <c r="J7" s="487" t="s">
        <v>145</v>
      </c>
      <c r="K7" s="489" t="s">
        <v>146</v>
      </c>
      <c r="L7" s="489" t="s">
        <v>220</v>
      </c>
    </row>
    <row r="8" spans="1:12" ht="19.5" customHeight="1" thickBot="1">
      <c r="A8" s="299"/>
      <c r="B8" s="300"/>
      <c r="C8" s="301">
        <v>1</v>
      </c>
      <c r="D8" s="301">
        <v>2</v>
      </c>
      <c r="E8" s="301"/>
      <c r="F8" s="301"/>
      <c r="G8" s="301"/>
      <c r="H8" s="301">
        <v>3</v>
      </c>
      <c r="I8" s="301">
        <v>4</v>
      </c>
      <c r="J8" s="301">
        <v>5</v>
      </c>
      <c r="K8" s="302" t="s">
        <v>149</v>
      </c>
      <c r="L8" s="303" t="s">
        <v>221</v>
      </c>
    </row>
    <row r="9" spans="1:12" ht="24.75" customHeight="1" thickBot="1">
      <c r="A9" s="49" t="s">
        <v>111</v>
      </c>
      <c r="B9" s="50" t="s">
        <v>147</v>
      </c>
      <c r="C9" s="51">
        <f>C10+C11+C12+C13+C14</f>
        <v>0</v>
      </c>
      <c r="D9" s="51">
        <f aca="true" t="shared" si="0" ref="D9:K9">D10+D11+D12+D13+D14</f>
        <v>0</v>
      </c>
      <c r="E9" s="51">
        <f t="shared" si="0"/>
        <v>0</v>
      </c>
      <c r="F9" s="51">
        <f t="shared" si="0"/>
        <v>0</v>
      </c>
      <c r="G9" s="51">
        <f t="shared" si="0"/>
        <v>0</v>
      </c>
      <c r="H9" s="51">
        <f t="shared" si="0"/>
        <v>0</v>
      </c>
      <c r="I9" s="51">
        <f t="shared" si="0"/>
        <v>0</v>
      </c>
      <c r="J9" s="51">
        <f t="shared" si="0"/>
        <v>0</v>
      </c>
      <c r="K9" s="52">
        <f t="shared" si="0"/>
        <v>0</v>
      </c>
      <c r="L9" s="308" t="e">
        <f>J9/C9</f>
        <v>#DIV/0!</v>
      </c>
    </row>
    <row r="10" spans="1:12" ht="12.75">
      <c r="A10" s="304" t="s">
        <v>162</v>
      </c>
      <c r="B10" s="43"/>
      <c r="C10" s="62">
        <f>D10+E10+F10+G10</f>
        <v>0</v>
      </c>
      <c r="D10" s="62"/>
      <c r="E10" s="62"/>
      <c r="F10" s="62"/>
      <c r="G10" s="305"/>
      <c r="H10" s="62"/>
      <c r="I10" s="62"/>
      <c r="J10" s="62"/>
      <c r="K10" s="306">
        <f>H10-J10</f>
        <v>0</v>
      </c>
      <c r="L10" s="307"/>
    </row>
    <row r="11" spans="1:12" ht="12.75">
      <c r="A11" s="1" t="s">
        <v>267</v>
      </c>
      <c r="B11" s="43"/>
      <c r="C11" s="10"/>
      <c r="D11" s="10"/>
      <c r="E11" s="10"/>
      <c r="F11" s="10"/>
      <c r="G11" s="77"/>
      <c r="H11" s="10"/>
      <c r="I11" s="10"/>
      <c r="J11" s="10"/>
      <c r="K11" s="20">
        <f>H11-J11</f>
        <v>0</v>
      </c>
      <c r="L11" s="240" t="e">
        <f>J11/C11</f>
        <v>#DIV/0!</v>
      </c>
    </row>
    <row r="12" spans="1:12" ht="12.75">
      <c r="A12" s="264" t="s">
        <v>266</v>
      </c>
      <c r="B12" s="265"/>
      <c r="C12" s="255"/>
      <c r="D12" s="255"/>
      <c r="E12" s="255"/>
      <c r="F12" s="255"/>
      <c r="G12" s="256"/>
      <c r="H12" s="255"/>
      <c r="I12" s="255"/>
      <c r="J12" s="255"/>
      <c r="K12" s="257">
        <f>H12-J12</f>
        <v>0</v>
      </c>
      <c r="L12" s="262"/>
    </row>
    <row r="13" spans="1:12" ht="12.75">
      <c r="A13" s="47" t="s">
        <v>167</v>
      </c>
      <c r="B13" s="65" t="s">
        <v>10</v>
      </c>
      <c r="C13" s="48"/>
      <c r="D13" s="48"/>
      <c r="E13" s="48"/>
      <c r="F13" s="48"/>
      <c r="G13" s="78"/>
      <c r="H13" s="48"/>
      <c r="I13" s="48"/>
      <c r="J13" s="48"/>
      <c r="K13" s="59">
        <f>H13-J13</f>
        <v>0</v>
      </c>
      <c r="L13" s="242" t="e">
        <f>J13/C13</f>
        <v>#DIV/0!</v>
      </c>
    </row>
    <row r="14" spans="1:12" ht="13.5" thickBot="1">
      <c r="A14" s="4" t="s">
        <v>166</v>
      </c>
      <c r="B14" s="43"/>
      <c r="C14" s="61"/>
      <c r="D14" s="61"/>
      <c r="E14" s="61"/>
      <c r="F14" s="61"/>
      <c r="G14" s="89"/>
      <c r="H14" s="61"/>
      <c r="I14" s="61"/>
      <c r="J14" s="61"/>
      <c r="K14" s="90">
        <f>H14-J14</f>
        <v>0</v>
      </c>
      <c r="L14" s="243"/>
    </row>
    <row r="15" spans="1:12" ht="13.5" thickBot="1">
      <c r="A15" s="561" t="s">
        <v>112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3"/>
    </row>
    <row r="16" spans="1:12" ht="13.5" thickBot="1">
      <c r="A16" s="93" t="s">
        <v>297</v>
      </c>
      <c r="B16" s="67" t="s">
        <v>10</v>
      </c>
      <c r="C16" s="94">
        <f>C13+C12+C11</f>
        <v>0</v>
      </c>
      <c r="D16" s="94">
        <f aca="true" t="shared" si="1" ref="D16:K16">D13+D12+D11</f>
        <v>0</v>
      </c>
      <c r="E16" s="94">
        <f t="shared" si="1"/>
        <v>0</v>
      </c>
      <c r="F16" s="94">
        <f t="shared" si="1"/>
        <v>0</v>
      </c>
      <c r="G16" s="94">
        <f t="shared" si="1"/>
        <v>0</v>
      </c>
      <c r="H16" s="94">
        <f t="shared" si="1"/>
        <v>0</v>
      </c>
      <c r="I16" s="94">
        <f t="shared" si="1"/>
        <v>0</v>
      </c>
      <c r="J16" s="94">
        <f t="shared" si="1"/>
        <v>0</v>
      </c>
      <c r="K16" s="94">
        <f t="shared" si="1"/>
        <v>0</v>
      </c>
      <c r="L16" s="241" t="e">
        <f>J16/C16</f>
        <v>#DIV/0!</v>
      </c>
    </row>
    <row r="17" spans="1:12" ht="13.5" hidden="1" thickBot="1">
      <c r="A17" s="17" t="s">
        <v>114</v>
      </c>
      <c r="B17" s="54" t="s">
        <v>147</v>
      </c>
      <c r="C17" s="27">
        <f>C18+C19+C20+C21+C22</f>
        <v>0</v>
      </c>
      <c r="D17" s="27">
        <f aca="true" t="shared" si="2" ref="D17:K17">D18+D19+D20+D21+D22</f>
        <v>0</v>
      </c>
      <c r="E17" s="27">
        <f t="shared" si="2"/>
        <v>6000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56">
        <f t="shared" si="2"/>
        <v>0</v>
      </c>
      <c r="L17" s="244"/>
    </row>
    <row r="18" spans="1:12" ht="12.75" hidden="1">
      <c r="A18" s="12" t="s">
        <v>162</v>
      </c>
      <c r="B18" s="598" t="s">
        <v>12</v>
      </c>
      <c r="C18" s="13">
        <f>D18+E18+F18+G18</f>
        <v>0</v>
      </c>
      <c r="D18" s="13"/>
      <c r="E18" s="13"/>
      <c r="F18" s="13"/>
      <c r="G18" s="79"/>
      <c r="H18" s="10"/>
      <c r="I18" s="10"/>
      <c r="J18" s="10"/>
      <c r="K18" s="20">
        <f>H18-J18</f>
        <v>0</v>
      </c>
      <c r="L18" s="240"/>
    </row>
    <row r="19" spans="1:12" ht="12.75" hidden="1">
      <c r="A19" s="1" t="s">
        <v>163</v>
      </c>
      <c r="B19" s="599"/>
      <c r="C19" s="10">
        <f>D19+E19+F19+G19</f>
        <v>0</v>
      </c>
      <c r="D19" s="10"/>
      <c r="E19" s="10"/>
      <c r="F19" s="10"/>
      <c r="G19" s="77"/>
      <c r="H19" s="10"/>
      <c r="I19" s="10"/>
      <c r="J19" s="10"/>
      <c r="K19" s="20">
        <f>H19-J19</f>
        <v>0</v>
      </c>
      <c r="L19" s="240"/>
    </row>
    <row r="20" spans="1:12" ht="12.75" hidden="1">
      <c r="A20" s="1" t="s">
        <v>164</v>
      </c>
      <c r="B20" s="599"/>
      <c r="C20" s="10">
        <f>D20+E20+F20+G20</f>
        <v>0</v>
      </c>
      <c r="D20" s="10"/>
      <c r="E20" s="10"/>
      <c r="F20" s="10"/>
      <c r="G20" s="77"/>
      <c r="H20" s="10"/>
      <c r="I20" s="10"/>
      <c r="J20" s="10"/>
      <c r="K20" s="20">
        <f>H20-J20</f>
        <v>0</v>
      </c>
      <c r="L20" s="240"/>
    </row>
    <row r="21" spans="1:12" ht="12.75" hidden="1">
      <c r="A21" s="47" t="s">
        <v>165</v>
      </c>
      <c r="B21" s="599"/>
      <c r="C21" s="48">
        <v>0</v>
      </c>
      <c r="D21" s="48">
        <v>0</v>
      </c>
      <c r="E21" s="48">
        <v>6000</v>
      </c>
      <c r="F21" s="48"/>
      <c r="G21" s="78"/>
      <c r="H21" s="48">
        <v>0</v>
      </c>
      <c r="I21" s="48">
        <v>0</v>
      </c>
      <c r="J21" s="48">
        <v>0</v>
      </c>
      <c r="K21" s="59">
        <f>H21-J21</f>
        <v>0</v>
      </c>
      <c r="L21" s="242"/>
    </row>
    <row r="22" spans="1:12" ht="13.5" hidden="1" thickBot="1">
      <c r="A22" s="4" t="s">
        <v>166</v>
      </c>
      <c r="B22" s="599"/>
      <c r="C22" s="61"/>
      <c r="D22" s="61"/>
      <c r="E22" s="61"/>
      <c r="F22" s="61"/>
      <c r="G22" s="89"/>
      <c r="H22" s="61"/>
      <c r="I22" s="61"/>
      <c r="J22" s="61"/>
      <c r="K22" s="90">
        <f>H22-J22</f>
        <v>0</v>
      </c>
      <c r="L22" s="243"/>
    </row>
    <row r="23" spans="1:12" ht="13.5" thickBot="1">
      <c r="A23" s="594" t="s">
        <v>112</v>
      </c>
      <c r="B23" s="595"/>
      <c r="C23" s="595"/>
      <c r="D23" s="595"/>
      <c r="E23" s="595"/>
      <c r="F23" s="595"/>
      <c r="G23" s="595"/>
      <c r="H23" s="595"/>
      <c r="I23" s="595"/>
      <c r="J23" s="595"/>
      <c r="K23" s="595"/>
      <c r="L23" s="596"/>
    </row>
    <row r="24" spans="1:12" ht="13.5" thickBot="1">
      <c r="A24" s="91" t="s">
        <v>113</v>
      </c>
      <c r="B24" s="43" t="s">
        <v>12</v>
      </c>
      <c r="C24" s="92">
        <f>C21</f>
        <v>0</v>
      </c>
      <c r="D24" s="92">
        <f aca="true" t="shared" si="3" ref="D24:K24">D21</f>
        <v>0</v>
      </c>
      <c r="E24" s="92">
        <f t="shared" si="3"/>
        <v>6000</v>
      </c>
      <c r="F24" s="92">
        <f t="shared" si="3"/>
        <v>0</v>
      </c>
      <c r="G24" s="92">
        <f t="shared" si="3"/>
        <v>0</v>
      </c>
      <c r="H24" s="92">
        <f t="shared" si="3"/>
        <v>0</v>
      </c>
      <c r="I24" s="92">
        <f t="shared" si="3"/>
        <v>0</v>
      </c>
      <c r="J24" s="92">
        <f t="shared" si="3"/>
        <v>0</v>
      </c>
      <c r="K24" s="100">
        <f t="shared" si="3"/>
        <v>0</v>
      </c>
      <c r="L24" s="245"/>
    </row>
    <row r="25" spans="1:12" ht="24.75" customHeight="1" thickBot="1">
      <c r="A25" s="49" t="s">
        <v>270</v>
      </c>
      <c r="B25" s="50" t="s">
        <v>147</v>
      </c>
      <c r="C25" s="51">
        <f>C26+C28+C29</f>
        <v>406400</v>
      </c>
      <c r="D25" s="51">
        <f aca="true" t="shared" si="4" ref="D25:J25">D26+D28+D29</f>
        <v>406400</v>
      </c>
      <c r="E25" s="51">
        <f t="shared" si="4"/>
        <v>0</v>
      </c>
      <c r="F25" s="51">
        <f t="shared" si="4"/>
        <v>0</v>
      </c>
      <c r="G25" s="51">
        <f t="shared" si="4"/>
        <v>0</v>
      </c>
      <c r="H25" s="51">
        <f t="shared" si="4"/>
        <v>406400</v>
      </c>
      <c r="I25" s="51">
        <f t="shared" si="4"/>
        <v>406400</v>
      </c>
      <c r="J25" s="51">
        <f t="shared" si="4"/>
        <v>406400</v>
      </c>
      <c r="K25" s="52">
        <f>K28+K29</f>
        <v>0</v>
      </c>
      <c r="L25" s="308">
        <f>J25/C25</f>
        <v>1</v>
      </c>
    </row>
    <row r="26" spans="1:12" ht="24" customHeight="1">
      <c r="A26" s="469" t="s">
        <v>295</v>
      </c>
      <c r="B26" s="464" t="s">
        <v>19</v>
      </c>
      <c r="C26" s="465">
        <v>406400</v>
      </c>
      <c r="D26" s="465">
        <v>406400</v>
      </c>
      <c r="E26" s="465"/>
      <c r="F26" s="465"/>
      <c r="G26" s="466"/>
      <c r="H26" s="465">
        <v>406400</v>
      </c>
      <c r="I26" s="465">
        <v>406400</v>
      </c>
      <c r="J26" s="465">
        <v>406400</v>
      </c>
      <c r="K26" s="467">
        <f>H26-J26</f>
        <v>0</v>
      </c>
      <c r="L26" s="468">
        <f>J26/C26</f>
        <v>1</v>
      </c>
    </row>
    <row r="27" spans="1:12" ht="12.75">
      <c r="A27" s="1" t="s">
        <v>163</v>
      </c>
      <c r="B27" s="43"/>
      <c r="C27" s="61">
        <f>D27+E27+F27+G27</f>
        <v>0</v>
      </c>
      <c r="D27" s="10"/>
      <c r="E27" s="10"/>
      <c r="F27" s="10"/>
      <c r="G27" s="77"/>
      <c r="H27" s="10"/>
      <c r="I27" s="10"/>
      <c r="J27" s="10"/>
      <c r="K27" s="20">
        <f>H27-J27</f>
        <v>0</v>
      </c>
      <c r="L27" s="240"/>
    </row>
    <row r="28" spans="1:12" ht="12.75">
      <c r="A28" s="264" t="s">
        <v>239</v>
      </c>
      <c r="B28" s="53" t="s">
        <v>21</v>
      </c>
      <c r="C28" s="11"/>
      <c r="D28" s="11"/>
      <c r="E28" s="11"/>
      <c r="F28" s="11"/>
      <c r="G28" s="80"/>
      <c r="H28" s="11"/>
      <c r="I28" s="11"/>
      <c r="J28" s="11"/>
      <c r="K28" s="57">
        <f>H28-J28</f>
        <v>0</v>
      </c>
      <c r="L28" s="246"/>
    </row>
    <row r="29" spans="1:12" ht="12.75">
      <c r="A29" s="602" t="s">
        <v>194</v>
      </c>
      <c r="B29" s="63"/>
      <c r="C29" s="64">
        <f>C30+C31+C32</f>
        <v>0</v>
      </c>
      <c r="D29" s="64">
        <f aca="true" t="shared" si="5" ref="D29:K29">D30+D31+D32</f>
        <v>0</v>
      </c>
      <c r="E29" s="64">
        <f t="shared" si="5"/>
        <v>0</v>
      </c>
      <c r="F29" s="64">
        <f t="shared" si="5"/>
        <v>0</v>
      </c>
      <c r="G29" s="64">
        <f t="shared" si="5"/>
        <v>0</v>
      </c>
      <c r="H29" s="64">
        <f t="shared" si="5"/>
        <v>0</v>
      </c>
      <c r="I29" s="64">
        <f t="shared" si="5"/>
        <v>0</v>
      </c>
      <c r="J29" s="64">
        <f t="shared" si="5"/>
        <v>0</v>
      </c>
      <c r="K29" s="76">
        <f t="shared" si="5"/>
        <v>0</v>
      </c>
      <c r="L29" s="247"/>
    </row>
    <row r="30" spans="1:12" ht="12.75">
      <c r="A30" s="603"/>
      <c r="B30" s="55" t="s">
        <v>19</v>
      </c>
      <c r="C30" s="62"/>
      <c r="D30" s="62"/>
      <c r="E30" s="10"/>
      <c r="F30" s="10"/>
      <c r="G30" s="77"/>
      <c r="H30" s="10"/>
      <c r="I30" s="10"/>
      <c r="J30" s="10"/>
      <c r="K30" s="20">
        <f>H30-J30</f>
        <v>0</v>
      </c>
      <c r="L30" s="240"/>
    </row>
    <row r="31" spans="1:12" ht="12.75" hidden="1">
      <c r="A31" s="603"/>
      <c r="B31" s="55" t="s">
        <v>20</v>
      </c>
      <c r="C31" s="62"/>
      <c r="D31" s="10"/>
      <c r="E31" s="10"/>
      <c r="F31" s="10"/>
      <c r="G31" s="77"/>
      <c r="H31" s="10"/>
      <c r="I31" s="10"/>
      <c r="J31" s="10"/>
      <c r="K31" s="20">
        <f>H31-J31</f>
        <v>0</v>
      </c>
      <c r="L31" s="240"/>
    </row>
    <row r="32" spans="1:12" ht="18" customHeight="1" hidden="1">
      <c r="A32" s="603"/>
      <c r="B32" s="55" t="s">
        <v>21</v>
      </c>
      <c r="C32" s="62"/>
      <c r="D32" s="10"/>
      <c r="E32" s="10"/>
      <c r="F32" s="10"/>
      <c r="G32" s="77"/>
      <c r="H32" s="10"/>
      <c r="I32" s="10"/>
      <c r="J32" s="10"/>
      <c r="K32" s="20">
        <f>H32-J32</f>
        <v>0</v>
      </c>
      <c r="L32" s="240" t="e">
        <f>J32/C32</f>
        <v>#DIV/0!</v>
      </c>
    </row>
    <row r="33" spans="1:12" ht="12.75" hidden="1">
      <c r="A33" s="604"/>
      <c r="B33" s="55"/>
      <c r="C33" s="62"/>
      <c r="D33" s="10"/>
      <c r="E33" s="10"/>
      <c r="F33" s="10"/>
      <c r="G33" s="77"/>
      <c r="H33" s="10"/>
      <c r="I33" s="10"/>
      <c r="J33" s="10"/>
      <c r="K33" s="20">
        <f>H33-J33</f>
        <v>0</v>
      </c>
      <c r="L33" s="240">
        <f>I33-K33</f>
        <v>0</v>
      </c>
    </row>
    <row r="34" spans="1:12" ht="13.5" thickBot="1">
      <c r="A34" s="4" t="s">
        <v>166</v>
      </c>
      <c r="B34" s="43"/>
      <c r="C34" s="61"/>
      <c r="D34" s="61"/>
      <c r="E34" s="61"/>
      <c r="F34" s="61"/>
      <c r="G34" s="89"/>
      <c r="H34" s="61"/>
      <c r="I34" s="61"/>
      <c r="J34" s="61"/>
      <c r="K34" s="90"/>
      <c r="L34" s="243"/>
    </row>
    <row r="35" spans="1:12" ht="13.5" thickBot="1">
      <c r="A35" s="561" t="s">
        <v>112</v>
      </c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3"/>
    </row>
    <row r="36" spans="1:12" ht="12.75">
      <c r="A36" s="96"/>
      <c r="B36" s="67" t="s">
        <v>147</v>
      </c>
      <c r="C36" s="94"/>
      <c r="D36" s="94"/>
      <c r="E36" s="94"/>
      <c r="F36" s="94"/>
      <c r="G36" s="97"/>
      <c r="H36" s="94"/>
      <c r="I36" s="94"/>
      <c r="J36" s="94"/>
      <c r="K36" s="95"/>
      <c r="L36" s="95"/>
    </row>
    <row r="37" spans="1:12" ht="12.75">
      <c r="A37" s="6" t="s">
        <v>296</v>
      </c>
      <c r="B37" s="53" t="s">
        <v>19</v>
      </c>
      <c r="C37" s="11">
        <f>C30+C26</f>
        <v>406400</v>
      </c>
      <c r="D37" s="11">
        <f aca="true" t="shared" si="6" ref="D37:J37">D30+D26</f>
        <v>406400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406400</v>
      </c>
      <c r="I37" s="11">
        <f t="shared" si="6"/>
        <v>406400</v>
      </c>
      <c r="J37" s="11">
        <f t="shared" si="6"/>
        <v>406400</v>
      </c>
      <c r="K37" s="57">
        <f>K30</f>
        <v>0</v>
      </c>
      <c r="L37" s="246">
        <f>J37/C37</f>
        <v>1</v>
      </c>
    </row>
    <row r="38" spans="1:12" ht="12.75">
      <c r="A38" s="6" t="s">
        <v>17</v>
      </c>
      <c r="B38" s="53" t="s">
        <v>20</v>
      </c>
      <c r="C38" s="11">
        <f>C31</f>
        <v>0</v>
      </c>
      <c r="D38" s="11">
        <f aca="true" t="shared" si="7" ref="D38:K38">D31</f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  <c r="J38" s="11">
        <f t="shared" si="7"/>
        <v>0</v>
      </c>
      <c r="K38" s="57">
        <f t="shared" si="7"/>
        <v>0</v>
      </c>
      <c r="L38" s="57">
        <f>L31</f>
        <v>0</v>
      </c>
    </row>
    <row r="39" spans="1:12" ht="13.5" thickBot="1">
      <c r="A39" s="5" t="s">
        <v>18</v>
      </c>
      <c r="B39" s="309" t="s">
        <v>21</v>
      </c>
      <c r="C39" s="15">
        <f>C28+C32</f>
        <v>0</v>
      </c>
      <c r="D39" s="15">
        <f aca="true" t="shared" si="8" ref="D39:K39">D28+D32</f>
        <v>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0</v>
      </c>
      <c r="I39" s="15">
        <f t="shared" si="8"/>
        <v>0</v>
      </c>
      <c r="J39" s="15">
        <f t="shared" si="8"/>
        <v>0</v>
      </c>
      <c r="K39" s="58">
        <f t="shared" si="8"/>
        <v>0</v>
      </c>
      <c r="L39" s="250"/>
    </row>
    <row r="40" spans="1:12" ht="24.75" customHeight="1" thickBot="1">
      <c r="A40" s="49" t="s">
        <v>265</v>
      </c>
      <c r="B40" s="50" t="s">
        <v>147</v>
      </c>
      <c r="C40" s="51">
        <f>C43+C49+C46+C42</f>
        <v>75314101</v>
      </c>
      <c r="D40" s="51">
        <f aca="true" t="shared" si="9" ref="D40:K40">D43+D49+D46+D42</f>
        <v>27709645</v>
      </c>
      <c r="E40" s="51">
        <f t="shared" si="9"/>
        <v>0</v>
      </c>
      <c r="F40" s="51">
        <f t="shared" si="9"/>
        <v>0</v>
      </c>
      <c r="G40" s="51">
        <f t="shared" si="9"/>
        <v>0</v>
      </c>
      <c r="H40" s="51">
        <f t="shared" si="9"/>
        <v>1922046</v>
      </c>
      <c r="I40" s="51">
        <f t="shared" si="9"/>
        <v>1922046</v>
      </c>
      <c r="J40" s="51">
        <f t="shared" si="9"/>
        <v>1218476</v>
      </c>
      <c r="K40" s="51">
        <f t="shared" si="9"/>
        <v>703570</v>
      </c>
      <c r="L40" s="417">
        <f>J40/C40</f>
        <v>0.016178590513879997</v>
      </c>
    </row>
    <row r="41" spans="1:12" ht="12.75">
      <c r="A41" s="304" t="s">
        <v>162</v>
      </c>
      <c r="B41" s="75"/>
      <c r="C41" s="62">
        <f>D41+E41+F41+G41</f>
        <v>0</v>
      </c>
      <c r="D41" s="62"/>
      <c r="E41" s="62"/>
      <c r="F41" s="62"/>
      <c r="G41" s="305"/>
      <c r="H41" s="62"/>
      <c r="I41" s="62"/>
      <c r="J41" s="62"/>
      <c r="K41" s="306">
        <f>H41-J41</f>
        <v>0</v>
      </c>
      <c r="L41" s="306">
        <f>I41-K41</f>
        <v>0</v>
      </c>
    </row>
    <row r="42" spans="1:12" ht="12.75">
      <c r="A42" s="1" t="s">
        <v>271</v>
      </c>
      <c r="B42" s="69"/>
      <c r="C42" s="10">
        <v>0</v>
      </c>
      <c r="D42" s="10">
        <v>0</v>
      </c>
      <c r="E42" s="10"/>
      <c r="F42" s="10"/>
      <c r="G42" s="77"/>
      <c r="H42" s="10">
        <v>0</v>
      </c>
      <c r="I42" s="10">
        <v>0</v>
      </c>
      <c r="J42" s="10">
        <v>0</v>
      </c>
      <c r="K42" s="20">
        <f>H42-J42</f>
        <v>0</v>
      </c>
      <c r="L42" s="20">
        <f>I42-K42</f>
        <v>0</v>
      </c>
    </row>
    <row r="43" spans="1:12" ht="19.5" customHeight="1" thickBot="1">
      <c r="A43" s="557" t="s">
        <v>210</v>
      </c>
      <c r="B43" s="45" t="s">
        <v>147</v>
      </c>
      <c r="C43" s="11">
        <v>166700</v>
      </c>
      <c r="D43" s="11">
        <v>166700</v>
      </c>
      <c r="E43" s="11"/>
      <c r="F43" s="11"/>
      <c r="G43" s="11"/>
      <c r="H43" s="11">
        <v>164810</v>
      </c>
      <c r="I43" s="11">
        <v>164810</v>
      </c>
      <c r="J43" s="11">
        <v>6700</v>
      </c>
      <c r="K43" s="11">
        <f>I43-J43</f>
        <v>158110</v>
      </c>
      <c r="L43" s="246">
        <f>J43/C43</f>
        <v>0.04019196160767846</v>
      </c>
    </row>
    <row r="44" spans="1:12" ht="24.75" customHeight="1" hidden="1">
      <c r="A44" s="558"/>
      <c r="B44" s="38" t="s">
        <v>25</v>
      </c>
      <c r="C44" s="10"/>
      <c r="D44" s="10"/>
      <c r="E44" s="10"/>
      <c r="F44" s="10"/>
      <c r="G44" s="77"/>
      <c r="H44" s="10"/>
      <c r="I44" s="10"/>
      <c r="J44" s="10"/>
      <c r="K44" s="20">
        <f>H44-J44</f>
        <v>0</v>
      </c>
      <c r="L44" s="240" t="e">
        <f>J44/C44</f>
        <v>#DIV/0!</v>
      </c>
    </row>
    <row r="45" spans="1:12" ht="24.75" customHeight="1" hidden="1">
      <c r="A45" s="559"/>
      <c r="B45" s="38" t="s">
        <v>26</v>
      </c>
      <c r="C45" s="10"/>
      <c r="D45" s="10"/>
      <c r="E45" s="10"/>
      <c r="F45" s="10"/>
      <c r="G45" s="77"/>
      <c r="H45" s="10"/>
      <c r="I45" s="10"/>
      <c r="J45" s="10"/>
      <c r="K45" s="20"/>
      <c r="L45" s="20"/>
    </row>
    <row r="46" spans="1:12" ht="9.75" customHeight="1">
      <c r="A46" s="549" t="s">
        <v>256</v>
      </c>
      <c r="B46" s="549" t="s">
        <v>147</v>
      </c>
      <c r="C46" s="541">
        <v>65791916</v>
      </c>
      <c r="D46" s="541">
        <v>23694960</v>
      </c>
      <c r="E46" s="541"/>
      <c r="F46" s="541"/>
      <c r="G46" s="541"/>
      <c r="H46" s="541">
        <v>319360</v>
      </c>
      <c r="I46" s="541">
        <v>319360</v>
      </c>
      <c r="J46" s="541">
        <v>0</v>
      </c>
      <c r="K46" s="541">
        <f>I46-J46</f>
        <v>319360</v>
      </c>
      <c r="L46" s="544">
        <f>J46/C46</f>
        <v>0</v>
      </c>
    </row>
    <row r="47" spans="1:12" ht="15.75" customHeight="1">
      <c r="A47" s="550"/>
      <c r="B47" s="550"/>
      <c r="C47" s="542"/>
      <c r="D47" s="542"/>
      <c r="E47" s="542"/>
      <c r="F47" s="542"/>
      <c r="G47" s="542"/>
      <c r="H47" s="542"/>
      <c r="I47" s="542"/>
      <c r="J47" s="542"/>
      <c r="K47" s="542"/>
      <c r="L47" s="545"/>
    </row>
    <row r="48" spans="1:12" ht="3" customHeight="1" thickBot="1">
      <c r="A48" s="551"/>
      <c r="B48" s="551"/>
      <c r="C48" s="543"/>
      <c r="D48" s="543"/>
      <c r="E48" s="543"/>
      <c r="F48" s="543"/>
      <c r="G48" s="543"/>
      <c r="H48" s="543"/>
      <c r="I48" s="543"/>
      <c r="J48" s="543"/>
      <c r="K48" s="543"/>
      <c r="L48" s="546"/>
    </row>
    <row r="49" spans="1:12" ht="19.5" customHeight="1">
      <c r="A49" s="587" t="s">
        <v>195</v>
      </c>
      <c r="B49" s="68" t="s">
        <v>147</v>
      </c>
      <c r="C49" s="48">
        <v>9355485</v>
      </c>
      <c r="D49" s="48">
        <v>3847985</v>
      </c>
      <c r="E49" s="48"/>
      <c r="F49" s="48"/>
      <c r="G49" s="48"/>
      <c r="H49" s="48">
        <v>1437876</v>
      </c>
      <c r="I49" s="48">
        <v>1437876</v>
      </c>
      <c r="J49" s="48">
        <v>1211776</v>
      </c>
      <c r="K49" s="48">
        <f>I49-J49</f>
        <v>226100</v>
      </c>
      <c r="L49" s="400">
        <f>J49/C49</f>
        <v>0.12952572742086593</v>
      </c>
    </row>
    <row r="50" spans="1:12" ht="12.75" hidden="1">
      <c r="A50" s="588"/>
      <c r="B50" s="86" t="s">
        <v>234</v>
      </c>
      <c r="C50" s="34">
        <v>81800</v>
      </c>
      <c r="D50" s="34">
        <v>81800</v>
      </c>
      <c r="E50" s="34"/>
      <c r="F50" s="34"/>
      <c r="G50" s="87"/>
      <c r="H50" s="34"/>
      <c r="I50" s="34"/>
      <c r="J50" s="34"/>
      <c r="K50" s="81"/>
      <c r="L50" s="263"/>
    </row>
    <row r="51" spans="1:12" ht="12.75" hidden="1">
      <c r="A51" s="588"/>
      <c r="B51" s="86" t="s">
        <v>25</v>
      </c>
      <c r="C51" s="34">
        <v>1619200</v>
      </c>
      <c r="D51" s="34">
        <v>15000</v>
      </c>
      <c r="E51" s="34"/>
      <c r="F51" s="34"/>
      <c r="G51" s="87"/>
      <c r="H51" s="34"/>
      <c r="I51" s="34"/>
      <c r="J51" s="34">
        <v>0</v>
      </c>
      <c r="K51" s="81"/>
      <c r="L51" s="240">
        <f>J51/C51</f>
        <v>0</v>
      </c>
    </row>
    <row r="52" spans="1:12" ht="12.75" hidden="1">
      <c r="A52" s="588"/>
      <c r="B52" s="86" t="s">
        <v>189</v>
      </c>
      <c r="C52" s="34"/>
      <c r="D52" s="34"/>
      <c r="E52" s="34"/>
      <c r="F52" s="34"/>
      <c r="G52" s="87"/>
      <c r="H52" s="34"/>
      <c r="I52" s="34"/>
      <c r="J52" s="34">
        <v>0</v>
      </c>
      <c r="K52" s="81"/>
      <c r="L52" s="240" t="e">
        <f>J52/C52</f>
        <v>#DIV/0!</v>
      </c>
    </row>
    <row r="53" spans="1:12" ht="12.75" hidden="1">
      <c r="A53" s="588"/>
      <c r="B53" s="69" t="s">
        <v>173</v>
      </c>
      <c r="C53" s="10">
        <v>4744000</v>
      </c>
      <c r="D53" s="10">
        <v>704000</v>
      </c>
      <c r="E53" s="10"/>
      <c r="F53" s="10"/>
      <c r="G53" s="77"/>
      <c r="H53" s="10"/>
      <c r="I53" s="10"/>
      <c r="J53" s="10">
        <v>0</v>
      </c>
      <c r="K53" s="20">
        <f>H53-J53</f>
        <v>0</v>
      </c>
      <c r="L53" s="240">
        <f>J53/C53</f>
        <v>0</v>
      </c>
    </row>
    <row r="54" spans="1:12" ht="12.75" hidden="1">
      <c r="A54" s="588"/>
      <c r="B54" s="69" t="s">
        <v>26</v>
      </c>
      <c r="C54" s="10">
        <v>962000</v>
      </c>
      <c r="D54" s="10">
        <v>662000</v>
      </c>
      <c r="E54" s="10"/>
      <c r="F54" s="10"/>
      <c r="G54" s="77"/>
      <c r="H54" s="10">
        <v>0</v>
      </c>
      <c r="I54" s="10">
        <v>0</v>
      </c>
      <c r="J54" s="10">
        <v>0</v>
      </c>
      <c r="K54" s="20"/>
      <c r="L54" s="240">
        <f>J54/C54</f>
        <v>0</v>
      </c>
    </row>
    <row r="55" spans="1:12" ht="12.75" hidden="1">
      <c r="A55" s="589"/>
      <c r="B55" s="69" t="s">
        <v>27</v>
      </c>
      <c r="C55" s="10">
        <v>3590000</v>
      </c>
      <c r="D55" s="10">
        <v>280000</v>
      </c>
      <c r="E55" s="10"/>
      <c r="F55" s="10"/>
      <c r="G55" s="77"/>
      <c r="H55" s="10">
        <v>0</v>
      </c>
      <c r="I55" s="10">
        <v>0</v>
      </c>
      <c r="J55" s="10">
        <v>0</v>
      </c>
      <c r="K55" s="20">
        <f>H55-J55</f>
        <v>0</v>
      </c>
      <c r="L55" s="240">
        <f>J55/C55</f>
        <v>0</v>
      </c>
    </row>
    <row r="56" spans="1:12" ht="13.5" thickBot="1">
      <c r="A56" s="4" t="s">
        <v>166</v>
      </c>
      <c r="B56" s="70"/>
      <c r="C56" s="61"/>
      <c r="D56" s="61"/>
      <c r="E56" s="61"/>
      <c r="F56" s="61"/>
      <c r="G56" s="89"/>
      <c r="H56" s="401"/>
      <c r="I56" s="401"/>
      <c r="J56" s="401"/>
      <c r="K56" s="90">
        <f>H56-J56</f>
        <v>0</v>
      </c>
      <c r="L56" s="90"/>
    </row>
    <row r="57" spans="1:12" ht="13.5" thickBot="1">
      <c r="A57" s="561" t="s">
        <v>112</v>
      </c>
      <c r="B57" s="562"/>
      <c r="C57" s="562"/>
      <c r="D57" s="562"/>
      <c r="E57" s="562"/>
      <c r="F57" s="562"/>
      <c r="G57" s="562"/>
      <c r="H57" s="562"/>
      <c r="I57" s="562"/>
      <c r="J57" s="562"/>
      <c r="K57" s="562"/>
      <c r="L57" s="563"/>
    </row>
    <row r="58" spans="1:12" ht="12.75">
      <c r="A58" s="93" t="s">
        <v>235</v>
      </c>
      <c r="B58" s="75" t="s">
        <v>234</v>
      </c>
      <c r="C58" s="94">
        <v>0</v>
      </c>
      <c r="D58" s="94">
        <v>0</v>
      </c>
      <c r="E58" s="94"/>
      <c r="F58" s="94"/>
      <c r="G58" s="94"/>
      <c r="H58" s="94">
        <v>0</v>
      </c>
      <c r="I58" s="94">
        <v>0</v>
      </c>
      <c r="J58" s="94">
        <v>0</v>
      </c>
      <c r="K58" s="94">
        <f aca="true" t="shared" si="10" ref="K58:K63">I58-J58</f>
        <v>0</v>
      </c>
      <c r="L58" s="416" t="e">
        <f aca="true" t="shared" si="11" ref="L58:L63">J58/C58</f>
        <v>#DIV/0!</v>
      </c>
    </row>
    <row r="59" spans="1:12" ht="12.75">
      <c r="A59" s="93" t="s">
        <v>236</v>
      </c>
      <c r="B59" s="75" t="s">
        <v>25</v>
      </c>
      <c r="C59" s="94">
        <v>2499135</v>
      </c>
      <c r="D59" s="94">
        <v>399135</v>
      </c>
      <c r="E59" s="94"/>
      <c r="F59" s="94"/>
      <c r="G59" s="94"/>
      <c r="H59" s="94">
        <v>247601</v>
      </c>
      <c r="I59" s="94">
        <v>247601</v>
      </c>
      <c r="J59" s="94">
        <v>21501</v>
      </c>
      <c r="K59" s="94">
        <f t="shared" si="10"/>
        <v>226100</v>
      </c>
      <c r="L59" s="416">
        <f t="shared" si="11"/>
        <v>0.008603376768361853</v>
      </c>
    </row>
    <row r="60" spans="1:12" ht="12.75">
      <c r="A60" s="93" t="s">
        <v>237</v>
      </c>
      <c r="B60" s="75" t="s">
        <v>189</v>
      </c>
      <c r="C60" s="94"/>
      <c r="D60" s="94"/>
      <c r="E60" s="94"/>
      <c r="F60" s="94"/>
      <c r="G60" s="94"/>
      <c r="H60" s="94"/>
      <c r="I60" s="94"/>
      <c r="J60" s="94"/>
      <c r="K60" s="94">
        <f t="shared" si="10"/>
        <v>0</v>
      </c>
      <c r="L60" s="416">
        <v>0</v>
      </c>
    </row>
    <row r="61" spans="1:12" ht="12.75">
      <c r="A61" s="93" t="s">
        <v>261</v>
      </c>
      <c r="B61" s="69" t="s">
        <v>173</v>
      </c>
      <c r="C61" s="11">
        <v>7647660</v>
      </c>
      <c r="D61" s="11">
        <v>1737800</v>
      </c>
      <c r="E61" s="11"/>
      <c r="F61" s="11"/>
      <c r="G61" s="11"/>
      <c r="H61" s="11">
        <v>976762</v>
      </c>
      <c r="I61" s="11">
        <v>976762</v>
      </c>
      <c r="J61" s="11">
        <v>657402</v>
      </c>
      <c r="K61" s="94">
        <f t="shared" si="10"/>
        <v>319360</v>
      </c>
      <c r="L61" s="416">
        <f t="shared" si="11"/>
        <v>0.08596119597367037</v>
      </c>
    </row>
    <row r="62" spans="1:12" ht="12.75">
      <c r="A62" s="93" t="s">
        <v>262</v>
      </c>
      <c r="B62" s="69" t="s">
        <v>26</v>
      </c>
      <c r="C62" s="11">
        <v>8564850</v>
      </c>
      <c r="D62" s="11">
        <v>1845250</v>
      </c>
      <c r="E62" s="11"/>
      <c r="F62" s="11"/>
      <c r="G62" s="11"/>
      <c r="H62" s="11">
        <v>164810</v>
      </c>
      <c r="I62" s="11">
        <v>164810</v>
      </c>
      <c r="J62" s="11">
        <v>6700</v>
      </c>
      <c r="K62" s="94">
        <f t="shared" si="10"/>
        <v>158110</v>
      </c>
      <c r="L62" s="416">
        <f t="shared" si="11"/>
        <v>0.0007822670566326322</v>
      </c>
    </row>
    <row r="63" spans="1:12" ht="13.5" thickBot="1">
      <c r="A63" s="14" t="s">
        <v>238</v>
      </c>
      <c r="B63" s="70" t="s">
        <v>27</v>
      </c>
      <c r="C63" s="15">
        <v>59602456</v>
      </c>
      <c r="D63" s="15">
        <v>23727460</v>
      </c>
      <c r="E63" s="15"/>
      <c r="F63" s="15"/>
      <c r="G63" s="15"/>
      <c r="H63" s="15">
        <v>532873</v>
      </c>
      <c r="I63" s="15">
        <v>532873</v>
      </c>
      <c r="J63" s="15">
        <v>532873</v>
      </c>
      <c r="K63" s="94">
        <f t="shared" si="10"/>
        <v>0</v>
      </c>
      <c r="L63" s="416">
        <f t="shared" si="11"/>
        <v>0.00894045372895372</v>
      </c>
    </row>
    <row r="64" spans="1:12" s="32" customFormat="1" ht="24.75" customHeight="1" thickBot="1">
      <c r="A64" s="49" t="s">
        <v>269</v>
      </c>
      <c r="B64" s="50" t="s">
        <v>147</v>
      </c>
      <c r="C64" s="51">
        <f>C65+C66+C67+C68+C69</f>
        <v>1713900</v>
      </c>
      <c r="D64" s="51">
        <f aca="true" t="shared" si="12" ref="D64:K64">D65+D66+D67+D68+D69</f>
        <v>83100</v>
      </c>
      <c r="E64" s="51">
        <f t="shared" si="12"/>
        <v>0</v>
      </c>
      <c r="F64" s="51">
        <f t="shared" si="12"/>
        <v>0</v>
      </c>
      <c r="G64" s="51">
        <f t="shared" si="12"/>
        <v>0</v>
      </c>
      <c r="H64" s="51">
        <f t="shared" si="12"/>
        <v>0</v>
      </c>
      <c r="I64" s="51">
        <f t="shared" si="12"/>
        <v>0</v>
      </c>
      <c r="J64" s="51">
        <f t="shared" si="12"/>
        <v>0</v>
      </c>
      <c r="K64" s="52">
        <f t="shared" si="12"/>
        <v>0</v>
      </c>
      <c r="L64" s="308">
        <f>L65+L66+L67+L68+L69</f>
        <v>0</v>
      </c>
    </row>
    <row r="65" spans="1:12" ht="12.75">
      <c r="A65" s="585" t="s">
        <v>162</v>
      </c>
      <c r="B65" s="338" t="s">
        <v>293</v>
      </c>
      <c r="C65" s="339">
        <v>1630800</v>
      </c>
      <c r="D65" s="339">
        <v>0</v>
      </c>
      <c r="E65" s="339"/>
      <c r="F65" s="339"/>
      <c r="G65" s="340"/>
      <c r="H65" s="339">
        <v>0</v>
      </c>
      <c r="I65" s="339">
        <v>0</v>
      </c>
      <c r="J65" s="339">
        <v>0</v>
      </c>
      <c r="K65" s="341">
        <f aca="true" t="shared" si="13" ref="K65:L69">H65-J65</f>
        <v>0</v>
      </c>
      <c r="L65" s="372">
        <f>J65/C65</f>
        <v>0</v>
      </c>
    </row>
    <row r="66" spans="1:12" ht="12.75" hidden="1">
      <c r="A66" s="586" t="s">
        <v>163</v>
      </c>
      <c r="B66" s="55"/>
      <c r="C66" s="10">
        <f>D66+E66+F66+G66</f>
        <v>0</v>
      </c>
      <c r="D66" s="10"/>
      <c r="E66" s="10"/>
      <c r="F66" s="10"/>
      <c r="G66" s="77"/>
      <c r="H66" s="10"/>
      <c r="I66" s="10"/>
      <c r="J66" s="10"/>
      <c r="K66" s="20">
        <f t="shared" si="13"/>
        <v>0</v>
      </c>
      <c r="L66" s="20">
        <f t="shared" si="13"/>
        <v>0</v>
      </c>
    </row>
    <row r="67" spans="1:12" ht="12.75" hidden="1">
      <c r="A67" s="1" t="s">
        <v>164</v>
      </c>
      <c r="B67" s="55"/>
      <c r="C67" s="10">
        <f>D67+E67+F67+G67</f>
        <v>0</v>
      </c>
      <c r="D67" s="10"/>
      <c r="E67" s="10"/>
      <c r="F67" s="10"/>
      <c r="G67" s="77"/>
      <c r="H67" s="10"/>
      <c r="I67" s="10"/>
      <c r="J67" s="10"/>
      <c r="K67" s="20">
        <f t="shared" si="13"/>
        <v>0</v>
      </c>
      <c r="L67" s="20">
        <f t="shared" si="13"/>
        <v>0</v>
      </c>
    </row>
    <row r="68" spans="1:12" ht="12.75">
      <c r="A68" s="1" t="s">
        <v>165</v>
      </c>
      <c r="B68" s="55" t="s">
        <v>226</v>
      </c>
      <c r="C68" s="10">
        <v>83100</v>
      </c>
      <c r="D68" s="10">
        <v>83100</v>
      </c>
      <c r="E68" s="10"/>
      <c r="F68" s="10"/>
      <c r="G68" s="77"/>
      <c r="H68" s="10"/>
      <c r="I68" s="10"/>
      <c r="J68" s="10"/>
      <c r="K68" s="20">
        <f t="shared" si="13"/>
        <v>0</v>
      </c>
      <c r="L68" s="240">
        <f>J68/D68</f>
        <v>0</v>
      </c>
    </row>
    <row r="69" spans="1:12" ht="12.75">
      <c r="A69" s="1" t="s">
        <v>166</v>
      </c>
      <c r="B69" s="55"/>
      <c r="C69" s="10"/>
      <c r="D69" s="10"/>
      <c r="E69" s="10"/>
      <c r="F69" s="10"/>
      <c r="G69" s="77"/>
      <c r="H69" s="10"/>
      <c r="I69" s="10"/>
      <c r="J69" s="10"/>
      <c r="K69" s="20">
        <f t="shared" si="13"/>
        <v>0</v>
      </c>
      <c r="L69" s="20">
        <f t="shared" si="13"/>
        <v>0</v>
      </c>
    </row>
    <row r="70" spans="1:12" ht="12.75">
      <c r="A70" s="579" t="s">
        <v>112</v>
      </c>
      <c r="B70" s="580"/>
      <c r="C70" s="580"/>
      <c r="D70" s="580"/>
      <c r="E70" s="580"/>
      <c r="F70" s="580"/>
      <c r="G70" s="580"/>
      <c r="H70" s="580"/>
      <c r="I70" s="580"/>
      <c r="J70" s="580"/>
      <c r="K70" s="581"/>
      <c r="L70" s="336"/>
    </row>
    <row r="71" spans="1:12" ht="12.75">
      <c r="A71" s="14" t="s">
        <v>227</v>
      </c>
      <c r="B71" s="309" t="s">
        <v>226</v>
      </c>
      <c r="C71" s="15">
        <f>C68</f>
        <v>83100</v>
      </c>
      <c r="D71" s="15">
        <f aca="true" t="shared" si="14" ref="D71:L71">D68</f>
        <v>83100</v>
      </c>
      <c r="E71" s="15">
        <f t="shared" si="14"/>
        <v>0</v>
      </c>
      <c r="F71" s="15">
        <f t="shared" si="14"/>
        <v>0</v>
      </c>
      <c r="G71" s="15">
        <f t="shared" si="14"/>
        <v>0</v>
      </c>
      <c r="H71" s="15">
        <f t="shared" si="14"/>
        <v>0</v>
      </c>
      <c r="I71" s="15">
        <f t="shared" si="14"/>
        <v>0</v>
      </c>
      <c r="J71" s="15">
        <f t="shared" si="14"/>
        <v>0</v>
      </c>
      <c r="K71" s="15">
        <f t="shared" si="14"/>
        <v>0</v>
      </c>
      <c r="L71" s="418">
        <f t="shared" si="14"/>
        <v>0</v>
      </c>
    </row>
    <row r="72" spans="1:12" ht="13.5" thickBot="1">
      <c r="A72" s="14" t="s">
        <v>294</v>
      </c>
      <c r="B72" s="309" t="s">
        <v>293</v>
      </c>
      <c r="C72" s="15">
        <f>C65</f>
        <v>1630800</v>
      </c>
      <c r="D72" s="15">
        <f aca="true" t="shared" si="15" ref="D72:K72">D65</f>
        <v>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246">
        <f>J72/C72</f>
        <v>0</v>
      </c>
    </row>
    <row r="73" spans="1:12" ht="24.75" customHeight="1" thickBot="1">
      <c r="A73" s="49" t="s">
        <v>115</v>
      </c>
      <c r="B73" s="373" t="s">
        <v>147</v>
      </c>
      <c r="C73" s="374">
        <f>C79+C86+C74+C83+C82+C77</f>
        <v>31228333</v>
      </c>
      <c r="D73" s="374">
        <f aca="true" t="shared" si="16" ref="D73:J73">D79+D86+D74+D83+D82+D77</f>
        <v>11063600</v>
      </c>
      <c r="E73" s="374">
        <f t="shared" si="16"/>
        <v>0</v>
      </c>
      <c r="F73" s="374">
        <f t="shared" si="16"/>
        <v>0</v>
      </c>
      <c r="G73" s="374">
        <f t="shared" si="16"/>
        <v>0</v>
      </c>
      <c r="H73" s="374">
        <f t="shared" si="16"/>
        <v>1550082</v>
      </c>
      <c r="I73" s="374">
        <f t="shared" si="16"/>
        <v>1550082</v>
      </c>
      <c r="J73" s="374">
        <f t="shared" si="16"/>
        <v>0</v>
      </c>
      <c r="K73" s="374">
        <f>K79+K86+K74+K83</f>
        <v>1550082</v>
      </c>
      <c r="L73" s="378">
        <f>J73/C73</f>
        <v>0</v>
      </c>
    </row>
    <row r="74" spans="1:12" ht="14.25" customHeight="1">
      <c r="A74" s="427" t="s">
        <v>233</v>
      </c>
      <c r="B74" s="375" t="s">
        <v>246</v>
      </c>
      <c r="C74" s="376">
        <f>C75+C76</f>
        <v>0</v>
      </c>
      <c r="D74" s="376">
        <f aca="true" t="shared" si="17" ref="D74:K74">D75+D76</f>
        <v>0</v>
      </c>
      <c r="E74" s="376">
        <f t="shared" si="17"/>
        <v>0</v>
      </c>
      <c r="F74" s="376">
        <f t="shared" si="17"/>
        <v>0</v>
      </c>
      <c r="G74" s="376">
        <f t="shared" si="17"/>
        <v>0</v>
      </c>
      <c r="H74" s="376">
        <f t="shared" si="17"/>
        <v>0</v>
      </c>
      <c r="I74" s="376">
        <f t="shared" si="17"/>
        <v>0</v>
      </c>
      <c r="J74" s="376">
        <f t="shared" si="17"/>
        <v>0</v>
      </c>
      <c r="K74" s="376">
        <f t="shared" si="17"/>
        <v>0</v>
      </c>
      <c r="L74" s="377" t="e">
        <f>J74/C74</f>
        <v>#DIV/0!</v>
      </c>
    </row>
    <row r="75" spans="1:12" ht="12.75">
      <c r="A75" s="428" t="s">
        <v>187</v>
      </c>
      <c r="B75" s="75" t="s">
        <v>32</v>
      </c>
      <c r="C75" s="62"/>
      <c r="D75" s="62"/>
      <c r="E75" s="62"/>
      <c r="F75" s="62"/>
      <c r="G75" s="305"/>
      <c r="H75" s="62"/>
      <c r="I75" s="62"/>
      <c r="J75" s="62"/>
      <c r="K75" s="306">
        <f>H75-J75</f>
        <v>0</v>
      </c>
      <c r="L75" s="307" t="e">
        <f>J75/C75</f>
        <v>#DIV/0!</v>
      </c>
    </row>
    <row r="76" spans="1:12" ht="12.75">
      <c r="A76" s="428" t="s">
        <v>263</v>
      </c>
      <c r="B76" s="75" t="s">
        <v>30</v>
      </c>
      <c r="C76" s="62">
        <v>0</v>
      </c>
      <c r="D76" s="62">
        <v>0</v>
      </c>
      <c r="E76" s="62"/>
      <c r="F76" s="62"/>
      <c r="G76" s="305"/>
      <c r="H76" s="62"/>
      <c r="I76" s="62"/>
      <c r="J76" s="62"/>
      <c r="K76" s="306"/>
      <c r="L76" s="307"/>
    </row>
    <row r="77" spans="1:12" ht="12.75">
      <c r="A77" s="458" t="s">
        <v>292</v>
      </c>
      <c r="B77" s="459" t="s">
        <v>56</v>
      </c>
      <c r="C77" s="460">
        <v>5500000</v>
      </c>
      <c r="D77" s="460">
        <v>5500000</v>
      </c>
      <c r="E77" s="460"/>
      <c r="F77" s="460"/>
      <c r="G77" s="461"/>
      <c r="H77" s="460"/>
      <c r="I77" s="460"/>
      <c r="J77" s="460"/>
      <c r="K77" s="462">
        <f>H77-J77</f>
        <v>0</v>
      </c>
      <c r="L77" s="463"/>
    </row>
    <row r="78" spans="1:12" ht="12.75" hidden="1">
      <c r="A78" s="1"/>
      <c r="B78" s="69"/>
      <c r="C78" s="10"/>
      <c r="D78" s="10"/>
      <c r="E78" s="10"/>
      <c r="F78" s="10"/>
      <c r="G78" s="77"/>
      <c r="H78" s="10"/>
      <c r="I78" s="10"/>
      <c r="J78" s="10"/>
      <c r="K78" s="20"/>
      <c r="L78" s="263"/>
    </row>
    <row r="79" spans="1:12" ht="12.75">
      <c r="A79" s="557" t="s">
        <v>224</v>
      </c>
      <c r="B79" s="254" t="s">
        <v>147</v>
      </c>
      <c r="C79" s="255">
        <f>C80+C81</f>
        <v>3600</v>
      </c>
      <c r="D79" s="255">
        <f aca="true" t="shared" si="18" ref="D79:J79">D80+D81</f>
        <v>3600</v>
      </c>
      <c r="E79" s="255">
        <f t="shared" si="18"/>
        <v>0</v>
      </c>
      <c r="F79" s="255">
        <f t="shared" si="18"/>
        <v>0</v>
      </c>
      <c r="G79" s="255">
        <f t="shared" si="18"/>
        <v>0</v>
      </c>
      <c r="H79" s="255">
        <f t="shared" si="18"/>
        <v>0</v>
      </c>
      <c r="I79" s="255">
        <f t="shared" si="18"/>
        <v>0</v>
      </c>
      <c r="J79" s="255">
        <f t="shared" si="18"/>
        <v>0</v>
      </c>
      <c r="K79" s="255">
        <f>K80+K81</f>
        <v>0</v>
      </c>
      <c r="L79" s="262">
        <f aca="true" t="shared" si="19" ref="L79:L86">J79/C79</f>
        <v>0</v>
      </c>
    </row>
    <row r="80" spans="1:12" ht="12.75">
      <c r="A80" s="558"/>
      <c r="B80" s="86" t="s">
        <v>32</v>
      </c>
      <c r="C80" s="34"/>
      <c r="D80" s="34"/>
      <c r="E80" s="34"/>
      <c r="F80" s="34"/>
      <c r="G80" s="87"/>
      <c r="H80" s="34"/>
      <c r="I80" s="34"/>
      <c r="J80" s="34"/>
      <c r="K80" s="81">
        <f>H80-J80</f>
        <v>0</v>
      </c>
      <c r="L80" s="263" t="e">
        <f t="shared" si="19"/>
        <v>#DIV/0!</v>
      </c>
    </row>
    <row r="81" spans="1:12" ht="12.75">
      <c r="A81" s="559"/>
      <c r="B81" s="86" t="s">
        <v>56</v>
      </c>
      <c r="C81" s="34">
        <v>3600</v>
      </c>
      <c r="D81" s="34">
        <v>3600</v>
      </c>
      <c r="E81" s="34"/>
      <c r="F81" s="34"/>
      <c r="G81" s="87"/>
      <c r="H81" s="34"/>
      <c r="I81" s="34"/>
      <c r="J81" s="34"/>
      <c r="K81" s="81">
        <f>H81-J81</f>
        <v>0</v>
      </c>
      <c r="L81" s="263">
        <f t="shared" si="19"/>
        <v>0</v>
      </c>
    </row>
    <row r="82" spans="1:12" ht="36">
      <c r="A82" s="450" t="s">
        <v>291</v>
      </c>
      <c r="B82" s="454" t="s">
        <v>56</v>
      </c>
      <c r="C82" s="455">
        <v>4299300</v>
      </c>
      <c r="D82" s="455">
        <v>3000000</v>
      </c>
      <c r="E82" s="455"/>
      <c r="F82" s="455"/>
      <c r="G82" s="456"/>
      <c r="H82" s="455"/>
      <c r="I82" s="455"/>
      <c r="J82" s="455"/>
      <c r="K82" s="457"/>
      <c r="L82" s="457"/>
    </row>
    <row r="83" spans="1:12" ht="12.75" customHeight="1">
      <c r="A83" s="590" t="s">
        <v>259</v>
      </c>
      <c r="B83" s="413" t="s">
        <v>147</v>
      </c>
      <c r="C83" s="414">
        <f>C84+C85</f>
        <v>15106500</v>
      </c>
      <c r="D83" s="414">
        <f aca="true" t="shared" si="20" ref="D83:K83">D84+D85</f>
        <v>1058000</v>
      </c>
      <c r="E83" s="414">
        <f t="shared" si="20"/>
        <v>0</v>
      </c>
      <c r="F83" s="414">
        <f t="shared" si="20"/>
        <v>0</v>
      </c>
      <c r="G83" s="414">
        <f t="shared" si="20"/>
        <v>0</v>
      </c>
      <c r="H83" s="414">
        <f t="shared" si="20"/>
        <v>0</v>
      </c>
      <c r="I83" s="414">
        <f t="shared" si="20"/>
        <v>0</v>
      </c>
      <c r="J83" s="414">
        <f t="shared" si="20"/>
        <v>0</v>
      </c>
      <c r="K83" s="414">
        <f t="shared" si="20"/>
        <v>0</v>
      </c>
      <c r="L83" s="415">
        <f t="shared" si="19"/>
        <v>0</v>
      </c>
    </row>
    <row r="84" spans="1:12" ht="12.75">
      <c r="A84" s="591"/>
      <c r="B84" s="86" t="s">
        <v>43</v>
      </c>
      <c r="C84" s="34">
        <v>10815000</v>
      </c>
      <c r="D84" s="34">
        <v>670000</v>
      </c>
      <c r="E84" s="34"/>
      <c r="F84" s="34"/>
      <c r="G84" s="87"/>
      <c r="H84" s="34">
        <v>0</v>
      </c>
      <c r="I84" s="34">
        <v>0</v>
      </c>
      <c r="J84" s="34"/>
      <c r="K84" s="87">
        <f>I84-J84</f>
        <v>0</v>
      </c>
      <c r="L84" s="263">
        <f t="shared" si="19"/>
        <v>0</v>
      </c>
    </row>
    <row r="85" spans="1:12" ht="12.75">
      <c r="A85" s="592"/>
      <c r="B85" s="86" t="s">
        <v>56</v>
      </c>
      <c r="C85" s="34">
        <v>4291500</v>
      </c>
      <c r="D85" s="34">
        <v>388000</v>
      </c>
      <c r="E85" s="34"/>
      <c r="F85" s="34"/>
      <c r="G85" s="87"/>
      <c r="H85" s="34">
        <v>0</v>
      </c>
      <c r="I85" s="34">
        <v>0</v>
      </c>
      <c r="J85" s="34">
        <v>0</v>
      </c>
      <c r="K85" s="87">
        <f>I85-J85</f>
        <v>0</v>
      </c>
      <c r="L85" s="263">
        <f t="shared" si="19"/>
        <v>0</v>
      </c>
    </row>
    <row r="86" spans="1:12" ht="12.75">
      <c r="A86" s="582" t="s">
        <v>225</v>
      </c>
      <c r="B86" s="68"/>
      <c r="C86" s="48">
        <f>C87+C88+C89</f>
        <v>6318933</v>
      </c>
      <c r="D86" s="48">
        <f aca="true" t="shared" si="21" ref="D86:K86">D87+D88+D89</f>
        <v>1502000</v>
      </c>
      <c r="E86" s="48">
        <f t="shared" si="21"/>
        <v>0</v>
      </c>
      <c r="F86" s="48">
        <f t="shared" si="21"/>
        <v>0</v>
      </c>
      <c r="G86" s="48">
        <f t="shared" si="21"/>
        <v>0</v>
      </c>
      <c r="H86" s="48">
        <f t="shared" si="21"/>
        <v>1550082</v>
      </c>
      <c r="I86" s="48">
        <f t="shared" si="21"/>
        <v>1550082</v>
      </c>
      <c r="J86" s="48">
        <f t="shared" si="21"/>
        <v>0</v>
      </c>
      <c r="K86" s="48">
        <f t="shared" si="21"/>
        <v>1550082</v>
      </c>
      <c r="L86" s="242">
        <f t="shared" si="19"/>
        <v>0</v>
      </c>
    </row>
    <row r="87" spans="1:12" ht="12.75">
      <c r="A87" s="583"/>
      <c r="B87" s="69" t="s">
        <v>31</v>
      </c>
      <c r="C87" s="10">
        <v>1502000</v>
      </c>
      <c r="D87" s="10">
        <v>502000</v>
      </c>
      <c r="E87" s="10"/>
      <c r="F87" s="10"/>
      <c r="G87" s="77"/>
      <c r="H87" s="10"/>
      <c r="I87" s="10"/>
      <c r="J87" s="10"/>
      <c r="K87" s="20">
        <f>H87-J87</f>
        <v>0</v>
      </c>
      <c r="L87" s="240"/>
    </row>
    <row r="88" spans="1:12" ht="12.75">
      <c r="A88" s="583"/>
      <c r="B88" s="69" t="s">
        <v>32</v>
      </c>
      <c r="C88" s="10">
        <v>0</v>
      </c>
      <c r="D88" s="10">
        <v>0</v>
      </c>
      <c r="E88" s="10"/>
      <c r="F88" s="10"/>
      <c r="G88" s="77"/>
      <c r="H88" s="10"/>
      <c r="I88" s="10"/>
      <c r="J88" s="10"/>
      <c r="K88" s="20">
        <f>H88-J88</f>
        <v>0</v>
      </c>
      <c r="L88" s="240"/>
    </row>
    <row r="89" spans="1:12" ht="12.75">
      <c r="A89" s="584"/>
      <c r="B89" s="69" t="s">
        <v>56</v>
      </c>
      <c r="C89" s="10">
        <v>4816933</v>
      </c>
      <c r="D89" s="10">
        <v>1000000</v>
      </c>
      <c r="E89" s="10"/>
      <c r="F89" s="10"/>
      <c r="G89" s="77"/>
      <c r="H89" s="10">
        <v>1550082</v>
      </c>
      <c r="I89" s="10">
        <v>1550082</v>
      </c>
      <c r="J89" s="10">
        <v>0</v>
      </c>
      <c r="K89" s="20">
        <f>H89-J89</f>
        <v>1550082</v>
      </c>
      <c r="L89" s="240">
        <f>J89/C89</f>
        <v>0</v>
      </c>
    </row>
    <row r="90" spans="1:12" ht="13.5" thickBot="1">
      <c r="A90" s="4" t="s">
        <v>171</v>
      </c>
      <c r="B90" s="70"/>
      <c r="C90" s="61"/>
      <c r="D90" s="61"/>
      <c r="E90" s="61"/>
      <c r="F90" s="61"/>
      <c r="G90" s="89"/>
      <c r="H90" s="61"/>
      <c r="I90" s="61"/>
      <c r="J90" s="61"/>
      <c r="K90" s="90">
        <f>H90-J90</f>
        <v>0</v>
      </c>
      <c r="L90" s="243"/>
    </row>
    <row r="91" spans="1:12" ht="13.5" thickBot="1">
      <c r="A91" s="594" t="s">
        <v>112</v>
      </c>
      <c r="B91" s="595"/>
      <c r="C91" s="595"/>
      <c r="D91" s="595"/>
      <c r="E91" s="595"/>
      <c r="F91" s="595"/>
      <c r="G91" s="595"/>
      <c r="H91" s="595"/>
      <c r="I91" s="595"/>
      <c r="J91" s="595"/>
      <c r="K91" s="595"/>
      <c r="L91" s="596"/>
    </row>
    <row r="92" spans="1:12" ht="12.75">
      <c r="A92" s="230" t="s">
        <v>34</v>
      </c>
      <c r="B92" s="231" t="s">
        <v>43</v>
      </c>
      <c r="C92" s="94">
        <f>C84</f>
        <v>10815000</v>
      </c>
      <c r="D92" s="94">
        <f aca="true" t="shared" si="22" ref="D92:K92">D84</f>
        <v>670000</v>
      </c>
      <c r="E92" s="94">
        <f t="shared" si="22"/>
        <v>0</v>
      </c>
      <c r="F92" s="94">
        <f t="shared" si="22"/>
        <v>0</v>
      </c>
      <c r="G92" s="94">
        <f t="shared" si="22"/>
        <v>0</v>
      </c>
      <c r="H92" s="94">
        <f t="shared" si="22"/>
        <v>0</v>
      </c>
      <c r="I92" s="94">
        <f t="shared" si="22"/>
        <v>0</v>
      </c>
      <c r="J92" s="94">
        <f t="shared" si="22"/>
        <v>0</v>
      </c>
      <c r="K92" s="94">
        <f t="shared" si="22"/>
        <v>0</v>
      </c>
      <c r="L92" s="416">
        <f>J92/C92</f>
        <v>0</v>
      </c>
    </row>
    <row r="93" spans="1:12" ht="12.75">
      <c r="A93" s="230" t="s">
        <v>35</v>
      </c>
      <c r="B93" s="231" t="s">
        <v>32</v>
      </c>
      <c r="C93" s="94">
        <f>C80+C75</f>
        <v>0</v>
      </c>
      <c r="D93" s="94">
        <f aca="true" t="shared" si="23" ref="D93:K93">D80+D75</f>
        <v>0</v>
      </c>
      <c r="E93" s="94">
        <f t="shared" si="23"/>
        <v>0</v>
      </c>
      <c r="F93" s="94">
        <f t="shared" si="23"/>
        <v>0</v>
      </c>
      <c r="G93" s="94">
        <f t="shared" si="23"/>
        <v>0</v>
      </c>
      <c r="H93" s="94">
        <f t="shared" si="23"/>
        <v>0</v>
      </c>
      <c r="I93" s="94">
        <f t="shared" si="23"/>
        <v>0</v>
      </c>
      <c r="J93" s="94">
        <f t="shared" si="23"/>
        <v>0</v>
      </c>
      <c r="K93" s="94">
        <f t="shared" si="23"/>
        <v>0</v>
      </c>
      <c r="L93" s="416"/>
    </row>
    <row r="94" spans="1:12" ht="12.75">
      <c r="A94" s="230" t="s">
        <v>264</v>
      </c>
      <c r="B94" s="231" t="s">
        <v>30</v>
      </c>
      <c r="C94" s="94">
        <f>C76</f>
        <v>0</v>
      </c>
      <c r="D94" s="94">
        <f aca="true" t="shared" si="24" ref="D94:L94">D76</f>
        <v>0</v>
      </c>
      <c r="E94" s="94">
        <f t="shared" si="24"/>
        <v>0</v>
      </c>
      <c r="F94" s="94">
        <f t="shared" si="24"/>
        <v>0</v>
      </c>
      <c r="G94" s="94">
        <f t="shared" si="24"/>
        <v>0</v>
      </c>
      <c r="H94" s="94">
        <f t="shared" si="24"/>
        <v>0</v>
      </c>
      <c r="I94" s="94">
        <f t="shared" si="24"/>
        <v>0</v>
      </c>
      <c r="J94" s="94">
        <f t="shared" si="24"/>
        <v>0</v>
      </c>
      <c r="K94" s="94">
        <f t="shared" si="24"/>
        <v>0</v>
      </c>
      <c r="L94" s="94">
        <f t="shared" si="24"/>
        <v>0</v>
      </c>
    </row>
    <row r="95" spans="1:12" ht="12.75">
      <c r="A95" s="33" t="s">
        <v>49</v>
      </c>
      <c r="B95" s="45" t="s">
        <v>31</v>
      </c>
      <c r="C95" s="11">
        <f>C87</f>
        <v>1502000</v>
      </c>
      <c r="D95" s="11">
        <f aca="true" t="shared" si="25" ref="D95:L95">D87</f>
        <v>502000</v>
      </c>
      <c r="E95" s="11">
        <f t="shared" si="25"/>
        <v>0</v>
      </c>
      <c r="F95" s="11">
        <f t="shared" si="25"/>
        <v>0</v>
      </c>
      <c r="G95" s="11">
        <f t="shared" si="25"/>
        <v>0</v>
      </c>
      <c r="H95" s="11">
        <f t="shared" si="25"/>
        <v>0</v>
      </c>
      <c r="I95" s="11">
        <f t="shared" si="25"/>
        <v>0</v>
      </c>
      <c r="J95" s="11">
        <f t="shared" si="25"/>
        <v>0</v>
      </c>
      <c r="K95" s="11">
        <f t="shared" si="25"/>
        <v>0</v>
      </c>
      <c r="L95" s="11">
        <f t="shared" si="25"/>
        <v>0</v>
      </c>
    </row>
    <row r="96" spans="1:12" ht="13.5" thickBot="1">
      <c r="A96" s="14" t="s">
        <v>116</v>
      </c>
      <c r="B96" s="71" t="s">
        <v>56</v>
      </c>
      <c r="C96" s="15">
        <f>C89+C81+C85+C82+C77</f>
        <v>18911333</v>
      </c>
      <c r="D96" s="15">
        <f aca="true" t="shared" si="26" ref="D96:J96">D89+D81+D85+D82+D77</f>
        <v>9891600</v>
      </c>
      <c r="E96" s="15">
        <f t="shared" si="26"/>
        <v>0</v>
      </c>
      <c r="F96" s="15">
        <f t="shared" si="26"/>
        <v>0</v>
      </c>
      <c r="G96" s="15">
        <f t="shared" si="26"/>
        <v>0</v>
      </c>
      <c r="H96" s="15">
        <f t="shared" si="26"/>
        <v>1550082</v>
      </c>
      <c r="I96" s="15">
        <f t="shared" si="26"/>
        <v>1550082</v>
      </c>
      <c r="J96" s="15">
        <f t="shared" si="26"/>
        <v>0</v>
      </c>
      <c r="K96" s="15">
        <f>K89+K81+K85</f>
        <v>1550082</v>
      </c>
      <c r="L96" s="416">
        <f>J96/C96</f>
        <v>0</v>
      </c>
    </row>
    <row r="97" spans="1:12" ht="24.75" customHeight="1" thickBot="1">
      <c r="A97" s="310" t="s">
        <v>117</v>
      </c>
      <c r="B97" s="85" t="s">
        <v>147</v>
      </c>
      <c r="C97" s="311">
        <f>C100+C103</f>
        <v>420000</v>
      </c>
      <c r="D97" s="311">
        <f aca="true" t="shared" si="27" ref="D97:J97">D100+D103</f>
        <v>173500</v>
      </c>
      <c r="E97" s="311">
        <f t="shared" si="27"/>
        <v>0</v>
      </c>
      <c r="F97" s="311">
        <f t="shared" si="27"/>
        <v>0</v>
      </c>
      <c r="G97" s="311">
        <f t="shared" si="27"/>
        <v>0</v>
      </c>
      <c r="H97" s="311">
        <f t="shared" si="27"/>
        <v>0</v>
      </c>
      <c r="I97" s="311">
        <f t="shared" si="27"/>
        <v>0</v>
      </c>
      <c r="J97" s="311">
        <f t="shared" si="27"/>
        <v>0</v>
      </c>
      <c r="K97" s="52">
        <f>K98+K99+K101+K103+K104</f>
        <v>0</v>
      </c>
      <c r="L97" s="308">
        <f>J97/C97</f>
        <v>0</v>
      </c>
    </row>
    <row r="98" spans="1:12" ht="12.75">
      <c r="A98" s="304" t="s">
        <v>168</v>
      </c>
      <c r="B98" s="88"/>
      <c r="C98" s="62">
        <f>D98+E98+F98+G98</f>
        <v>0</v>
      </c>
      <c r="D98" s="62"/>
      <c r="E98" s="62"/>
      <c r="F98" s="62"/>
      <c r="G98" s="305"/>
      <c r="H98" s="62"/>
      <c r="I98" s="62"/>
      <c r="J98" s="62"/>
      <c r="K98" s="306">
        <f>H98-J98</f>
        <v>0</v>
      </c>
      <c r="L98" s="307"/>
    </row>
    <row r="99" spans="1:12" ht="12.75">
      <c r="A99" s="1" t="s">
        <v>169</v>
      </c>
      <c r="B99" s="55"/>
      <c r="C99" s="10">
        <f>D99+E99+F99+G99</f>
        <v>0</v>
      </c>
      <c r="D99" s="10"/>
      <c r="E99" s="10"/>
      <c r="F99" s="10"/>
      <c r="G99" s="77"/>
      <c r="H99" s="10"/>
      <c r="I99" s="10"/>
      <c r="J99" s="10"/>
      <c r="K99" s="20">
        <f>H99-J99</f>
        <v>0</v>
      </c>
      <c r="L99" s="240"/>
    </row>
    <row r="100" spans="1:12" ht="12.75">
      <c r="A100" s="557" t="s">
        <v>224</v>
      </c>
      <c r="B100" s="261" t="s">
        <v>147</v>
      </c>
      <c r="C100" s="255">
        <f>C101+C102</f>
        <v>10000</v>
      </c>
      <c r="D100" s="255">
        <f aca="true" t="shared" si="28" ref="D100:K100">D101+D102</f>
        <v>10000</v>
      </c>
      <c r="E100" s="255">
        <f t="shared" si="28"/>
        <v>0</v>
      </c>
      <c r="F100" s="255">
        <f t="shared" si="28"/>
        <v>0</v>
      </c>
      <c r="G100" s="255">
        <f t="shared" si="28"/>
        <v>0</v>
      </c>
      <c r="H100" s="255">
        <f t="shared" si="28"/>
        <v>0</v>
      </c>
      <c r="I100" s="255">
        <f t="shared" si="28"/>
        <v>0</v>
      </c>
      <c r="J100" s="255">
        <f t="shared" si="28"/>
        <v>0</v>
      </c>
      <c r="K100" s="255">
        <f t="shared" si="28"/>
        <v>0</v>
      </c>
      <c r="L100" s="262">
        <f>J100/C100</f>
        <v>0</v>
      </c>
    </row>
    <row r="101" spans="1:12" ht="12.75">
      <c r="A101" s="558"/>
      <c r="B101" s="53" t="s">
        <v>193</v>
      </c>
      <c r="C101" s="11">
        <v>0</v>
      </c>
      <c r="D101" s="11">
        <v>0</v>
      </c>
      <c r="E101" s="11"/>
      <c r="F101" s="11"/>
      <c r="G101" s="80"/>
      <c r="H101" s="11">
        <v>0</v>
      </c>
      <c r="I101" s="11">
        <v>0</v>
      </c>
      <c r="J101" s="11">
        <v>0</v>
      </c>
      <c r="K101" s="57">
        <f>H101-J101</f>
        <v>0</v>
      </c>
      <c r="L101" s="246"/>
    </row>
    <row r="102" spans="1:12" ht="12.75">
      <c r="A102" s="559"/>
      <c r="B102" s="53" t="s">
        <v>64</v>
      </c>
      <c r="C102" s="11">
        <v>10000</v>
      </c>
      <c r="D102" s="11">
        <v>10000</v>
      </c>
      <c r="E102" s="11"/>
      <c r="F102" s="11"/>
      <c r="G102" s="80"/>
      <c r="H102" s="11"/>
      <c r="I102" s="11"/>
      <c r="J102" s="11"/>
      <c r="K102" s="57">
        <f>H102-J102</f>
        <v>0</v>
      </c>
      <c r="L102" s="246"/>
    </row>
    <row r="103" spans="1:12" ht="12.75">
      <c r="A103" s="47" t="s">
        <v>170</v>
      </c>
      <c r="B103" s="65" t="s">
        <v>193</v>
      </c>
      <c r="C103" s="48">
        <v>410000</v>
      </c>
      <c r="D103" s="48">
        <v>163500</v>
      </c>
      <c r="E103" s="48"/>
      <c r="F103" s="48"/>
      <c r="G103" s="78"/>
      <c r="H103" s="48"/>
      <c r="I103" s="48"/>
      <c r="J103" s="48"/>
      <c r="K103" s="59">
        <f>H103-J103</f>
        <v>0</v>
      </c>
      <c r="L103" s="242">
        <f>J103/C103</f>
        <v>0</v>
      </c>
    </row>
    <row r="104" spans="1:12" ht="12.75">
      <c r="A104" s="4" t="s">
        <v>171</v>
      </c>
      <c r="B104" s="66"/>
      <c r="C104" s="61"/>
      <c r="D104" s="61"/>
      <c r="E104" s="61"/>
      <c r="F104" s="61"/>
      <c r="G104" s="89"/>
      <c r="H104" s="61"/>
      <c r="I104" s="61"/>
      <c r="J104" s="61"/>
      <c r="K104" s="90">
        <f>H104-J104</f>
        <v>0</v>
      </c>
      <c r="L104" s="243"/>
    </row>
    <row r="105" spans="1:12" ht="12.75">
      <c r="A105" s="552" t="s">
        <v>112</v>
      </c>
      <c r="B105" s="553"/>
      <c r="C105" s="553"/>
      <c r="D105" s="553"/>
      <c r="E105" s="553"/>
      <c r="F105" s="553"/>
      <c r="G105" s="553"/>
      <c r="H105" s="553"/>
      <c r="I105" s="553"/>
      <c r="J105" s="553"/>
      <c r="K105" s="553"/>
      <c r="L105" s="554"/>
    </row>
    <row r="106" spans="1:12" ht="13.5" thickBot="1">
      <c r="A106" s="232" t="s">
        <v>268</v>
      </c>
      <c r="B106" s="53" t="s">
        <v>64</v>
      </c>
      <c r="C106" s="11">
        <f>C102</f>
        <v>10000</v>
      </c>
      <c r="D106" s="11">
        <f aca="true" t="shared" si="29" ref="D106:K106">D102</f>
        <v>10000</v>
      </c>
      <c r="E106" s="11">
        <f t="shared" si="29"/>
        <v>0</v>
      </c>
      <c r="F106" s="11">
        <f t="shared" si="29"/>
        <v>0</v>
      </c>
      <c r="G106" s="11">
        <f t="shared" si="29"/>
        <v>0</v>
      </c>
      <c r="H106" s="11">
        <f t="shared" si="29"/>
        <v>0</v>
      </c>
      <c r="I106" s="11">
        <f t="shared" si="29"/>
        <v>0</v>
      </c>
      <c r="J106" s="11">
        <f t="shared" si="29"/>
        <v>0</v>
      </c>
      <c r="K106" s="11">
        <f t="shared" si="29"/>
        <v>0</v>
      </c>
      <c r="L106" s="358"/>
    </row>
    <row r="107" spans="1:12" ht="13.5" thickBot="1">
      <c r="A107" s="312" t="s">
        <v>118</v>
      </c>
      <c r="B107" s="53" t="s">
        <v>193</v>
      </c>
      <c r="C107" s="11">
        <f>C103+C101</f>
        <v>410000</v>
      </c>
      <c r="D107" s="11">
        <f aca="true" t="shared" si="30" ref="D107:K107">D103+D101</f>
        <v>163500</v>
      </c>
      <c r="E107" s="11">
        <f t="shared" si="30"/>
        <v>0</v>
      </c>
      <c r="F107" s="11">
        <f t="shared" si="30"/>
        <v>0</v>
      </c>
      <c r="G107" s="11">
        <f t="shared" si="30"/>
        <v>0</v>
      </c>
      <c r="H107" s="11">
        <f t="shared" si="30"/>
        <v>0</v>
      </c>
      <c r="I107" s="11">
        <f t="shared" si="30"/>
        <v>0</v>
      </c>
      <c r="J107" s="11">
        <f t="shared" si="30"/>
        <v>0</v>
      </c>
      <c r="K107" s="11">
        <f t="shared" si="30"/>
        <v>0</v>
      </c>
      <c r="L107" s="358">
        <f>J107/C107</f>
        <v>0</v>
      </c>
    </row>
    <row r="108" spans="1:12" ht="24.75" customHeight="1" thickBot="1">
      <c r="A108" s="310" t="s">
        <v>119</v>
      </c>
      <c r="B108" s="355" t="s">
        <v>147</v>
      </c>
      <c r="C108" s="356">
        <f>C111+C119+C124+C116+C115</f>
        <v>84415006</v>
      </c>
      <c r="D108" s="356">
        <f aca="true" t="shared" si="31" ref="D108:J108">D111+D119+D124+D116+D115</f>
        <v>19466076</v>
      </c>
      <c r="E108" s="356">
        <f t="shared" si="31"/>
        <v>0</v>
      </c>
      <c r="F108" s="356">
        <f t="shared" si="31"/>
        <v>0</v>
      </c>
      <c r="G108" s="356">
        <f t="shared" si="31"/>
        <v>0</v>
      </c>
      <c r="H108" s="356">
        <f t="shared" si="31"/>
        <v>25585351</v>
      </c>
      <c r="I108" s="356">
        <f t="shared" si="31"/>
        <v>25585351</v>
      </c>
      <c r="J108" s="356">
        <f t="shared" si="31"/>
        <v>10758736</v>
      </c>
      <c r="K108" s="356">
        <f>K111+K119+K124+K116</f>
        <v>14826615</v>
      </c>
      <c r="L108" s="357">
        <f>J108/C108</f>
        <v>0.12745051513708355</v>
      </c>
    </row>
    <row r="109" spans="1:12" ht="12.75">
      <c r="A109" s="304" t="s">
        <v>168</v>
      </c>
      <c r="B109" s="75"/>
      <c r="C109" s="62">
        <f>D109+E109+F109+G109</f>
        <v>0</v>
      </c>
      <c r="D109" s="62"/>
      <c r="E109" s="62"/>
      <c r="F109" s="62"/>
      <c r="G109" s="305"/>
      <c r="H109" s="62"/>
      <c r="I109" s="62"/>
      <c r="J109" s="62"/>
      <c r="K109" s="306">
        <f>H109-J109</f>
        <v>0</v>
      </c>
      <c r="L109" s="313"/>
    </row>
    <row r="110" spans="1:12" ht="12.75">
      <c r="A110" s="486" t="s">
        <v>169</v>
      </c>
      <c r="B110" s="86" t="s">
        <v>95</v>
      </c>
      <c r="C110" s="34">
        <v>0</v>
      </c>
      <c r="D110" s="34">
        <v>0</v>
      </c>
      <c r="E110" s="34"/>
      <c r="F110" s="34"/>
      <c r="G110" s="87"/>
      <c r="H110" s="34">
        <v>0</v>
      </c>
      <c r="I110" s="34">
        <v>0</v>
      </c>
      <c r="J110" s="34"/>
      <c r="K110" s="81">
        <f>H110-J110</f>
        <v>0</v>
      </c>
      <c r="L110" s="249"/>
    </row>
    <row r="111" spans="1:12" ht="12.75">
      <c r="A111" s="557" t="s">
        <v>224</v>
      </c>
      <c r="B111" s="45" t="s">
        <v>192</v>
      </c>
      <c r="C111" s="11">
        <f>C112+C113+C114</f>
        <v>660600</v>
      </c>
      <c r="D111" s="11">
        <f aca="true" t="shared" si="32" ref="D111:K111">D112+D113+D114</f>
        <v>660600</v>
      </c>
      <c r="E111" s="11">
        <f t="shared" si="32"/>
        <v>0</v>
      </c>
      <c r="F111" s="11">
        <f t="shared" si="32"/>
        <v>0</v>
      </c>
      <c r="G111" s="11">
        <f t="shared" si="32"/>
        <v>0</v>
      </c>
      <c r="H111" s="11">
        <f t="shared" si="32"/>
        <v>0</v>
      </c>
      <c r="I111" s="11">
        <f t="shared" si="32"/>
        <v>0</v>
      </c>
      <c r="J111" s="11">
        <f t="shared" si="32"/>
        <v>0</v>
      </c>
      <c r="K111" s="57">
        <f t="shared" si="32"/>
        <v>0</v>
      </c>
      <c r="L111" s="246">
        <f aca="true" t="shared" si="33" ref="L111:L119">J111/C111</f>
        <v>0</v>
      </c>
    </row>
    <row r="112" spans="1:12" ht="12.75">
      <c r="A112" s="558"/>
      <c r="B112" s="72" t="s">
        <v>78</v>
      </c>
      <c r="C112" s="10">
        <v>224000</v>
      </c>
      <c r="D112" s="10">
        <v>224000</v>
      </c>
      <c r="E112" s="10"/>
      <c r="F112" s="10"/>
      <c r="G112" s="77"/>
      <c r="H112" s="10">
        <v>0</v>
      </c>
      <c r="I112" s="10">
        <v>0</v>
      </c>
      <c r="J112" s="10">
        <v>0</v>
      </c>
      <c r="K112" s="20">
        <f>H112-J112</f>
        <v>0</v>
      </c>
      <c r="L112" s="249">
        <f t="shared" si="33"/>
        <v>0</v>
      </c>
    </row>
    <row r="113" spans="1:12" ht="12.75">
      <c r="A113" s="558"/>
      <c r="B113" s="72" t="s">
        <v>95</v>
      </c>
      <c r="C113" s="10">
        <v>436600</v>
      </c>
      <c r="D113" s="10">
        <v>436600</v>
      </c>
      <c r="E113" s="10"/>
      <c r="F113" s="10"/>
      <c r="G113" s="77"/>
      <c r="H113" s="10">
        <v>0</v>
      </c>
      <c r="I113" s="10">
        <v>0</v>
      </c>
      <c r="J113" s="10">
        <v>0</v>
      </c>
      <c r="K113" s="20">
        <f>H113-J113</f>
        <v>0</v>
      </c>
      <c r="L113" s="249">
        <f t="shared" si="33"/>
        <v>0</v>
      </c>
    </row>
    <row r="114" spans="1:12" ht="12.75" hidden="1">
      <c r="A114" s="558"/>
      <c r="B114" s="447" t="s">
        <v>73</v>
      </c>
      <c r="C114" s="61"/>
      <c r="D114" s="61"/>
      <c r="E114" s="61"/>
      <c r="F114" s="61"/>
      <c r="G114" s="89"/>
      <c r="H114" s="61"/>
      <c r="I114" s="10"/>
      <c r="J114" s="10"/>
      <c r="K114" s="20">
        <f>H114-J114</f>
        <v>0</v>
      </c>
      <c r="L114" s="249" t="e">
        <f t="shared" si="33"/>
        <v>#DIV/0!</v>
      </c>
    </row>
    <row r="115" spans="1:12" ht="36.75" thickBot="1">
      <c r="A115" s="450" t="s">
        <v>291</v>
      </c>
      <c r="B115" s="450" t="s">
        <v>73</v>
      </c>
      <c r="C115" s="451">
        <v>3910000</v>
      </c>
      <c r="D115" s="451">
        <v>3638000</v>
      </c>
      <c r="E115" s="451"/>
      <c r="F115" s="451"/>
      <c r="G115" s="451"/>
      <c r="H115" s="451">
        <f>13401+1347882</f>
        <v>1361283</v>
      </c>
      <c r="I115" s="452">
        <v>1361283</v>
      </c>
      <c r="J115" s="453">
        <v>1361283</v>
      </c>
      <c r="K115" s="453">
        <f>H115-J115</f>
        <v>0</v>
      </c>
      <c r="L115" s="490">
        <f>J115/C115</f>
        <v>0.3481542199488491</v>
      </c>
    </row>
    <row r="116" spans="1:12" ht="12.75">
      <c r="A116" s="570" t="s">
        <v>256</v>
      </c>
      <c r="B116" s="448" t="s">
        <v>254</v>
      </c>
      <c r="C116" s="449">
        <f>C117+C118</f>
        <v>27813266</v>
      </c>
      <c r="D116" s="449">
        <f aca="true" t="shared" si="34" ref="D116:K116">D117+D118</f>
        <v>1667476</v>
      </c>
      <c r="E116" s="449">
        <f t="shared" si="34"/>
        <v>0</v>
      </c>
      <c r="F116" s="449">
        <f t="shared" si="34"/>
        <v>0</v>
      </c>
      <c r="G116" s="449">
        <f t="shared" si="34"/>
        <v>0</v>
      </c>
      <c r="H116" s="449">
        <f t="shared" si="34"/>
        <v>150000</v>
      </c>
      <c r="I116" s="410">
        <f t="shared" si="34"/>
        <v>150000</v>
      </c>
      <c r="J116" s="410">
        <f t="shared" si="34"/>
        <v>0</v>
      </c>
      <c r="K116" s="410">
        <f t="shared" si="34"/>
        <v>150000</v>
      </c>
      <c r="L116" s="411">
        <f>J116/C116</f>
        <v>0</v>
      </c>
    </row>
    <row r="117" spans="1:12" ht="12.75">
      <c r="A117" s="550"/>
      <c r="B117" s="259" t="s">
        <v>95</v>
      </c>
      <c r="C117" s="10">
        <v>24996266</v>
      </c>
      <c r="D117" s="10">
        <v>1667476</v>
      </c>
      <c r="E117" s="10"/>
      <c r="F117" s="10"/>
      <c r="G117" s="77"/>
      <c r="H117" s="10">
        <f>102500+25000+5000+17500</f>
        <v>150000</v>
      </c>
      <c r="I117" s="10">
        <v>150000</v>
      </c>
      <c r="J117" s="10"/>
      <c r="K117" s="77">
        <f>I117-J117</f>
        <v>150000</v>
      </c>
      <c r="L117" s="249">
        <f>J117/C117</f>
        <v>0</v>
      </c>
    </row>
    <row r="118" spans="1:12" ht="13.5" thickBot="1">
      <c r="A118" s="551"/>
      <c r="B118" s="259" t="s">
        <v>73</v>
      </c>
      <c r="C118" s="10">
        <v>2817000</v>
      </c>
      <c r="D118" s="10">
        <v>0</v>
      </c>
      <c r="E118" s="10"/>
      <c r="F118" s="10"/>
      <c r="G118" s="77"/>
      <c r="H118" s="10"/>
      <c r="I118" s="10"/>
      <c r="J118" s="10"/>
      <c r="K118" s="77">
        <f>I118-J118</f>
        <v>0</v>
      </c>
      <c r="L118" s="249">
        <f>J118/C118</f>
        <v>0</v>
      </c>
    </row>
    <row r="119" spans="1:12" ht="12.75">
      <c r="A119" s="574" t="s">
        <v>120</v>
      </c>
      <c r="B119" s="258" t="s">
        <v>192</v>
      </c>
      <c r="C119" s="16">
        <f>C120+C121+C122+C123</f>
        <v>52031140</v>
      </c>
      <c r="D119" s="16">
        <f aca="true" t="shared" si="35" ref="D119:K119">D120+D121+D122+D123</f>
        <v>13500000</v>
      </c>
      <c r="E119" s="16">
        <f t="shared" si="35"/>
        <v>0</v>
      </c>
      <c r="F119" s="16">
        <f t="shared" si="35"/>
        <v>0</v>
      </c>
      <c r="G119" s="16">
        <f t="shared" si="35"/>
        <v>0</v>
      </c>
      <c r="H119" s="16">
        <f t="shared" si="35"/>
        <v>24074068</v>
      </c>
      <c r="I119" s="16">
        <f t="shared" si="35"/>
        <v>24074068</v>
      </c>
      <c r="J119" s="16">
        <f t="shared" si="35"/>
        <v>9397453</v>
      </c>
      <c r="K119" s="16">
        <f t="shared" si="35"/>
        <v>14676615</v>
      </c>
      <c r="L119" s="266">
        <f t="shared" si="33"/>
        <v>0.18061209114388038</v>
      </c>
    </row>
    <row r="120" spans="1:12" ht="12.75">
      <c r="A120" s="575"/>
      <c r="B120" s="220" t="s">
        <v>78</v>
      </c>
      <c r="C120" s="35">
        <v>32685000</v>
      </c>
      <c r="D120" s="35">
        <v>9100000</v>
      </c>
      <c r="E120" s="35"/>
      <c r="F120" s="35"/>
      <c r="G120" s="36"/>
      <c r="H120" s="35">
        <v>15121361</v>
      </c>
      <c r="I120" s="35">
        <v>15121361</v>
      </c>
      <c r="J120" s="35">
        <v>9100000</v>
      </c>
      <c r="K120" s="20">
        <f>H120-J120</f>
        <v>6021361</v>
      </c>
      <c r="L120" s="240">
        <f>J120/C120</f>
        <v>0.27841517515679975</v>
      </c>
    </row>
    <row r="121" spans="1:12" ht="12.75">
      <c r="A121" s="575"/>
      <c r="B121" s="259" t="s">
        <v>95</v>
      </c>
      <c r="C121" s="10">
        <v>0</v>
      </c>
      <c r="D121" s="10">
        <v>0</v>
      </c>
      <c r="E121" s="10"/>
      <c r="F121" s="10"/>
      <c r="G121" s="77"/>
      <c r="H121" s="34"/>
      <c r="I121" s="34"/>
      <c r="J121" s="10"/>
      <c r="K121" s="20">
        <f>H121-J121</f>
        <v>0</v>
      </c>
      <c r="L121" s="240"/>
    </row>
    <row r="122" spans="1:12" ht="12.75">
      <c r="A122" s="575"/>
      <c r="B122" s="259" t="s">
        <v>72</v>
      </c>
      <c r="C122" s="10">
        <v>8093800</v>
      </c>
      <c r="D122" s="10">
        <v>1500000</v>
      </c>
      <c r="E122" s="10"/>
      <c r="F122" s="10"/>
      <c r="G122" s="77"/>
      <c r="H122" s="10">
        <f>387012+5413305</f>
        <v>5800317</v>
      </c>
      <c r="I122" s="10">
        <v>5800317</v>
      </c>
      <c r="J122" s="10">
        <v>131</v>
      </c>
      <c r="K122" s="20">
        <f>H122-J122</f>
        <v>5800186</v>
      </c>
      <c r="L122" s="240">
        <f>J122/C122</f>
        <v>1.6185228199362474E-05</v>
      </c>
    </row>
    <row r="123" spans="1:12" ht="13.5" thickBot="1">
      <c r="A123" s="576"/>
      <c r="B123" s="259" t="s">
        <v>73</v>
      </c>
      <c r="C123" s="10">
        <v>11252340</v>
      </c>
      <c r="D123" s="10">
        <v>2900000</v>
      </c>
      <c r="E123" s="10"/>
      <c r="F123" s="10"/>
      <c r="G123" s="77"/>
      <c r="H123" s="10">
        <f>2670440+176120+305830</f>
        <v>3152390</v>
      </c>
      <c r="I123" s="10">
        <v>3152390</v>
      </c>
      <c r="J123" s="10">
        <f>49657+247665</f>
        <v>297322</v>
      </c>
      <c r="K123" s="20">
        <f>H123-J123</f>
        <v>2855068</v>
      </c>
      <c r="L123" s="240">
        <f>J123/C123</f>
        <v>0.026423126211970134</v>
      </c>
    </row>
    <row r="124" spans="1:12" ht="13.5" thickBot="1">
      <c r="A124" s="260" t="s">
        <v>166</v>
      </c>
      <c r="B124" s="70"/>
      <c r="C124" s="61"/>
      <c r="D124" s="61"/>
      <c r="E124" s="61"/>
      <c r="F124" s="61"/>
      <c r="G124" s="89"/>
      <c r="H124" s="233"/>
      <c r="I124" s="233"/>
      <c r="J124" s="233"/>
      <c r="K124" s="90"/>
      <c r="L124" s="90"/>
    </row>
    <row r="125" spans="1:12" ht="13.5" thickBot="1">
      <c r="A125" s="561" t="s">
        <v>112</v>
      </c>
      <c r="B125" s="562"/>
      <c r="C125" s="562"/>
      <c r="D125" s="562"/>
      <c r="E125" s="562"/>
      <c r="F125" s="562"/>
      <c r="G125" s="562"/>
      <c r="H125" s="562"/>
      <c r="I125" s="562"/>
      <c r="J125" s="562"/>
      <c r="K125" s="562"/>
      <c r="L125" s="563"/>
    </row>
    <row r="126" spans="1:12" ht="12.75">
      <c r="A126" s="234" t="s">
        <v>76</v>
      </c>
      <c r="B126" s="82" t="s">
        <v>78</v>
      </c>
      <c r="C126" s="94">
        <f>C120+C112</f>
        <v>32909000</v>
      </c>
      <c r="D126" s="94">
        <f aca="true" t="shared" si="36" ref="D126:K126">D120+D112</f>
        <v>9324000</v>
      </c>
      <c r="E126" s="94">
        <f t="shared" si="36"/>
        <v>0</v>
      </c>
      <c r="F126" s="94">
        <f t="shared" si="36"/>
        <v>0</v>
      </c>
      <c r="G126" s="94">
        <f t="shared" si="36"/>
        <v>0</v>
      </c>
      <c r="H126" s="94">
        <f t="shared" si="36"/>
        <v>15121361</v>
      </c>
      <c r="I126" s="94">
        <f t="shared" si="36"/>
        <v>15121361</v>
      </c>
      <c r="J126" s="94">
        <f t="shared" si="36"/>
        <v>9100000</v>
      </c>
      <c r="K126" s="94">
        <f t="shared" si="36"/>
        <v>6021361</v>
      </c>
      <c r="L126" s="416">
        <f>J126/C126</f>
        <v>0.2765201008842566</v>
      </c>
    </row>
    <row r="127" spans="1:12" ht="12.75">
      <c r="A127" s="6" t="s">
        <v>75</v>
      </c>
      <c r="B127" s="73" t="s">
        <v>95</v>
      </c>
      <c r="C127" s="11">
        <f>C117+C113</f>
        <v>25432866</v>
      </c>
      <c r="D127" s="11">
        <f aca="true" t="shared" si="37" ref="D127:J127">D117+D113</f>
        <v>2104076</v>
      </c>
      <c r="E127" s="11">
        <f t="shared" si="37"/>
        <v>0</v>
      </c>
      <c r="F127" s="11">
        <f t="shared" si="37"/>
        <v>0</v>
      </c>
      <c r="G127" s="11">
        <f t="shared" si="37"/>
        <v>0</v>
      </c>
      <c r="H127" s="11">
        <f t="shared" si="37"/>
        <v>150000</v>
      </c>
      <c r="I127" s="11">
        <f t="shared" si="37"/>
        <v>150000</v>
      </c>
      <c r="J127" s="11">
        <f t="shared" si="37"/>
        <v>0</v>
      </c>
      <c r="K127" s="57">
        <f>K121+K113</f>
        <v>0</v>
      </c>
      <c r="L127" s="246">
        <f>J127/C127</f>
        <v>0</v>
      </c>
    </row>
    <row r="128" spans="1:12" ht="12.75">
      <c r="A128" s="6" t="s">
        <v>77</v>
      </c>
      <c r="B128" s="73" t="s">
        <v>72</v>
      </c>
      <c r="C128" s="11">
        <f>C122</f>
        <v>8093800</v>
      </c>
      <c r="D128" s="11">
        <f aca="true" t="shared" si="38" ref="D128:J128">D122</f>
        <v>1500000</v>
      </c>
      <c r="E128" s="11">
        <f t="shared" si="38"/>
        <v>0</v>
      </c>
      <c r="F128" s="11">
        <f t="shared" si="38"/>
        <v>0</v>
      </c>
      <c r="G128" s="11">
        <f t="shared" si="38"/>
        <v>0</v>
      </c>
      <c r="H128" s="11">
        <f t="shared" si="38"/>
        <v>5800317</v>
      </c>
      <c r="I128" s="11">
        <f t="shared" si="38"/>
        <v>5800317</v>
      </c>
      <c r="J128" s="11">
        <f t="shared" si="38"/>
        <v>131</v>
      </c>
      <c r="K128" s="57">
        <f>H128-J128</f>
        <v>5800186</v>
      </c>
      <c r="L128" s="246">
        <f>J128/C128</f>
        <v>1.6185228199362474E-05</v>
      </c>
    </row>
    <row r="129" spans="1:12" ht="12.75">
      <c r="A129" s="60" t="s">
        <v>121</v>
      </c>
      <c r="B129" s="73" t="s">
        <v>73</v>
      </c>
      <c r="C129" s="11">
        <f>C123+C118+C114+C115</f>
        <v>17979340</v>
      </c>
      <c r="D129" s="11">
        <f aca="true" t="shared" si="39" ref="D129:J129">D123+D118+D114+D115</f>
        <v>6538000</v>
      </c>
      <c r="E129" s="11">
        <f t="shared" si="39"/>
        <v>0</v>
      </c>
      <c r="F129" s="11">
        <f t="shared" si="39"/>
        <v>0</v>
      </c>
      <c r="G129" s="11">
        <f t="shared" si="39"/>
        <v>0</v>
      </c>
      <c r="H129" s="11">
        <f t="shared" si="39"/>
        <v>4513673</v>
      </c>
      <c r="I129" s="11">
        <f t="shared" si="39"/>
        <v>4513673</v>
      </c>
      <c r="J129" s="11">
        <f t="shared" si="39"/>
        <v>1658605</v>
      </c>
      <c r="K129" s="57">
        <f>K123+K114</f>
        <v>2855068</v>
      </c>
      <c r="L129" s="246" t="e">
        <f>L123+L114</f>
        <v>#DIV/0!</v>
      </c>
    </row>
    <row r="130" spans="1:12" ht="12.75">
      <c r="A130" s="46" t="s">
        <v>171</v>
      </c>
      <c r="B130" s="82"/>
      <c r="C130" s="15"/>
      <c r="D130" s="15"/>
      <c r="E130" s="15"/>
      <c r="F130" s="15"/>
      <c r="G130" s="15"/>
      <c r="H130" s="83">
        <f>H124</f>
        <v>0</v>
      </c>
      <c r="I130" s="83">
        <f>I124</f>
        <v>0</v>
      </c>
      <c r="J130" s="83">
        <f>J124</f>
        <v>0</v>
      </c>
      <c r="K130" s="58"/>
      <c r="L130" s="250"/>
    </row>
    <row r="131" spans="1:12" ht="12.75">
      <c r="A131" s="17" t="s">
        <v>174</v>
      </c>
      <c r="B131" s="25" t="s">
        <v>147</v>
      </c>
      <c r="C131" s="27">
        <f>C132</f>
        <v>5000</v>
      </c>
      <c r="D131" s="27">
        <f aca="true" t="shared" si="40" ref="D131:K131">D132</f>
        <v>5000</v>
      </c>
      <c r="E131" s="27">
        <f t="shared" si="40"/>
        <v>0</v>
      </c>
      <c r="F131" s="27">
        <f t="shared" si="40"/>
        <v>0</v>
      </c>
      <c r="G131" s="27">
        <f t="shared" si="40"/>
        <v>0</v>
      </c>
      <c r="H131" s="27">
        <f t="shared" si="40"/>
        <v>0</v>
      </c>
      <c r="I131" s="27">
        <f t="shared" si="40"/>
        <v>0</v>
      </c>
      <c r="J131" s="27">
        <f t="shared" si="40"/>
        <v>0</v>
      </c>
      <c r="K131" s="27">
        <f t="shared" si="40"/>
        <v>0</v>
      </c>
      <c r="L131" s="244">
        <f>J131/C131</f>
        <v>0</v>
      </c>
    </row>
    <row r="132" spans="1:12" ht="12.75">
      <c r="A132" s="557" t="s">
        <v>224</v>
      </c>
      <c r="B132" s="218" t="s">
        <v>192</v>
      </c>
      <c r="C132" s="219">
        <f>C133+C134</f>
        <v>5000</v>
      </c>
      <c r="D132" s="219">
        <f aca="true" t="shared" si="41" ref="D132:K132">D133+D134</f>
        <v>5000</v>
      </c>
      <c r="E132" s="219">
        <f t="shared" si="41"/>
        <v>0</v>
      </c>
      <c r="F132" s="219">
        <f t="shared" si="41"/>
        <v>0</v>
      </c>
      <c r="G132" s="219">
        <f t="shared" si="41"/>
        <v>0</v>
      </c>
      <c r="H132" s="219">
        <f t="shared" si="41"/>
        <v>0</v>
      </c>
      <c r="I132" s="219">
        <f t="shared" si="41"/>
        <v>0</v>
      </c>
      <c r="J132" s="219">
        <f t="shared" si="41"/>
        <v>0</v>
      </c>
      <c r="K132" s="219">
        <f t="shared" si="41"/>
        <v>0</v>
      </c>
      <c r="L132" s="267">
        <f>J132/C132</f>
        <v>0</v>
      </c>
    </row>
    <row r="133" spans="1:12" ht="12.75">
      <c r="A133" s="558"/>
      <c r="B133" s="215" t="s">
        <v>212</v>
      </c>
      <c r="C133" s="216"/>
      <c r="D133" s="216"/>
      <c r="E133" s="216"/>
      <c r="F133" s="216"/>
      <c r="G133" s="216"/>
      <c r="H133" s="216"/>
      <c r="I133" s="216"/>
      <c r="J133" s="216"/>
      <c r="K133" s="217"/>
      <c r="L133" s="251"/>
    </row>
    <row r="134" spans="1:12" ht="13.5" thickBot="1">
      <c r="A134" s="559"/>
      <c r="B134" s="235" t="s">
        <v>273</v>
      </c>
      <c r="C134" s="236">
        <v>5000</v>
      </c>
      <c r="D134" s="236">
        <v>5000</v>
      </c>
      <c r="E134" s="236"/>
      <c r="F134" s="236"/>
      <c r="G134" s="236"/>
      <c r="H134" s="236">
        <v>0</v>
      </c>
      <c r="I134" s="236">
        <v>0</v>
      </c>
      <c r="J134" s="236">
        <v>0</v>
      </c>
      <c r="K134" s="237">
        <f>I134-J134</f>
        <v>0</v>
      </c>
      <c r="L134" s="252"/>
    </row>
    <row r="135" spans="1:12" ht="13.5" thickBot="1">
      <c r="A135" s="561" t="s">
        <v>112</v>
      </c>
      <c r="B135" s="562"/>
      <c r="C135" s="562"/>
      <c r="D135" s="562"/>
      <c r="E135" s="562"/>
      <c r="F135" s="562"/>
      <c r="G135" s="562"/>
      <c r="H135" s="562"/>
      <c r="I135" s="562"/>
      <c r="J135" s="562"/>
      <c r="K135" s="562"/>
      <c r="L135" s="563"/>
    </row>
    <row r="136" spans="1:12" ht="12.75">
      <c r="A136" s="268" t="s">
        <v>213</v>
      </c>
      <c r="B136" s="238" t="s">
        <v>212</v>
      </c>
      <c r="C136" s="239">
        <f>C133</f>
        <v>0</v>
      </c>
      <c r="D136" s="239">
        <f aca="true" t="shared" si="42" ref="D136:K136">D133</f>
        <v>0</v>
      </c>
      <c r="E136" s="239">
        <f t="shared" si="42"/>
        <v>0</v>
      </c>
      <c r="F136" s="239">
        <f t="shared" si="42"/>
        <v>0</v>
      </c>
      <c r="G136" s="239">
        <f t="shared" si="42"/>
        <v>0</v>
      </c>
      <c r="H136" s="239"/>
      <c r="I136" s="239"/>
      <c r="J136" s="239">
        <f t="shared" si="42"/>
        <v>0</v>
      </c>
      <c r="K136" s="239">
        <f t="shared" si="42"/>
        <v>0</v>
      </c>
      <c r="L136" s="269"/>
    </row>
    <row r="137" spans="1:12" ht="12.75">
      <c r="A137" s="60" t="s">
        <v>272</v>
      </c>
      <c r="B137" s="73" t="s">
        <v>273</v>
      </c>
      <c r="C137" s="11">
        <f>C134</f>
        <v>5000</v>
      </c>
      <c r="D137" s="11">
        <f aca="true" t="shared" si="43" ref="D137:K137">D134</f>
        <v>5000</v>
      </c>
      <c r="E137" s="11">
        <f t="shared" si="43"/>
        <v>0</v>
      </c>
      <c r="F137" s="11">
        <f t="shared" si="43"/>
        <v>0</v>
      </c>
      <c r="G137" s="11">
        <f t="shared" si="43"/>
        <v>0</v>
      </c>
      <c r="H137" s="11">
        <f t="shared" si="43"/>
        <v>0</v>
      </c>
      <c r="I137" s="11">
        <f t="shared" si="43"/>
        <v>0</v>
      </c>
      <c r="J137" s="11">
        <f t="shared" si="43"/>
        <v>0</v>
      </c>
      <c r="K137" s="57">
        <f t="shared" si="43"/>
        <v>0</v>
      </c>
      <c r="L137" s="57">
        <f>L134</f>
        <v>0</v>
      </c>
    </row>
    <row r="138" spans="1:12" ht="13.5" thickBot="1">
      <c r="A138" s="4" t="s">
        <v>171</v>
      </c>
      <c r="B138" s="235"/>
      <c r="C138" s="236"/>
      <c r="D138" s="236"/>
      <c r="E138" s="236"/>
      <c r="F138" s="236"/>
      <c r="G138" s="236"/>
      <c r="H138" s="236"/>
      <c r="I138" s="236"/>
      <c r="J138" s="236"/>
      <c r="K138" s="237"/>
      <c r="L138" s="237"/>
    </row>
    <row r="139" spans="1:12" ht="24.75" customHeight="1" thickBot="1">
      <c r="A139" s="49" t="s">
        <v>122</v>
      </c>
      <c r="B139" s="50" t="s">
        <v>147</v>
      </c>
      <c r="C139" s="51">
        <f>C142+C148+C146+C153+C140+C145</f>
        <v>83946140</v>
      </c>
      <c r="D139" s="51">
        <f aca="true" t="shared" si="44" ref="D139:J139">D142+D148+D146+D153+D140+D145</f>
        <v>19590000</v>
      </c>
      <c r="E139" s="51">
        <f t="shared" si="44"/>
        <v>0</v>
      </c>
      <c r="F139" s="51">
        <f t="shared" si="44"/>
        <v>0</v>
      </c>
      <c r="G139" s="51">
        <f t="shared" si="44"/>
        <v>0</v>
      </c>
      <c r="H139" s="51">
        <f t="shared" si="44"/>
        <v>76767829</v>
      </c>
      <c r="I139" s="51">
        <f t="shared" si="44"/>
        <v>76767829</v>
      </c>
      <c r="J139" s="51">
        <f t="shared" si="44"/>
        <v>1946734</v>
      </c>
      <c r="K139" s="51">
        <f>K142+K148+K146+K153+K140</f>
        <v>74821095</v>
      </c>
      <c r="L139" s="308">
        <f>J139/C139</f>
        <v>0.023190274144826672</v>
      </c>
    </row>
    <row r="140" spans="1:12" ht="12.75">
      <c r="A140" s="337" t="s">
        <v>168</v>
      </c>
      <c r="B140" s="215"/>
      <c r="C140" s="339">
        <v>0</v>
      </c>
      <c r="D140" s="339">
        <v>0</v>
      </c>
      <c r="E140" s="339"/>
      <c r="F140" s="339"/>
      <c r="G140" s="340"/>
      <c r="H140" s="339">
        <v>0</v>
      </c>
      <c r="I140" s="339">
        <v>0</v>
      </c>
      <c r="J140" s="339">
        <v>0</v>
      </c>
      <c r="K140" s="341">
        <f aca="true" t="shared" si="45" ref="K140:L144">H140-J140</f>
        <v>0</v>
      </c>
      <c r="L140" s="341">
        <f t="shared" si="45"/>
        <v>0</v>
      </c>
    </row>
    <row r="141" spans="1:12" ht="12.75">
      <c r="A141" s="1" t="s">
        <v>169</v>
      </c>
      <c r="B141" s="69"/>
      <c r="C141" s="10">
        <f>D141+E141+F141+G141</f>
        <v>0</v>
      </c>
      <c r="D141" s="10"/>
      <c r="E141" s="10"/>
      <c r="F141" s="10"/>
      <c r="G141" s="77"/>
      <c r="H141" s="10"/>
      <c r="I141" s="10"/>
      <c r="J141" s="10"/>
      <c r="K141" s="20">
        <f t="shared" si="45"/>
        <v>0</v>
      </c>
      <c r="L141" s="20">
        <f t="shared" si="45"/>
        <v>0</v>
      </c>
    </row>
    <row r="142" spans="1:12" ht="12.75">
      <c r="A142" s="557" t="s">
        <v>224</v>
      </c>
      <c r="B142" s="342" t="s">
        <v>147</v>
      </c>
      <c r="C142" s="343">
        <f>SUM(C143:C144)</f>
        <v>1110000</v>
      </c>
      <c r="D142" s="343">
        <f aca="true" t="shared" si="46" ref="D142:K142">SUM(D143:D144)</f>
        <v>1110000</v>
      </c>
      <c r="E142" s="343">
        <f t="shared" si="46"/>
        <v>0</v>
      </c>
      <c r="F142" s="343">
        <f t="shared" si="46"/>
        <v>0</v>
      </c>
      <c r="G142" s="343">
        <f t="shared" si="46"/>
        <v>0</v>
      </c>
      <c r="H142" s="343">
        <f t="shared" si="46"/>
        <v>1083011</v>
      </c>
      <c r="I142" s="343">
        <f t="shared" si="46"/>
        <v>1083011</v>
      </c>
      <c r="J142" s="343">
        <f t="shared" si="46"/>
        <v>1083011</v>
      </c>
      <c r="K142" s="343">
        <f t="shared" si="46"/>
        <v>0</v>
      </c>
      <c r="L142" s="344">
        <f aca="true" t="shared" si="47" ref="L142:L152">J142/C142</f>
        <v>0.9756855855855856</v>
      </c>
    </row>
    <row r="143" spans="1:12" ht="12.75">
      <c r="A143" s="558"/>
      <c r="B143" s="69" t="s">
        <v>176</v>
      </c>
      <c r="C143" s="10">
        <v>0</v>
      </c>
      <c r="D143" s="10">
        <v>0</v>
      </c>
      <c r="E143" s="10"/>
      <c r="F143" s="10"/>
      <c r="G143" s="77"/>
      <c r="H143" s="10">
        <v>0</v>
      </c>
      <c r="I143" s="10">
        <v>0</v>
      </c>
      <c r="J143" s="10">
        <v>0</v>
      </c>
      <c r="K143" s="20">
        <v>0</v>
      </c>
      <c r="L143" s="249"/>
    </row>
    <row r="144" spans="1:12" ht="12.75">
      <c r="A144" s="559"/>
      <c r="B144" s="69" t="s">
        <v>89</v>
      </c>
      <c r="C144" s="10">
        <v>1110000</v>
      </c>
      <c r="D144" s="10">
        <v>1110000</v>
      </c>
      <c r="E144" s="10"/>
      <c r="F144" s="10"/>
      <c r="G144" s="77"/>
      <c r="H144" s="10">
        <v>1083011</v>
      </c>
      <c r="I144" s="10">
        <v>1083011</v>
      </c>
      <c r="J144" s="10">
        <v>1083011</v>
      </c>
      <c r="K144" s="20">
        <f t="shared" si="45"/>
        <v>0</v>
      </c>
      <c r="L144" s="249">
        <f t="shared" si="47"/>
        <v>0.9756855855855856</v>
      </c>
    </row>
    <row r="145" spans="1:12" ht="36">
      <c r="A145" s="446" t="s">
        <v>291</v>
      </c>
      <c r="B145" s="442" t="s">
        <v>176</v>
      </c>
      <c r="C145" s="443">
        <v>180000</v>
      </c>
      <c r="D145" s="443">
        <v>180000</v>
      </c>
      <c r="E145" s="443"/>
      <c r="F145" s="443"/>
      <c r="G145" s="444"/>
      <c r="H145" s="443"/>
      <c r="I145" s="443"/>
      <c r="J145" s="443"/>
      <c r="K145" s="444"/>
      <c r="L145" s="445"/>
    </row>
    <row r="146" spans="1:12" ht="12.75">
      <c r="A146" s="568" t="s">
        <v>255</v>
      </c>
      <c r="B146" s="408" t="s">
        <v>254</v>
      </c>
      <c r="C146" s="409">
        <f>C147</f>
        <v>31150000</v>
      </c>
      <c r="D146" s="409">
        <f aca="true" t="shared" si="48" ref="D146:K146">D147</f>
        <v>0</v>
      </c>
      <c r="E146" s="409">
        <f t="shared" si="48"/>
        <v>0</v>
      </c>
      <c r="F146" s="409">
        <f t="shared" si="48"/>
        <v>0</v>
      </c>
      <c r="G146" s="409">
        <f t="shared" si="48"/>
        <v>0</v>
      </c>
      <c r="H146" s="409">
        <f t="shared" si="48"/>
        <v>31140000</v>
      </c>
      <c r="I146" s="409">
        <f t="shared" si="48"/>
        <v>31140000</v>
      </c>
      <c r="J146" s="409">
        <f t="shared" si="48"/>
        <v>0</v>
      </c>
      <c r="K146" s="409">
        <f t="shared" si="48"/>
        <v>31140000</v>
      </c>
      <c r="L146" s="412">
        <f>J146/C146</f>
        <v>0</v>
      </c>
    </row>
    <row r="147" spans="1:12" ht="12.75">
      <c r="A147" s="569"/>
      <c r="B147" s="69" t="s">
        <v>89</v>
      </c>
      <c r="C147" s="10">
        <v>31150000</v>
      </c>
      <c r="D147" s="10">
        <v>0</v>
      </c>
      <c r="E147" s="10"/>
      <c r="F147" s="10"/>
      <c r="G147" s="77"/>
      <c r="H147" s="10">
        <v>31140000</v>
      </c>
      <c r="I147" s="10">
        <v>31140000</v>
      </c>
      <c r="J147" s="10">
        <v>0</v>
      </c>
      <c r="K147" s="77">
        <f>H147-J147</f>
        <v>31140000</v>
      </c>
      <c r="L147" s="249">
        <f>J147/C147</f>
        <v>0</v>
      </c>
    </row>
    <row r="148" spans="1:12" ht="12.75">
      <c r="A148" s="560" t="s">
        <v>109</v>
      </c>
      <c r="B148" s="44" t="s">
        <v>147</v>
      </c>
      <c r="C148" s="16">
        <f>C149+C151+C152+C150</f>
        <v>51506140</v>
      </c>
      <c r="D148" s="16">
        <f aca="true" t="shared" si="49" ref="D148:K148">D149+D151+D152+D150</f>
        <v>18300000</v>
      </c>
      <c r="E148" s="16">
        <f t="shared" si="49"/>
        <v>0</v>
      </c>
      <c r="F148" s="16">
        <f t="shared" si="49"/>
        <v>0</v>
      </c>
      <c r="G148" s="16">
        <f t="shared" si="49"/>
        <v>0</v>
      </c>
      <c r="H148" s="16">
        <f t="shared" si="49"/>
        <v>44544818</v>
      </c>
      <c r="I148" s="16">
        <f t="shared" si="49"/>
        <v>44544818</v>
      </c>
      <c r="J148" s="16">
        <f t="shared" si="49"/>
        <v>863723</v>
      </c>
      <c r="K148" s="16">
        <f t="shared" si="49"/>
        <v>43681095</v>
      </c>
      <c r="L148" s="266">
        <f t="shared" si="47"/>
        <v>0.016769321094533583</v>
      </c>
    </row>
    <row r="149" spans="1:12" ht="12.75">
      <c r="A149" s="560"/>
      <c r="B149" s="74" t="s">
        <v>177</v>
      </c>
      <c r="C149" s="35">
        <v>29794860</v>
      </c>
      <c r="D149" s="35">
        <v>12000000</v>
      </c>
      <c r="E149" s="35"/>
      <c r="F149" s="35"/>
      <c r="G149" s="36"/>
      <c r="H149" s="35">
        <v>27500000</v>
      </c>
      <c r="I149" s="35">
        <v>27500000</v>
      </c>
      <c r="J149" s="35">
        <v>27024</v>
      </c>
      <c r="K149" s="20">
        <f>H149-J149</f>
        <v>27472976</v>
      </c>
      <c r="L149" s="240">
        <f t="shared" si="47"/>
        <v>0.0009070020802245756</v>
      </c>
    </row>
    <row r="150" spans="1:12" ht="12.75">
      <c r="A150" s="560"/>
      <c r="B150" s="74" t="s">
        <v>89</v>
      </c>
      <c r="C150" s="35"/>
      <c r="D150" s="35"/>
      <c r="E150" s="35"/>
      <c r="F150" s="35"/>
      <c r="G150" s="36"/>
      <c r="H150" s="35"/>
      <c r="I150" s="35"/>
      <c r="J150" s="35"/>
      <c r="K150" s="20"/>
      <c r="L150" s="240"/>
    </row>
    <row r="151" spans="1:12" ht="12.75">
      <c r="A151" s="560"/>
      <c r="B151" s="72" t="s">
        <v>90</v>
      </c>
      <c r="C151" s="10">
        <v>15430000</v>
      </c>
      <c r="D151" s="10">
        <v>5000000</v>
      </c>
      <c r="E151" s="10"/>
      <c r="F151" s="10"/>
      <c r="G151" s="77"/>
      <c r="H151" s="10">
        <v>14183901</v>
      </c>
      <c r="I151" s="10">
        <v>14183901</v>
      </c>
      <c r="J151" s="10">
        <v>681258</v>
      </c>
      <c r="K151" s="20">
        <f>H151-J151</f>
        <v>13502643</v>
      </c>
      <c r="L151" s="240">
        <f t="shared" si="47"/>
        <v>0.04415152300712897</v>
      </c>
    </row>
    <row r="152" spans="1:12" ht="12.75">
      <c r="A152" s="560"/>
      <c r="B152" s="72" t="s">
        <v>91</v>
      </c>
      <c r="C152" s="10">
        <v>6281280</v>
      </c>
      <c r="D152" s="10">
        <v>1300000</v>
      </c>
      <c r="E152" s="10"/>
      <c r="F152" s="10"/>
      <c r="G152" s="77"/>
      <c r="H152" s="10">
        <v>2860917</v>
      </c>
      <c r="I152" s="10">
        <v>2860917</v>
      </c>
      <c r="J152" s="10">
        <v>155441</v>
      </c>
      <c r="K152" s="20">
        <f>H152-J152</f>
        <v>2705476</v>
      </c>
      <c r="L152" s="240">
        <f t="shared" si="47"/>
        <v>0.024746707677416067</v>
      </c>
    </row>
    <row r="153" spans="1:12" ht="13.5" thickBot="1">
      <c r="A153" s="4" t="s">
        <v>171</v>
      </c>
      <c r="B153" s="70" t="s">
        <v>91</v>
      </c>
      <c r="C153" s="61">
        <v>0</v>
      </c>
      <c r="D153" s="61">
        <v>0</v>
      </c>
      <c r="E153" s="61"/>
      <c r="F153" s="61"/>
      <c r="G153" s="89"/>
      <c r="H153" s="233">
        <v>0</v>
      </c>
      <c r="I153" s="233">
        <v>0</v>
      </c>
      <c r="J153" s="233">
        <v>0</v>
      </c>
      <c r="K153" s="90">
        <f>H153-J153</f>
        <v>0</v>
      </c>
      <c r="L153" s="243"/>
    </row>
    <row r="154" spans="1:12" ht="13.5" thickBot="1">
      <c r="A154" s="561" t="s">
        <v>112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3"/>
    </row>
    <row r="155" spans="1:12" ht="12.75">
      <c r="A155" s="234" t="s">
        <v>175</v>
      </c>
      <c r="B155" s="82" t="s">
        <v>176</v>
      </c>
      <c r="C155" s="94">
        <f>C143+C149+C145</f>
        <v>29974860</v>
      </c>
      <c r="D155" s="94">
        <f aca="true" t="shared" si="50" ref="D155:J155">D143+D149+D145</f>
        <v>12180000</v>
      </c>
      <c r="E155" s="94">
        <f t="shared" si="50"/>
        <v>0</v>
      </c>
      <c r="F155" s="94">
        <f t="shared" si="50"/>
        <v>0</v>
      </c>
      <c r="G155" s="94">
        <f t="shared" si="50"/>
        <v>0</v>
      </c>
      <c r="H155" s="94">
        <f t="shared" si="50"/>
        <v>27500000</v>
      </c>
      <c r="I155" s="94">
        <f t="shared" si="50"/>
        <v>27500000</v>
      </c>
      <c r="J155" s="94">
        <f t="shared" si="50"/>
        <v>27024</v>
      </c>
      <c r="K155" s="94">
        <f>K149+K143</f>
        <v>27472976</v>
      </c>
      <c r="L155" s="241">
        <f>J155/C155</f>
        <v>0.000901555503511943</v>
      </c>
    </row>
    <row r="156" spans="1:12" ht="12.75">
      <c r="A156" s="6" t="s">
        <v>201</v>
      </c>
      <c r="B156" s="73" t="s">
        <v>89</v>
      </c>
      <c r="C156" s="11">
        <f>C144+C147+C150</f>
        <v>32260000</v>
      </c>
      <c r="D156" s="11">
        <f aca="true" t="shared" si="51" ref="D156:J156">D150+D144+D140</f>
        <v>1110000</v>
      </c>
      <c r="E156" s="11">
        <f t="shared" si="51"/>
        <v>0</v>
      </c>
      <c r="F156" s="11">
        <f t="shared" si="51"/>
        <v>0</v>
      </c>
      <c r="G156" s="11">
        <f t="shared" si="51"/>
        <v>0</v>
      </c>
      <c r="H156" s="11">
        <f t="shared" si="51"/>
        <v>1083011</v>
      </c>
      <c r="I156" s="11">
        <f t="shared" si="51"/>
        <v>1083011</v>
      </c>
      <c r="J156" s="11">
        <f t="shared" si="51"/>
        <v>1083011</v>
      </c>
      <c r="K156" s="11">
        <f>K150+K144</f>
        <v>0</v>
      </c>
      <c r="L156" s="241">
        <f>J156/C156</f>
        <v>0.033571326720396776</v>
      </c>
    </row>
    <row r="157" spans="1:12" ht="12.75">
      <c r="A157" s="6" t="s">
        <v>123</v>
      </c>
      <c r="B157" s="73" t="s">
        <v>90</v>
      </c>
      <c r="C157" s="11">
        <f>C151</f>
        <v>15430000</v>
      </c>
      <c r="D157" s="11">
        <f aca="true" t="shared" si="52" ref="D157:K157">D151</f>
        <v>5000000</v>
      </c>
      <c r="E157" s="11">
        <f t="shared" si="52"/>
        <v>0</v>
      </c>
      <c r="F157" s="11">
        <f t="shared" si="52"/>
        <v>0</v>
      </c>
      <c r="G157" s="11">
        <f t="shared" si="52"/>
        <v>0</v>
      </c>
      <c r="H157" s="11">
        <f t="shared" si="52"/>
        <v>14183901</v>
      </c>
      <c r="I157" s="11">
        <f t="shared" si="52"/>
        <v>14183901</v>
      </c>
      <c r="J157" s="11">
        <f t="shared" si="52"/>
        <v>681258</v>
      </c>
      <c r="K157" s="57">
        <f t="shared" si="52"/>
        <v>13502643</v>
      </c>
      <c r="L157" s="241">
        <f>J157/C157</f>
        <v>0.04415152300712897</v>
      </c>
    </row>
    <row r="158" spans="1:12" ht="12.75">
      <c r="A158" s="5" t="s">
        <v>124</v>
      </c>
      <c r="B158" s="84" t="s">
        <v>91</v>
      </c>
      <c r="C158" s="15">
        <f>C152+C153</f>
        <v>6281280</v>
      </c>
      <c r="D158" s="15">
        <f aca="true" t="shared" si="53" ref="D158:K158">D152+D153</f>
        <v>1300000</v>
      </c>
      <c r="E158" s="15">
        <f t="shared" si="53"/>
        <v>0</v>
      </c>
      <c r="F158" s="15">
        <f t="shared" si="53"/>
        <v>0</v>
      </c>
      <c r="G158" s="15">
        <f t="shared" si="53"/>
        <v>0</v>
      </c>
      <c r="H158" s="15">
        <f t="shared" si="53"/>
        <v>2860917</v>
      </c>
      <c r="I158" s="15">
        <f t="shared" si="53"/>
        <v>2860917</v>
      </c>
      <c r="J158" s="15">
        <f t="shared" si="53"/>
        <v>155441</v>
      </c>
      <c r="K158" s="15">
        <f t="shared" si="53"/>
        <v>2705476</v>
      </c>
      <c r="L158" s="241">
        <f>J158/C158</f>
        <v>0.024746707677416067</v>
      </c>
    </row>
    <row r="159" spans="1:12" ht="13.5" thickBot="1">
      <c r="A159" s="101" t="s">
        <v>171</v>
      </c>
      <c r="B159" s="102"/>
      <c r="C159" s="103"/>
      <c r="D159" s="103"/>
      <c r="E159" s="103"/>
      <c r="F159" s="103"/>
      <c r="G159" s="103"/>
      <c r="H159" s="104"/>
      <c r="I159" s="104"/>
      <c r="J159" s="104"/>
      <c r="K159" s="105"/>
      <c r="L159" s="105"/>
    </row>
    <row r="160" spans="3:12" ht="12.75">
      <c r="C160" s="9"/>
      <c r="D160" s="8"/>
      <c r="E160" s="8"/>
      <c r="F160" s="8"/>
      <c r="G160" s="8"/>
      <c r="H160" s="8"/>
      <c r="I160" s="8"/>
      <c r="J160" s="8"/>
      <c r="K160" s="8"/>
      <c r="L160" s="8"/>
    </row>
    <row r="161" spans="3:12" ht="13.5" thickBot="1">
      <c r="C161" s="9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33.75">
      <c r="A162" s="566" t="s">
        <v>158</v>
      </c>
      <c r="B162" s="567"/>
      <c r="C162" s="387" t="s">
        <v>141</v>
      </c>
      <c r="D162" s="387" t="s">
        <v>142</v>
      </c>
      <c r="E162" s="39"/>
      <c r="F162" s="39"/>
      <c r="G162" s="39"/>
      <c r="H162" s="387" t="s">
        <v>143</v>
      </c>
      <c r="I162" s="387" t="s">
        <v>144</v>
      </c>
      <c r="J162" s="387" t="s">
        <v>145</v>
      </c>
      <c r="K162" s="387" t="s">
        <v>146</v>
      </c>
      <c r="L162" s="398" t="s">
        <v>220</v>
      </c>
    </row>
    <row r="163" spans="1:12" ht="12.75">
      <c r="A163" s="547" t="s">
        <v>106</v>
      </c>
      <c r="B163" s="548"/>
      <c r="C163" s="388">
        <f>C140+C109+C98+C75+C65+C41+C26+C18+C10+C76</f>
        <v>2037200</v>
      </c>
      <c r="D163" s="388">
        <f aca="true" t="shared" si="54" ref="D163:K163">D140+D109+D98+D75+D65+D41+D26+D18+D10+D76</f>
        <v>406400</v>
      </c>
      <c r="E163" s="388">
        <f t="shared" si="54"/>
        <v>0</v>
      </c>
      <c r="F163" s="388">
        <f t="shared" si="54"/>
        <v>0</v>
      </c>
      <c r="G163" s="388">
        <f t="shared" si="54"/>
        <v>0</v>
      </c>
      <c r="H163" s="388">
        <f t="shared" si="54"/>
        <v>406400</v>
      </c>
      <c r="I163" s="388">
        <f t="shared" si="54"/>
        <v>406400</v>
      </c>
      <c r="J163" s="388">
        <f t="shared" si="54"/>
        <v>406400</v>
      </c>
      <c r="K163" s="388">
        <f t="shared" si="54"/>
        <v>0</v>
      </c>
      <c r="L163" s="399">
        <f aca="true" t="shared" si="55" ref="L163:L169">J163/C163</f>
        <v>0.19948949538582367</v>
      </c>
    </row>
    <row r="164" spans="1:12" ht="12.75">
      <c r="A164" s="573" t="s">
        <v>298</v>
      </c>
      <c r="B164" s="548"/>
      <c r="C164" s="388">
        <f aca="true" t="shared" si="56" ref="C164:K164">C141+C110+C99+C77+C66+C42+C27+C19+C11</f>
        <v>5500000</v>
      </c>
      <c r="D164" s="388">
        <f t="shared" si="56"/>
        <v>5500000</v>
      </c>
      <c r="E164" s="383">
        <f t="shared" si="56"/>
        <v>0</v>
      </c>
      <c r="F164" s="10">
        <f t="shared" si="56"/>
        <v>0</v>
      </c>
      <c r="G164" s="77">
        <f t="shared" si="56"/>
        <v>0</v>
      </c>
      <c r="H164" s="388">
        <f t="shared" si="56"/>
        <v>0</v>
      </c>
      <c r="I164" s="388">
        <f t="shared" si="56"/>
        <v>0</v>
      </c>
      <c r="J164" s="388">
        <f t="shared" si="56"/>
        <v>0</v>
      </c>
      <c r="K164" s="388">
        <f t="shared" si="56"/>
        <v>0</v>
      </c>
      <c r="L164" s="399">
        <f t="shared" si="55"/>
        <v>0</v>
      </c>
    </row>
    <row r="165" spans="1:12" ht="24.75" customHeight="1">
      <c r="A165" s="593" t="s">
        <v>318</v>
      </c>
      <c r="B165" s="548"/>
      <c r="C165" s="388">
        <f>C145+C115+C82</f>
        <v>8389300</v>
      </c>
      <c r="D165" s="388">
        <f aca="true" t="shared" si="57" ref="D165:K165">D145+D115+D82</f>
        <v>6818000</v>
      </c>
      <c r="E165" s="388">
        <f t="shared" si="57"/>
        <v>0</v>
      </c>
      <c r="F165" s="388">
        <f t="shared" si="57"/>
        <v>0</v>
      </c>
      <c r="G165" s="388">
        <f t="shared" si="57"/>
        <v>0</v>
      </c>
      <c r="H165" s="388">
        <f t="shared" si="57"/>
        <v>1361283</v>
      </c>
      <c r="I165" s="388">
        <f t="shared" si="57"/>
        <v>1361283</v>
      </c>
      <c r="J165" s="388">
        <f t="shared" si="57"/>
        <v>1361283</v>
      </c>
      <c r="K165" s="388">
        <f t="shared" si="57"/>
        <v>0</v>
      </c>
      <c r="L165" s="399">
        <f t="shared" si="55"/>
        <v>0.16226419367527684</v>
      </c>
    </row>
    <row r="166" spans="1:12" ht="12.75">
      <c r="A166" s="99"/>
      <c r="B166" s="379" t="s">
        <v>211</v>
      </c>
      <c r="C166" s="388">
        <f>C142+C111+C100+C79+C43+C28</f>
        <v>1950900</v>
      </c>
      <c r="D166" s="388">
        <f aca="true" t="shared" si="58" ref="D166:K166">D142+D111+D100+D79+D43+D28</f>
        <v>1950900</v>
      </c>
      <c r="E166" s="388">
        <f t="shared" si="58"/>
        <v>0</v>
      </c>
      <c r="F166" s="388">
        <f t="shared" si="58"/>
        <v>0</v>
      </c>
      <c r="G166" s="388">
        <f t="shared" si="58"/>
        <v>0</v>
      </c>
      <c r="H166" s="388">
        <f t="shared" si="58"/>
        <v>1247821</v>
      </c>
      <c r="I166" s="388">
        <f t="shared" si="58"/>
        <v>1247821</v>
      </c>
      <c r="J166" s="388">
        <f t="shared" si="58"/>
        <v>1089711</v>
      </c>
      <c r="K166" s="388">
        <f t="shared" si="58"/>
        <v>158110</v>
      </c>
      <c r="L166" s="399">
        <f t="shared" si="55"/>
        <v>0.5585683530678148</v>
      </c>
    </row>
    <row r="167" spans="1:12" ht="24" customHeight="1">
      <c r="A167" s="571" t="s">
        <v>257</v>
      </c>
      <c r="B167" s="572"/>
      <c r="C167" s="388">
        <f>C146+C83</f>
        <v>46256500</v>
      </c>
      <c r="D167" s="388">
        <f aca="true" t="shared" si="59" ref="D167:K167">D146+D83</f>
        <v>1058000</v>
      </c>
      <c r="E167" s="388">
        <f t="shared" si="59"/>
        <v>0</v>
      </c>
      <c r="F167" s="388">
        <f t="shared" si="59"/>
        <v>0</v>
      </c>
      <c r="G167" s="388">
        <f t="shared" si="59"/>
        <v>0</v>
      </c>
      <c r="H167" s="388">
        <f t="shared" si="59"/>
        <v>31140000</v>
      </c>
      <c r="I167" s="388">
        <f t="shared" si="59"/>
        <v>31140000</v>
      </c>
      <c r="J167" s="388">
        <f t="shared" si="59"/>
        <v>0</v>
      </c>
      <c r="K167" s="388">
        <f t="shared" si="59"/>
        <v>31140000</v>
      </c>
      <c r="L167" s="399">
        <f t="shared" si="55"/>
        <v>0</v>
      </c>
    </row>
    <row r="168" spans="1:12" ht="27" customHeight="1">
      <c r="A168" s="571" t="s">
        <v>258</v>
      </c>
      <c r="B168" s="572"/>
      <c r="C168" s="388">
        <f>C116+C46</f>
        <v>93605182</v>
      </c>
      <c r="D168" s="388">
        <f aca="true" t="shared" si="60" ref="D168:K168">D116+D46</f>
        <v>25362436</v>
      </c>
      <c r="E168" s="388">
        <f t="shared" si="60"/>
        <v>0</v>
      </c>
      <c r="F168" s="388">
        <f t="shared" si="60"/>
        <v>0</v>
      </c>
      <c r="G168" s="388">
        <f t="shared" si="60"/>
        <v>0</v>
      </c>
      <c r="H168" s="388">
        <f t="shared" si="60"/>
        <v>469360</v>
      </c>
      <c r="I168" s="388">
        <f t="shared" si="60"/>
        <v>469360</v>
      </c>
      <c r="J168" s="388">
        <f t="shared" si="60"/>
        <v>0</v>
      </c>
      <c r="K168" s="388">
        <f t="shared" si="60"/>
        <v>469360</v>
      </c>
      <c r="L168" s="399">
        <f t="shared" si="55"/>
        <v>0</v>
      </c>
    </row>
    <row r="169" spans="1:12" ht="12.75">
      <c r="A169" s="547" t="s">
        <v>109</v>
      </c>
      <c r="B169" s="548"/>
      <c r="C169" s="388">
        <f aca="true" t="shared" si="61" ref="C169:K169">C148+C132+C119+C103+C86+C49+C29+C21+C13+C68</f>
        <v>119709798</v>
      </c>
      <c r="D169" s="388">
        <f t="shared" si="61"/>
        <v>37401585</v>
      </c>
      <c r="E169" s="388">
        <f t="shared" si="61"/>
        <v>6000</v>
      </c>
      <c r="F169" s="388">
        <f t="shared" si="61"/>
        <v>0</v>
      </c>
      <c r="G169" s="388">
        <f t="shared" si="61"/>
        <v>0</v>
      </c>
      <c r="H169" s="388">
        <f t="shared" si="61"/>
        <v>71606844</v>
      </c>
      <c r="I169" s="388">
        <f t="shared" si="61"/>
        <v>71606844</v>
      </c>
      <c r="J169" s="388">
        <f t="shared" si="61"/>
        <v>11472952</v>
      </c>
      <c r="K169" s="388">
        <f t="shared" si="61"/>
        <v>60133892</v>
      </c>
      <c r="L169" s="399">
        <f t="shared" si="55"/>
        <v>0.09583970728945679</v>
      </c>
    </row>
    <row r="170" spans="1:12" ht="15" hidden="1">
      <c r="A170" s="28" t="s">
        <v>110</v>
      </c>
      <c r="B170" s="380" t="s">
        <v>126</v>
      </c>
      <c r="C170" s="389" t="s">
        <v>127</v>
      </c>
      <c r="D170" s="389" t="s">
        <v>128</v>
      </c>
      <c r="E170" s="384" t="s">
        <v>129</v>
      </c>
      <c r="F170" s="29" t="s">
        <v>130</v>
      </c>
      <c r="G170" s="40"/>
      <c r="H170" s="394"/>
      <c r="I170" s="394"/>
      <c r="J170" s="394"/>
      <c r="K170" s="394"/>
      <c r="L170" s="248"/>
    </row>
    <row r="171" spans="1:12" ht="15.75" hidden="1">
      <c r="A171" s="19" t="s">
        <v>106</v>
      </c>
      <c r="B171" s="381">
        <f aca="true" t="shared" si="62" ref="B171:B176">C171+D171+E171+F171</f>
        <v>406400</v>
      </c>
      <c r="C171" s="388">
        <f>D140+D109+D98+D75+D65+D41+D26+D18+D10</f>
        <v>406400</v>
      </c>
      <c r="D171" s="388">
        <f>E140+E109+E98+E75+E65+E41+E26+E18+E10</f>
        <v>0</v>
      </c>
      <c r="E171" s="383">
        <f>F140+F109+F98+F75+F65+F41+F26+F18+F10</f>
        <v>0</v>
      </c>
      <c r="F171" s="20">
        <f>G140+G109+G98+G75+G65+G41+G26+G18+G10</f>
        <v>0</v>
      </c>
      <c r="G171" s="40"/>
      <c r="H171" s="394"/>
      <c r="I171" s="394"/>
      <c r="J171" s="394"/>
      <c r="K171" s="394"/>
      <c r="L171" s="248"/>
    </row>
    <row r="172" spans="1:12" ht="15.75" hidden="1">
      <c r="A172" s="19" t="s">
        <v>107</v>
      </c>
      <c r="B172" s="381">
        <f t="shared" si="62"/>
        <v>5500000</v>
      </c>
      <c r="C172" s="388">
        <f>D141+D110+D99+D77+D66+D42+D27+D19+D11</f>
        <v>5500000</v>
      </c>
      <c r="D172" s="388">
        <f>E141+E110+E99+E77+E66+E42+E27+E19+E11</f>
        <v>0</v>
      </c>
      <c r="E172" s="383">
        <f>F141+F110+F99+F77+F66+F42+F27+F19+F11</f>
        <v>0</v>
      </c>
      <c r="F172" s="20">
        <f>G141+G110+G99+G77+G66+G42+G27+G19+G11</f>
        <v>0</v>
      </c>
      <c r="G172" s="40"/>
      <c r="H172" s="394"/>
      <c r="I172" s="394"/>
      <c r="J172" s="394"/>
      <c r="K172" s="394"/>
      <c r="L172" s="248"/>
    </row>
    <row r="173" spans="1:12" ht="15.75" hidden="1">
      <c r="A173" s="19" t="s">
        <v>108</v>
      </c>
      <c r="B173" s="381" t="e">
        <f t="shared" si="62"/>
        <v>#REF!</v>
      </c>
      <c r="C173" s="388" t="e">
        <f>D144+D112+D101+D81+D67+#REF!+D28+D20+D12</f>
        <v>#REF!</v>
      </c>
      <c r="D173" s="388" t="e">
        <f>E144+E112+E101+E81+E67+#REF!+E28+E20+E12</f>
        <v>#REF!</v>
      </c>
      <c r="E173" s="383" t="e">
        <f>F144+F112+F101+F81+F67+#REF!+F28+F20+F12</f>
        <v>#REF!</v>
      </c>
      <c r="F173" s="20" t="e">
        <f>G144+G112+G101+G81+G67+#REF!+G28+G20+G12</f>
        <v>#REF!</v>
      </c>
      <c r="G173" s="40"/>
      <c r="H173" s="394"/>
      <c r="I173" s="394"/>
      <c r="J173" s="394"/>
      <c r="K173" s="394"/>
      <c r="L173" s="248"/>
    </row>
    <row r="174" spans="1:12" ht="15.75" hidden="1">
      <c r="A174" s="19" t="s">
        <v>109</v>
      </c>
      <c r="B174" s="381">
        <f t="shared" si="62"/>
        <v>37402585</v>
      </c>
      <c r="C174" s="388">
        <f>D148+D119+D86+D68+D49+D33+D21+D13+D103</f>
        <v>37396585</v>
      </c>
      <c r="D174" s="388">
        <f>E148+E119+E86+E68+E49+E33+E21+E13+E103</f>
        <v>6000</v>
      </c>
      <c r="E174" s="383">
        <f>F148+F119+F86+F68+F49+F33+F21+F13+F103</f>
        <v>0</v>
      </c>
      <c r="F174" s="20">
        <f>G148+G119+G86+G68+G49+G33+G21+G13+G103</f>
        <v>0</v>
      </c>
      <c r="G174" s="40"/>
      <c r="H174" s="394"/>
      <c r="I174" s="394"/>
      <c r="J174" s="394"/>
      <c r="K174" s="394"/>
      <c r="L174" s="248"/>
    </row>
    <row r="175" spans="1:12" ht="15.75" hidden="1">
      <c r="A175" s="19" t="s">
        <v>110</v>
      </c>
      <c r="B175" s="381">
        <f t="shared" si="62"/>
        <v>0</v>
      </c>
      <c r="C175" s="388"/>
      <c r="D175" s="393"/>
      <c r="E175" s="385"/>
      <c r="F175" s="3"/>
      <c r="G175" s="40"/>
      <c r="H175" s="394"/>
      <c r="I175" s="394"/>
      <c r="J175" s="394"/>
      <c r="K175" s="394"/>
      <c r="L175" s="248"/>
    </row>
    <row r="176" spans="1:12" ht="16.5" hidden="1" thickBot="1">
      <c r="A176" s="21" t="s">
        <v>132</v>
      </c>
      <c r="B176" s="382" t="e">
        <f t="shared" si="62"/>
        <v>#REF!</v>
      </c>
      <c r="C176" s="390" t="e">
        <f>C175+C174+C173+C172+C171</f>
        <v>#REF!</v>
      </c>
      <c r="D176" s="390" t="e">
        <f>D175+D174+D173+D172+D171</f>
        <v>#REF!</v>
      </c>
      <c r="E176" s="386" t="e">
        <f>E175+E174+E173+E172+E171</f>
        <v>#REF!</v>
      </c>
      <c r="F176" s="18" t="e">
        <f>F175+F174+F173+F172+F171</f>
        <v>#REF!</v>
      </c>
      <c r="G176" s="40"/>
      <c r="H176" s="394"/>
      <c r="I176" s="394"/>
      <c r="J176" s="394"/>
      <c r="K176" s="394"/>
      <c r="L176" s="248"/>
    </row>
    <row r="177" spans="1:12" ht="12.75" hidden="1">
      <c r="A177" s="41"/>
      <c r="B177" s="42"/>
      <c r="C177" s="391"/>
      <c r="D177" s="394"/>
      <c r="E177" s="40"/>
      <c r="F177" s="40"/>
      <c r="G177" s="40"/>
      <c r="H177" s="394"/>
      <c r="I177" s="394"/>
      <c r="J177" s="394"/>
      <c r="K177" s="394"/>
      <c r="L177" s="248"/>
    </row>
    <row r="178" spans="1:12" ht="13.5" thickBot="1">
      <c r="A178" s="577" t="s">
        <v>181</v>
      </c>
      <c r="B178" s="578"/>
      <c r="C178" s="392">
        <f>C153+C124+C104+C90+C69+C34+C14</f>
        <v>0</v>
      </c>
      <c r="D178" s="392">
        <f>D153+D124+D104+D90+D69+D34+D14</f>
        <v>0</v>
      </c>
      <c r="E178" s="385"/>
      <c r="F178" s="2"/>
      <c r="G178" s="396"/>
      <c r="H178" s="397"/>
      <c r="I178" s="397">
        <f>I14+I34+I56+I69+I90+I104+I124+I153</f>
        <v>0</v>
      </c>
      <c r="J178" s="397">
        <f>J14+J34+J56+J69+J90+J104+J124+J153</f>
        <v>0</v>
      </c>
      <c r="K178" s="395"/>
      <c r="L178" s="430" t="e">
        <f>J178/C178</f>
        <v>#DIV/0!</v>
      </c>
    </row>
    <row r="179" spans="1:12" ht="18.75" thickBot="1">
      <c r="A179" s="564" t="s">
        <v>133</v>
      </c>
      <c r="B179" s="565"/>
      <c r="C179" s="314">
        <f>C163+C164+C166+C167+C168+C169+C178+C165</f>
        <v>277448880</v>
      </c>
      <c r="D179" s="314">
        <f aca="true" t="shared" si="63" ref="D179:J179">D163+D164+D166+D167+D168+D169+D178+D165</f>
        <v>78497321</v>
      </c>
      <c r="E179" s="314">
        <f t="shared" si="63"/>
        <v>6000</v>
      </c>
      <c r="F179" s="314">
        <f t="shared" si="63"/>
        <v>0</v>
      </c>
      <c r="G179" s="314">
        <f t="shared" si="63"/>
        <v>0</v>
      </c>
      <c r="H179" s="314">
        <f t="shared" si="63"/>
        <v>106231708</v>
      </c>
      <c r="I179" s="314">
        <f t="shared" si="63"/>
        <v>106231708</v>
      </c>
      <c r="J179" s="314">
        <f t="shared" si="63"/>
        <v>14330346</v>
      </c>
      <c r="K179" s="314">
        <f>K163+K164+K166+K167+K168+K169+K178</f>
        <v>91901362</v>
      </c>
      <c r="L179" s="429">
        <f>J179/C179</f>
        <v>0.05165040132798518</v>
      </c>
    </row>
    <row r="180" spans="1:12" s="32" customFormat="1" ht="18">
      <c r="A180" s="30"/>
      <c r="B180" s="30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ht="12.75">
      <c r="A181" s="24" t="s">
        <v>154</v>
      </c>
      <c r="C181" s="9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24" t="s">
        <v>178</v>
      </c>
      <c r="C182" s="9"/>
      <c r="D182" s="7" t="s">
        <v>155</v>
      </c>
      <c r="E182" s="8"/>
      <c r="F182" s="8"/>
      <c r="G182" s="8"/>
      <c r="H182" s="8"/>
      <c r="I182" s="8"/>
      <c r="J182" s="555" t="s">
        <v>209</v>
      </c>
      <c r="K182" s="555"/>
      <c r="L182" s="555"/>
    </row>
    <row r="183" spans="1:12" ht="12.75">
      <c r="A183" s="98" t="s">
        <v>206</v>
      </c>
      <c r="C183" s="9"/>
      <c r="D183" t="s">
        <v>156</v>
      </c>
      <c r="E183" s="8"/>
      <c r="F183" s="8"/>
      <c r="G183" s="8"/>
      <c r="H183" s="8"/>
      <c r="I183" s="8"/>
      <c r="J183" s="556" t="s">
        <v>205</v>
      </c>
      <c r="K183" s="556"/>
      <c r="L183" s="556"/>
    </row>
    <row r="186" ht="12.75" hidden="1">
      <c r="B186" s="24" t="s">
        <v>197</v>
      </c>
    </row>
    <row r="187" spans="2:12" ht="12.75" hidden="1">
      <c r="B187" s="24" t="s">
        <v>198</v>
      </c>
      <c r="C187" s="9">
        <f>C158+C157+C155+C137+C129+C128+C127+C126+C107+C96+C95+C93+C72+C63+C62+C61+C59+C39+C38+C37+C36+C16</f>
        <v>237280780</v>
      </c>
      <c r="D187" s="9">
        <f>D158+D157+D155+D137+D129+D128+D127+D126+D107+D96+D95+D93+D72+D63+D62+D61+D59+D39+D38+D37+D36+D16</f>
        <v>76624221</v>
      </c>
      <c r="E187" s="9">
        <f>E158+E157+E155+E137+E129+E128+E127+E126+E107+E96+E95+E93+E72+E63+E62+E61+E59+E39+E38+E37+E36+E16</f>
        <v>0</v>
      </c>
      <c r="F187" s="9">
        <f>F158+F157+F155+F137+F129+F128+F127+F126+F107+F96+F95+F93+F72+F63+F62+F61+F59+F39+F38+F37+F36+F16</f>
        <v>0</v>
      </c>
      <c r="G187" s="9">
        <f>G158+G157+G155+G137+G129+G128+G127+G126+G107+G96+G95+G93+G72+G63+G62+G61+G59+G39+G38+G37+G36+G16</f>
        <v>0</v>
      </c>
      <c r="H187" s="9">
        <f>H158+H157+H155+H137+H129+H128+H127+H126+H107+H96+H95+H93+H72+H63+H62+H61+H59+H39+H38+H37+H36+H16+H159+H130</f>
        <v>74008697</v>
      </c>
      <c r="I187" s="9">
        <f>I158+I157+I155+I137+I129+I128+I127+I126+I107+I96+I95+I93+I72+I63+I62+I61+I59+I39+I38+I37+I36+I16+I159+I130</f>
        <v>74008697</v>
      </c>
      <c r="J187" s="9">
        <f>J158+J157+J155+J137+J129+J128+J127+J126+J107+J96+J95+J93+J72+J63+J62+J61+J59+J39+J38+J37+J36+J16+J159+J130</f>
        <v>13247335</v>
      </c>
      <c r="K187" s="9">
        <f>K158+K157+K155+K137+K129+K128+K127+K126+K107+K96+K95+K93+K72+K63+K62+K61+K59+K39+K38+K37+K36+K16+K159+K130</f>
        <v>60611362</v>
      </c>
      <c r="L187" s="9" t="e">
        <f>L158+L157+L155+L137+L129+L128+L127+L126+L107+L96+L95+L93+L72+L63+L62+L61+L59+L39+L38+L37+L36+L16+L159+L130</f>
        <v>#DIV/0!</v>
      </c>
    </row>
    <row r="189" spans="1:9" ht="12.75">
      <c r="A189" s="402"/>
      <c r="I189" s="403"/>
    </row>
  </sheetData>
  <sheetProtection/>
  <mergeCells count="52">
    <mergeCell ref="A4:L4"/>
    <mergeCell ref="A5:L5"/>
    <mergeCell ref="A15:L15"/>
    <mergeCell ref="A23:L23"/>
    <mergeCell ref="A35:L35"/>
    <mergeCell ref="A57:L57"/>
    <mergeCell ref="B18:B22"/>
    <mergeCell ref="A7:B7"/>
    <mergeCell ref="A29:A33"/>
    <mergeCell ref="A43:A45"/>
    <mergeCell ref="A169:B169"/>
    <mergeCell ref="A165:B165"/>
    <mergeCell ref="A79:A81"/>
    <mergeCell ref="A91:L91"/>
    <mergeCell ref="A167:B167"/>
    <mergeCell ref="A125:L125"/>
    <mergeCell ref="A70:K70"/>
    <mergeCell ref="A86:A89"/>
    <mergeCell ref="A100:A102"/>
    <mergeCell ref="A65:A66"/>
    <mergeCell ref="A49:A55"/>
    <mergeCell ref="A83:A85"/>
    <mergeCell ref="A179:B179"/>
    <mergeCell ref="A132:A134"/>
    <mergeCell ref="A162:B162"/>
    <mergeCell ref="A135:L135"/>
    <mergeCell ref="A146:A147"/>
    <mergeCell ref="A116:A118"/>
    <mergeCell ref="A168:B168"/>
    <mergeCell ref="A164:B164"/>
    <mergeCell ref="A119:A123"/>
    <mergeCell ref="A178:B178"/>
    <mergeCell ref="F46:F48"/>
    <mergeCell ref="G46:G48"/>
    <mergeCell ref="H46:H48"/>
    <mergeCell ref="A105:L105"/>
    <mergeCell ref="J182:L182"/>
    <mergeCell ref="J183:L183"/>
    <mergeCell ref="A142:A144"/>
    <mergeCell ref="A148:A152"/>
    <mergeCell ref="A111:A114"/>
    <mergeCell ref="A154:L154"/>
    <mergeCell ref="I46:I48"/>
    <mergeCell ref="J46:J48"/>
    <mergeCell ref="K46:K48"/>
    <mergeCell ref="L46:L48"/>
    <mergeCell ref="A163:B163"/>
    <mergeCell ref="A46:A48"/>
    <mergeCell ref="B46:B48"/>
    <mergeCell ref="C46:C48"/>
    <mergeCell ref="D46:D48"/>
    <mergeCell ref="E46:E48"/>
  </mergeCells>
  <printOptions/>
  <pageMargins left="0.65" right="0.2362204724409449" top="1.15" bottom="0.6692913385826772" header="0.7086614173228347" footer="0.5118110236220472"/>
  <pageSetup fitToHeight="4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2024-04-16T07:52:14Z</cp:lastPrinted>
  <dcterms:created xsi:type="dcterms:W3CDTF">2011-02-23T07:07:11Z</dcterms:created>
  <dcterms:modified xsi:type="dcterms:W3CDTF">2024-04-16T07:52:17Z</dcterms:modified>
  <cp:category/>
  <cp:version/>
  <cp:contentType/>
  <cp:contentStatus/>
</cp:coreProperties>
</file>