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dec consiliu 2025\Anexele 9 dec\"/>
    </mc:Choice>
  </mc:AlternateContent>
  <xr:revisionPtr revIDLastSave="0" documentId="13_ncr:1_{A9F8EC8A-B645-4116-8D1C-A398BF9D23CE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dec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2" l="1"/>
  <c r="J45" i="12"/>
  <c r="J43" i="12"/>
  <c r="J22" i="12"/>
  <c r="J42" i="12"/>
  <c r="J16" i="12"/>
  <c r="J14" i="12"/>
  <c r="G46" i="12"/>
  <c r="F46" i="12"/>
  <c r="D46" i="12"/>
  <c r="C45" i="12"/>
  <c r="C43" i="12"/>
  <c r="C42" i="12"/>
  <c r="C41" i="12"/>
  <c r="J38" i="12"/>
  <c r="C36" i="12"/>
  <c r="J35" i="12"/>
  <c r="C35" i="12"/>
  <c r="J34" i="12"/>
  <c r="C34" i="12"/>
  <c r="C33" i="12"/>
  <c r="J32" i="12"/>
  <c r="C32" i="12"/>
  <c r="J31" i="12"/>
  <c r="C30" i="12"/>
  <c r="J27" i="12"/>
  <c r="C27" i="12"/>
  <c r="H24" i="12"/>
  <c r="I24" i="12" s="1"/>
  <c r="J23" i="12"/>
  <c r="H23" i="12"/>
  <c r="I23" i="12" s="1"/>
  <c r="E23" i="12"/>
  <c r="H22" i="12"/>
  <c r="I22" i="12" s="1"/>
  <c r="E22" i="12"/>
  <c r="H21" i="12"/>
  <c r="I21" i="12" s="1"/>
  <c r="E21" i="12"/>
  <c r="H20" i="12"/>
  <c r="I20" i="12" s="1"/>
  <c r="E20" i="12"/>
  <c r="J19" i="12"/>
  <c r="H19" i="12"/>
  <c r="I19" i="12" s="1"/>
  <c r="E19" i="12"/>
  <c r="H18" i="12"/>
  <c r="I18" i="12" s="1"/>
  <c r="E18" i="12"/>
  <c r="J17" i="12"/>
  <c r="H17" i="12"/>
  <c r="I17" i="12" s="1"/>
  <c r="E17" i="12"/>
  <c r="H16" i="12"/>
  <c r="I16" i="12" s="1"/>
  <c r="E16" i="12"/>
  <c r="C16" i="12"/>
  <c r="C15" i="12"/>
  <c r="H15" i="12" s="1"/>
  <c r="I15" i="12" s="1"/>
  <c r="J15" i="12" s="1"/>
  <c r="H14" i="12"/>
  <c r="I14" i="12" s="1"/>
  <c r="C14" i="12"/>
  <c r="E14" i="12" s="1"/>
  <c r="C13" i="12"/>
  <c r="J13" i="12" s="1"/>
  <c r="C12" i="12"/>
  <c r="E12" i="12" s="1"/>
  <c r="H11" i="12"/>
  <c r="I11" i="12" s="1"/>
  <c r="J11" i="12" s="1"/>
  <c r="C11" i="12"/>
  <c r="E11" i="12" s="1"/>
  <c r="C10" i="12"/>
  <c r="H10" i="12" s="1"/>
  <c r="I10" i="12" s="1"/>
  <c r="J10" i="12" s="1"/>
  <c r="J9" i="12"/>
  <c r="C9" i="12"/>
  <c r="H9" i="12" s="1"/>
  <c r="I9" i="12" s="1"/>
  <c r="C8" i="12"/>
  <c r="E8" i="12" s="1"/>
  <c r="H7" i="12"/>
  <c r="I7" i="12" s="1"/>
  <c r="J7" i="12" s="1"/>
  <c r="E7" i="12"/>
  <c r="C7" i="12"/>
  <c r="C6" i="12"/>
  <c r="J6" i="12" s="1"/>
  <c r="C5" i="12"/>
  <c r="E5" i="12" s="1"/>
  <c r="E10" i="12" l="1"/>
  <c r="J5" i="12"/>
  <c r="E6" i="12"/>
  <c r="E46" i="12" s="1"/>
  <c r="H13" i="12"/>
  <c r="I13" i="12" s="1"/>
  <c r="H6" i="12"/>
  <c r="I6" i="12" s="1"/>
  <c r="H5" i="12"/>
  <c r="H8" i="12"/>
  <c r="I8" i="12" s="1"/>
  <c r="J12" i="12"/>
  <c r="E15" i="12"/>
  <c r="E13" i="12"/>
  <c r="E9" i="12"/>
  <c r="C46" i="12"/>
  <c r="H12" i="12"/>
  <c r="I12" i="12" s="1"/>
  <c r="J46" i="12" l="1"/>
  <c r="H46" i="12"/>
  <c r="I5" i="12"/>
  <c r="I4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5" authorId="0" shapeId="0" xr:uid="{F4272116-FB65-4EDD-858A-F1348BCDFEFD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  <comment ref="J45" authorId="1" shapeId="0" xr:uid="{766C534F-4E91-430D-8B18-89192614FE95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2487729-44941=2442788-285339=2157449-6228=2151221-479224=1671997-800000=871997-200000-129341=542656
</t>
        </r>
      </text>
    </comment>
  </commentList>
</comments>
</file>

<file path=xl/sharedStrings.xml><?xml version="1.0" encoding="utf-8"?>
<sst xmlns="http://schemas.openxmlformats.org/spreadsheetml/2006/main" count="62" uniqueCount="62">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</sst>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3" fontId="3" fillId="3" borderId="0" xfId="0" applyNumberFormat="1" applyFont="1" applyFill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1" xfId="0" applyNumberFormat="1" applyFont="1" applyFill="1" applyBorder="1"/>
    <xf numFmtId="3" fontId="2" fillId="2" borderId="3" xfId="0" applyNumberFormat="1" applyFont="1" applyFill="1" applyBorder="1"/>
    <xf numFmtId="3" fontId="3" fillId="5" borderId="1" xfId="0" applyNumberFormat="1" applyFont="1" applyFill="1" applyBorder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EDB0-7B7F-415E-9BE9-3ACFF4C33487}">
  <sheetPr>
    <tabColor rgb="FFFFFF00"/>
  </sheetPr>
  <dimension ref="A2:K49"/>
  <sheetViews>
    <sheetView tabSelected="1" workbookViewId="0">
      <pane xSplit="2" ySplit="4" topLeftCell="C5" activePane="bottomRight" state="frozen"/>
      <selection pane="topRight" activeCell="C1" sqref="C1"/>
      <selection pane="bottomLeft" activeCell="A10" sqref="A10"/>
      <selection pane="bottomRight" activeCell="J9" sqref="J9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32" t="s">
        <v>1</v>
      </c>
      <c r="B2" s="32"/>
      <c r="C2" s="32"/>
      <c r="J2" s="4" t="s">
        <v>0</v>
      </c>
    </row>
    <row r="4" spans="1:11" ht="47.25" x14ac:dyDescent="0.25">
      <c r="A4" s="6" t="s">
        <v>2</v>
      </c>
      <c r="B4" s="6" t="s">
        <v>3</v>
      </c>
      <c r="C4" s="7" t="s">
        <v>4</v>
      </c>
      <c r="D4" s="2" t="s">
        <v>57</v>
      </c>
      <c r="E4" s="2" t="s">
        <v>58</v>
      </c>
      <c r="F4" s="2" t="s">
        <v>53</v>
      </c>
      <c r="G4" s="2" t="s">
        <v>55</v>
      </c>
      <c r="H4" s="2" t="s">
        <v>56</v>
      </c>
      <c r="I4" s="2" t="s">
        <v>54</v>
      </c>
      <c r="J4" s="7" t="s">
        <v>59</v>
      </c>
    </row>
    <row r="5" spans="1:11" x14ac:dyDescent="0.25">
      <c r="A5" s="19">
        <v>1</v>
      </c>
      <c r="B5" s="20" t="s">
        <v>5</v>
      </c>
      <c r="C5" s="27">
        <f>23232+14109-4000+23685</f>
        <v>57026</v>
      </c>
      <c r="D5" s="26">
        <v>200466</v>
      </c>
      <c r="E5" s="26">
        <f>C5+D5</f>
        <v>257492</v>
      </c>
      <c r="F5" s="26"/>
      <c r="G5" s="26">
        <v>141414</v>
      </c>
      <c r="H5" s="26">
        <f t="shared" ref="H5:H6" si="0">G5+C5</f>
        <v>198440</v>
      </c>
      <c r="I5" s="26">
        <f t="shared" ref="I5:I6" si="1">H5-F5</f>
        <v>198440</v>
      </c>
      <c r="J5" s="30">
        <f>C5+9723+1531</f>
        <v>68280</v>
      </c>
      <c r="K5" s="31"/>
    </row>
    <row r="6" spans="1:11" x14ac:dyDescent="0.25">
      <c r="A6" s="19">
        <v>2</v>
      </c>
      <c r="B6" s="22" t="s">
        <v>6</v>
      </c>
      <c r="C6" s="27">
        <f>27377+17812-8000+23556</f>
        <v>60745</v>
      </c>
      <c r="D6" s="26">
        <v>223776</v>
      </c>
      <c r="E6" s="26">
        <f t="shared" ref="E6:E23" si="2">C6+D6</f>
        <v>284521</v>
      </c>
      <c r="F6" s="26"/>
      <c r="G6" s="26">
        <v>181041</v>
      </c>
      <c r="H6" s="26">
        <f t="shared" si="0"/>
        <v>241786</v>
      </c>
      <c r="I6" s="26">
        <f t="shared" si="1"/>
        <v>241786</v>
      </c>
      <c r="J6" s="30">
        <f>C6+307</f>
        <v>61052</v>
      </c>
      <c r="K6" s="31"/>
    </row>
    <row r="7" spans="1:11" x14ac:dyDescent="0.25">
      <c r="A7" s="19">
        <v>3</v>
      </c>
      <c r="B7" s="20" t="s">
        <v>7</v>
      </c>
      <c r="C7" s="21">
        <f>17280+2437+13000+32104</f>
        <v>64821</v>
      </c>
      <c r="D7" s="24">
        <v>0</v>
      </c>
      <c r="E7" s="24">
        <f t="shared" si="2"/>
        <v>64821</v>
      </c>
      <c r="F7" s="24">
        <v>174904</v>
      </c>
      <c r="G7" s="24">
        <v>156954</v>
      </c>
      <c r="H7" s="24">
        <f>G7+C7</f>
        <v>221775</v>
      </c>
      <c r="I7" s="24">
        <f>H7-F7</f>
        <v>46871</v>
      </c>
      <c r="J7" s="30">
        <f>I7-7031-39840</f>
        <v>0</v>
      </c>
      <c r="K7" s="31"/>
    </row>
    <row r="8" spans="1:11" x14ac:dyDescent="0.25">
      <c r="A8" s="19">
        <v>4</v>
      </c>
      <c r="B8" s="20" t="s">
        <v>8</v>
      </c>
      <c r="C8" s="27">
        <f>1927-700</f>
        <v>1227</v>
      </c>
      <c r="D8" s="26">
        <v>248640</v>
      </c>
      <c r="E8" s="26">
        <f t="shared" si="2"/>
        <v>249867</v>
      </c>
      <c r="F8" s="26">
        <v>83726</v>
      </c>
      <c r="G8" s="26">
        <v>167055</v>
      </c>
      <c r="H8" s="26">
        <f t="shared" ref="H8:H24" si="3">G8+C8</f>
        <v>168282</v>
      </c>
      <c r="I8" s="26">
        <f t="shared" ref="I8:I24" si="4">H8-F8</f>
        <v>84556</v>
      </c>
      <c r="J8" s="30">
        <f>C8-307-307+79185</f>
        <v>79798</v>
      </c>
      <c r="K8" s="31"/>
    </row>
    <row r="9" spans="1:11" x14ac:dyDescent="0.25">
      <c r="A9" s="19">
        <v>5</v>
      </c>
      <c r="B9" s="20" t="s">
        <v>9</v>
      </c>
      <c r="C9" s="27">
        <f>13996+4784</f>
        <v>18780</v>
      </c>
      <c r="D9" s="26">
        <v>235431</v>
      </c>
      <c r="E9" s="26">
        <f t="shared" si="2"/>
        <v>254211</v>
      </c>
      <c r="F9" s="26"/>
      <c r="G9" s="26">
        <v>151515</v>
      </c>
      <c r="H9" s="26">
        <f t="shared" si="3"/>
        <v>170295</v>
      </c>
      <c r="I9" s="26">
        <f t="shared" si="4"/>
        <v>170295</v>
      </c>
      <c r="J9" s="30">
        <f>C9+11974+4497+7952</f>
        <v>43203</v>
      </c>
      <c r="K9" s="31"/>
    </row>
    <row r="10" spans="1:11" x14ac:dyDescent="0.25">
      <c r="A10" s="19">
        <v>6</v>
      </c>
      <c r="B10" s="20" t="s">
        <v>10</v>
      </c>
      <c r="C10" s="21">
        <f>8139+11680+49641+9725</f>
        <v>79185</v>
      </c>
      <c r="D10" s="24">
        <v>0</v>
      </c>
      <c r="E10" s="24">
        <f t="shared" si="2"/>
        <v>79185</v>
      </c>
      <c r="F10" s="24">
        <v>193660</v>
      </c>
      <c r="G10" s="24">
        <v>167055</v>
      </c>
      <c r="H10" s="24">
        <f t="shared" si="3"/>
        <v>246240</v>
      </c>
      <c r="I10" s="24">
        <f t="shared" si="4"/>
        <v>52580</v>
      </c>
      <c r="J10" s="30">
        <f>I10-52580</f>
        <v>0</v>
      </c>
      <c r="K10" s="31"/>
    </row>
    <row r="11" spans="1:11" x14ac:dyDescent="0.25">
      <c r="A11" s="19">
        <v>7</v>
      </c>
      <c r="B11" s="20" t="s">
        <v>11</v>
      </c>
      <c r="C11" s="21">
        <f>25198-2885-3000</f>
        <v>19313</v>
      </c>
      <c r="D11" s="24">
        <v>0</v>
      </c>
      <c r="E11" s="24">
        <f t="shared" si="2"/>
        <v>19313</v>
      </c>
      <c r="F11" s="24">
        <v>122796</v>
      </c>
      <c r="G11" s="24">
        <v>134421</v>
      </c>
      <c r="H11" s="24">
        <f t="shared" si="3"/>
        <v>153734</v>
      </c>
      <c r="I11" s="24">
        <f t="shared" si="4"/>
        <v>30938</v>
      </c>
      <c r="J11" s="30">
        <f>I11-19182-11756</f>
        <v>0</v>
      </c>
      <c r="K11" s="31"/>
    </row>
    <row r="12" spans="1:11" x14ac:dyDescent="0.25">
      <c r="A12" s="19">
        <v>8</v>
      </c>
      <c r="B12" s="20" t="s">
        <v>12</v>
      </c>
      <c r="C12" s="27">
        <f>7215+3718</f>
        <v>10933</v>
      </c>
      <c r="D12" s="26">
        <v>218680</v>
      </c>
      <c r="E12" s="26">
        <f t="shared" si="2"/>
        <v>229613</v>
      </c>
      <c r="F12" s="26">
        <v>167331</v>
      </c>
      <c r="G12" s="26">
        <v>253044</v>
      </c>
      <c r="H12" s="26">
        <f t="shared" si="3"/>
        <v>263977</v>
      </c>
      <c r="I12" s="26">
        <f t="shared" si="4"/>
        <v>96646</v>
      </c>
      <c r="J12" s="30">
        <f>C12-1531</f>
        <v>9402</v>
      </c>
      <c r="K12" s="31"/>
    </row>
    <row r="13" spans="1:11" x14ac:dyDescent="0.25">
      <c r="A13" s="19">
        <v>9</v>
      </c>
      <c r="B13" s="20" t="s">
        <v>13</v>
      </c>
      <c r="C13" s="27">
        <f>12545-700</f>
        <v>11845</v>
      </c>
      <c r="D13" s="26">
        <v>209790</v>
      </c>
      <c r="E13" s="26">
        <f t="shared" si="2"/>
        <v>221635</v>
      </c>
      <c r="F13" s="26"/>
      <c r="G13" s="26">
        <v>167055</v>
      </c>
      <c r="H13" s="26">
        <f t="shared" si="3"/>
        <v>178900</v>
      </c>
      <c r="I13" s="26">
        <f t="shared" si="4"/>
        <v>178900</v>
      </c>
      <c r="J13" s="30">
        <f>C13+307</f>
        <v>12152</v>
      </c>
      <c r="K13" s="31"/>
    </row>
    <row r="14" spans="1:11" x14ac:dyDescent="0.25">
      <c r="A14" s="19">
        <v>10</v>
      </c>
      <c r="B14" s="20" t="s">
        <v>14</v>
      </c>
      <c r="C14" s="27">
        <f>26022+10808-7000+1000</f>
        <v>30830</v>
      </c>
      <c r="D14" s="26">
        <v>240870</v>
      </c>
      <c r="E14" s="26">
        <f t="shared" si="2"/>
        <v>271700</v>
      </c>
      <c r="F14" s="26"/>
      <c r="G14" s="26">
        <v>190365</v>
      </c>
      <c r="H14" s="26">
        <f t="shared" si="3"/>
        <v>221195</v>
      </c>
      <c r="I14" s="26">
        <f t="shared" si="4"/>
        <v>221195</v>
      </c>
      <c r="J14" s="30">
        <f>C14+7339+7500+25763+4276</f>
        <v>75708</v>
      </c>
      <c r="K14" s="31"/>
    </row>
    <row r="15" spans="1:11" x14ac:dyDescent="0.25">
      <c r="A15" s="19">
        <v>11</v>
      </c>
      <c r="B15" s="20" t="s">
        <v>15</v>
      </c>
      <c r="C15" s="21">
        <f>24676+10162-4000+8930</f>
        <v>39768</v>
      </c>
      <c r="D15" s="24">
        <v>0</v>
      </c>
      <c r="E15" s="24">
        <f t="shared" si="2"/>
        <v>39768</v>
      </c>
      <c r="F15" s="24">
        <v>152120</v>
      </c>
      <c r="G15" s="24">
        <v>160062</v>
      </c>
      <c r="H15" s="24">
        <f t="shared" si="3"/>
        <v>199830</v>
      </c>
      <c r="I15" s="24">
        <f t="shared" si="4"/>
        <v>47710</v>
      </c>
      <c r="J15" s="30">
        <f>I15-47710</f>
        <v>0</v>
      </c>
      <c r="K15" s="31"/>
    </row>
    <row r="16" spans="1:11" x14ac:dyDescent="0.25">
      <c r="A16" s="19">
        <v>12</v>
      </c>
      <c r="B16" s="20" t="s">
        <v>16</v>
      </c>
      <c r="C16" s="27">
        <f>35090-1305-4000+10018</f>
        <v>39803</v>
      </c>
      <c r="D16" s="26">
        <v>258741</v>
      </c>
      <c r="E16" s="26">
        <f t="shared" si="2"/>
        <v>298544</v>
      </c>
      <c r="F16" s="26"/>
      <c r="G16" s="26">
        <v>126651</v>
      </c>
      <c r="H16" s="26">
        <f t="shared" si="3"/>
        <v>166454</v>
      </c>
      <c r="I16" s="26">
        <f t="shared" si="4"/>
        <v>166454</v>
      </c>
      <c r="J16" s="30">
        <f>C16+55098+49780</f>
        <v>144681</v>
      </c>
      <c r="K16" s="31"/>
    </row>
    <row r="17" spans="1:11" x14ac:dyDescent="0.25">
      <c r="A17" s="8">
        <v>13</v>
      </c>
      <c r="B17" s="12" t="s">
        <v>17</v>
      </c>
      <c r="C17" s="10">
        <v>3020</v>
      </c>
      <c r="D17" s="25">
        <v>632095</v>
      </c>
      <c r="E17" s="25">
        <f t="shared" si="2"/>
        <v>635115</v>
      </c>
      <c r="F17" s="25"/>
      <c r="G17" s="25"/>
      <c r="H17" s="25">
        <f t="shared" si="3"/>
        <v>3020</v>
      </c>
      <c r="I17" s="25">
        <f t="shared" si="4"/>
        <v>3020</v>
      </c>
      <c r="J17" s="30">
        <f>3020+20292</f>
        <v>23312</v>
      </c>
      <c r="K17" s="31"/>
    </row>
    <row r="18" spans="1:11" ht="24" customHeight="1" x14ac:dyDescent="0.25">
      <c r="A18" s="8">
        <v>14</v>
      </c>
      <c r="B18" s="13" t="s">
        <v>18</v>
      </c>
      <c r="C18" s="10">
        <v>7000</v>
      </c>
      <c r="D18" s="25">
        <v>518308</v>
      </c>
      <c r="E18" s="25">
        <f t="shared" si="2"/>
        <v>525308</v>
      </c>
      <c r="F18" s="25"/>
      <c r="G18" s="25"/>
      <c r="H18" s="25">
        <f t="shared" si="3"/>
        <v>7000</v>
      </c>
      <c r="I18" s="25">
        <f t="shared" si="4"/>
        <v>7000</v>
      </c>
      <c r="J18" s="10">
        <v>7000</v>
      </c>
      <c r="K18" s="25"/>
    </row>
    <row r="19" spans="1:11" x14ac:dyDescent="0.25">
      <c r="A19" s="8">
        <v>15</v>
      </c>
      <c r="B19" s="12" t="s">
        <v>19</v>
      </c>
      <c r="C19" s="10">
        <v>7000</v>
      </c>
      <c r="D19" s="25">
        <v>599200</v>
      </c>
      <c r="E19" s="25">
        <f t="shared" si="2"/>
        <v>606200</v>
      </c>
      <c r="F19" s="25"/>
      <c r="G19" s="25"/>
      <c r="H19" s="25">
        <f t="shared" si="3"/>
        <v>7000</v>
      </c>
      <c r="I19" s="25">
        <f t="shared" si="4"/>
        <v>7000</v>
      </c>
      <c r="J19" s="10">
        <f>7000+240000</f>
        <v>247000</v>
      </c>
      <c r="K19" s="25"/>
    </row>
    <row r="20" spans="1:11" x14ac:dyDescent="0.25">
      <c r="A20" s="8">
        <v>16</v>
      </c>
      <c r="B20" s="12" t="s">
        <v>20</v>
      </c>
      <c r="C20" s="10">
        <v>29343</v>
      </c>
      <c r="D20" s="25">
        <v>441161</v>
      </c>
      <c r="E20" s="25">
        <f t="shared" si="2"/>
        <v>470504</v>
      </c>
      <c r="F20" s="25"/>
      <c r="G20" s="25"/>
      <c r="H20" s="25">
        <f t="shared" si="3"/>
        <v>29343</v>
      </c>
      <c r="I20" s="25">
        <f t="shared" si="4"/>
        <v>29343</v>
      </c>
      <c r="J20" s="10">
        <v>29343</v>
      </c>
      <c r="K20" s="25"/>
    </row>
    <row r="21" spans="1:11" x14ac:dyDescent="0.25">
      <c r="A21" s="8">
        <v>17</v>
      </c>
      <c r="B21" s="12" t="s">
        <v>21</v>
      </c>
      <c r="C21" s="10">
        <v>7000</v>
      </c>
      <c r="D21" s="25">
        <v>536284</v>
      </c>
      <c r="E21" s="25">
        <f t="shared" si="2"/>
        <v>543284</v>
      </c>
      <c r="F21" s="25"/>
      <c r="G21" s="25"/>
      <c r="H21" s="25">
        <f t="shared" si="3"/>
        <v>7000</v>
      </c>
      <c r="I21" s="25">
        <f t="shared" si="4"/>
        <v>7000</v>
      </c>
      <c r="J21" s="10">
        <v>7000</v>
      </c>
      <c r="K21" s="25"/>
    </row>
    <row r="22" spans="1:11" x14ac:dyDescent="0.25">
      <c r="A22" s="8">
        <v>18</v>
      </c>
      <c r="B22" s="12" t="s">
        <v>22</v>
      </c>
      <c r="C22" s="10">
        <v>7000</v>
      </c>
      <c r="D22" s="25">
        <v>561750</v>
      </c>
      <c r="E22" s="25">
        <f t="shared" si="2"/>
        <v>568750</v>
      </c>
      <c r="F22" s="25"/>
      <c r="G22" s="25"/>
      <c r="H22" s="25">
        <f t="shared" si="3"/>
        <v>7000</v>
      </c>
      <c r="I22" s="25">
        <f t="shared" si="4"/>
        <v>7000</v>
      </c>
      <c r="J22" s="10">
        <f>7000+8982</f>
        <v>15982</v>
      </c>
      <c r="K22" s="25"/>
    </row>
    <row r="23" spans="1:11" x14ac:dyDescent="0.25">
      <c r="A23" s="19">
        <v>19</v>
      </c>
      <c r="B23" s="23" t="s">
        <v>23</v>
      </c>
      <c r="C23" s="27">
        <v>22496</v>
      </c>
      <c r="D23" s="26">
        <v>465081</v>
      </c>
      <c r="E23" s="26">
        <f t="shared" si="2"/>
        <v>487577</v>
      </c>
      <c r="F23" s="26"/>
      <c r="G23" s="26">
        <v>304843</v>
      </c>
      <c r="H23" s="26">
        <f t="shared" si="3"/>
        <v>327339</v>
      </c>
      <c r="I23" s="26">
        <f t="shared" si="4"/>
        <v>327339</v>
      </c>
      <c r="J23" s="29">
        <f>C23+39768</f>
        <v>62264</v>
      </c>
      <c r="K23" s="25"/>
    </row>
    <row r="24" spans="1:11" x14ac:dyDescent="0.25">
      <c r="A24" s="8">
        <v>20</v>
      </c>
      <c r="B24" s="12" t="s">
        <v>24</v>
      </c>
      <c r="C24" s="10">
        <v>20314</v>
      </c>
      <c r="D24" s="3"/>
      <c r="H24" s="25">
        <f t="shared" si="3"/>
        <v>20314</v>
      </c>
      <c r="I24" s="25">
        <f t="shared" si="4"/>
        <v>20314</v>
      </c>
      <c r="J24" s="10">
        <v>20314</v>
      </c>
    </row>
    <row r="25" spans="1:11" x14ac:dyDescent="0.25">
      <c r="A25" s="8">
        <v>21</v>
      </c>
      <c r="B25" s="12" t="s">
        <v>25</v>
      </c>
      <c r="C25" s="10">
        <v>7000</v>
      </c>
      <c r="D25" s="3"/>
      <c r="J25" s="10">
        <v>7000</v>
      </c>
    </row>
    <row r="26" spans="1:11" x14ac:dyDescent="0.25">
      <c r="A26" s="8">
        <v>22</v>
      </c>
      <c r="B26" s="12" t="s">
        <v>26</v>
      </c>
      <c r="C26" s="10">
        <v>7000</v>
      </c>
      <c r="D26" s="3"/>
      <c r="J26" s="10">
        <v>7000</v>
      </c>
    </row>
    <row r="27" spans="1:11" x14ac:dyDescent="0.25">
      <c r="A27" s="8">
        <v>23</v>
      </c>
      <c r="B27" s="12" t="s">
        <v>27</v>
      </c>
      <c r="C27" s="10">
        <f>124516+1500-60000</f>
        <v>66016</v>
      </c>
      <c r="D27" s="3"/>
      <c r="J27" s="10">
        <f>66016+20000+38643</f>
        <v>124659</v>
      </c>
    </row>
    <row r="28" spans="1:11" x14ac:dyDescent="0.25">
      <c r="A28" s="8">
        <v>24</v>
      </c>
      <c r="B28" s="12" t="s">
        <v>28</v>
      </c>
      <c r="C28" s="10">
        <v>7323</v>
      </c>
      <c r="D28" s="3"/>
      <c r="J28" s="10">
        <v>7323</v>
      </c>
    </row>
    <row r="29" spans="1:11" x14ac:dyDescent="0.25">
      <c r="A29" s="8">
        <v>25</v>
      </c>
      <c r="B29" s="12" t="s">
        <v>29</v>
      </c>
      <c r="C29" s="10">
        <v>7000</v>
      </c>
      <c r="D29" s="3"/>
      <c r="J29" s="10">
        <v>7000</v>
      </c>
    </row>
    <row r="30" spans="1:11" x14ac:dyDescent="0.25">
      <c r="A30" s="8">
        <v>26</v>
      </c>
      <c r="B30" s="12" t="s">
        <v>30</v>
      </c>
      <c r="C30" s="10">
        <f>35930+917-5000</f>
        <v>31847</v>
      </c>
      <c r="D30" s="3"/>
      <c r="J30" s="10">
        <v>31847</v>
      </c>
    </row>
    <row r="31" spans="1:11" x14ac:dyDescent="0.25">
      <c r="A31" s="8">
        <v>27</v>
      </c>
      <c r="B31" s="12" t="s">
        <v>31</v>
      </c>
      <c r="C31" s="10">
        <v>47000</v>
      </c>
      <c r="D31" s="3"/>
      <c r="J31" s="10">
        <f>47000+30246</f>
        <v>77246</v>
      </c>
    </row>
    <row r="32" spans="1:11" x14ac:dyDescent="0.25">
      <c r="A32" s="8">
        <v>28</v>
      </c>
      <c r="B32" s="12" t="s">
        <v>32</v>
      </c>
      <c r="C32" s="10">
        <f>7000+13000</f>
        <v>20000</v>
      </c>
      <c r="D32" s="3"/>
      <c r="J32" s="10">
        <f>20000+72912+6228+6228</f>
        <v>105368</v>
      </c>
    </row>
    <row r="33" spans="1:10" x14ac:dyDescent="0.25">
      <c r="A33" s="8">
        <v>29</v>
      </c>
      <c r="B33" s="12" t="s">
        <v>33</v>
      </c>
      <c r="C33" s="10">
        <f>30117+59536-25000+15000</f>
        <v>79653</v>
      </c>
      <c r="D33" s="3"/>
      <c r="J33" s="10">
        <v>79653</v>
      </c>
    </row>
    <row r="34" spans="1:10" x14ac:dyDescent="0.25">
      <c r="A34" s="8">
        <v>30</v>
      </c>
      <c r="B34" s="12" t="s">
        <v>34</v>
      </c>
      <c r="C34" s="10">
        <f>80961-15168-3000</f>
        <v>62793</v>
      </c>
      <c r="D34" s="3"/>
      <c r="J34" s="10">
        <f>62793+38000+34300+16000+30000</f>
        <v>181093</v>
      </c>
    </row>
    <row r="35" spans="1:10" x14ac:dyDescent="0.25">
      <c r="A35" s="8">
        <v>31</v>
      </c>
      <c r="B35" s="9" t="s">
        <v>35</v>
      </c>
      <c r="C35" s="10">
        <f>61622-2947-5000</f>
        <v>53675</v>
      </c>
      <c r="D35" s="3"/>
      <c r="J35" s="10">
        <f>53675</f>
        <v>53675</v>
      </c>
    </row>
    <row r="36" spans="1:10" x14ac:dyDescent="0.25">
      <c r="A36" s="8">
        <v>32</v>
      </c>
      <c r="B36" s="9" t="s">
        <v>36</v>
      </c>
      <c r="C36" s="10">
        <f>66544-40272</f>
        <v>26272</v>
      </c>
      <c r="D36" s="3"/>
      <c r="J36" s="10">
        <v>26272</v>
      </c>
    </row>
    <row r="37" spans="1:10" x14ac:dyDescent="0.25">
      <c r="A37" s="8">
        <v>33</v>
      </c>
      <c r="B37" s="9" t="s">
        <v>37</v>
      </c>
      <c r="C37" s="10">
        <v>7000</v>
      </c>
      <c r="D37" s="3"/>
      <c r="J37" s="10">
        <v>7000</v>
      </c>
    </row>
    <row r="38" spans="1:10" x14ac:dyDescent="0.25">
      <c r="A38" s="8">
        <v>34</v>
      </c>
      <c r="B38" s="9" t="s">
        <v>38</v>
      </c>
      <c r="C38" s="10">
        <v>7000</v>
      </c>
      <c r="D38" s="3"/>
      <c r="J38" s="10">
        <f>7000+41000+25000</f>
        <v>73000</v>
      </c>
    </row>
    <row r="39" spans="1:10" ht="31.5" customHeight="1" x14ac:dyDescent="0.25">
      <c r="A39" s="8">
        <v>35</v>
      </c>
      <c r="B39" s="18" t="s">
        <v>39</v>
      </c>
      <c r="C39" s="10">
        <v>7000</v>
      </c>
      <c r="D39" s="3"/>
      <c r="J39" s="10">
        <v>7000</v>
      </c>
    </row>
    <row r="40" spans="1:10" x14ac:dyDescent="0.25">
      <c r="A40" s="8">
        <v>36</v>
      </c>
      <c r="B40" s="12" t="s">
        <v>40</v>
      </c>
      <c r="C40" s="10">
        <v>7000</v>
      </c>
      <c r="D40" s="3"/>
      <c r="J40" s="10">
        <v>7000</v>
      </c>
    </row>
    <row r="41" spans="1:10" x14ac:dyDescent="0.25">
      <c r="A41" s="8">
        <v>37</v>
      </c>
      <c r="B41" s="12" t="s">
        <v>41</v>
      </c>
      <c r="C41" s="10">
        <f>35843-20000</f>
        <v>15843</v>
      </c>
      <c r="D41" s="3"/>
      <c r="J41" s="10">
        <v>15843</v>
      </c>
    </row>
    <row r="42" spans="1:10" ht="31.5" customHeight="1" x14ac:dyDescent="0.25">
      <c r="A42" s="8">
        <v>38</v>
      </c>
      <c r="B42" s="13" t="s">
        <v>42</v>
      </c>
      <c r="C42" s="10">
        <f>90588-25000</f>
        <v>65588</v>
      </c>
      <c r="D42" s="3"/>
      <c r="J42" s="10">
        <f>65588+55100+9700</f>
        <v>130388</v>
      </c>
    </row>
    <row r="43" spans="1:10" x14ac:dyDescent="0.25">
      <c r="A43" s="8">
        <v>39</v>
      </c>
      <c r="B43" s="11" t="s">
        <v>43</v>
      </c>
      <c r="C43" s="10">
        <f>244347-17213-20000-9899+136473</f>
        <v>333708</v>
      </c>
      <c r="D43" s="3"/>
      <c r="J43" s="10">
        <f>333708+44941+123430+56603</f>
        <v>558682</v>
      </c>
    </row>
    <row r="44" spans="1:10" x14ac:dyDescent="0.25">
      <c r="A44" s="8">
        <v>40</v>
      </c>
      <c r="B44" s="11" t="s">
        <v>50</v>
      </c>
      <c r="C44" s="10"/>
      <c r="D44" s="3"/>
      <c r="J44" s="10"/>
    </row>
    <row r="45" spans="1:10" ht="18" customHeight="1" x14ac:dyDescent="0.25">
      <c r="A45" s="8">
        <v>41</v>
      </c>
      <c r="B45" s="9" t="s">
        <v>44</v>
      </c>
      <c r="C45" s="10">
        <f>5178965-93000-13000-1000-40000-120301-23018-33410-136473-517000-8930</f>
        <v>4192833</v>
      </c>
      <c r="D45" s="1"/>
      <c r="J45" s="10">
        <f>4192833-38000-34300-44941-285339-6228-479224-800000-200000-129341</f>
        <v>2175460</v>
      </c>
    </row>
    <row r="46" spans="1:10" s="17" customFormat="1" x14ac:dyDescent="0.25">
      <c r="A46" s="14"/>
      <c r="B46" s="14" t="s">
        <v>45</v>
      </c>
      <c r="C46" s="15">
        <f>SUM(C5:C45)</f>
        <v>5589000</v>
      </c>
      <c r="D46" s="15">
        <f t="shared" ref="D46:J46" si="5">SUM(D5:D45)</f>
        <v>5590273</v>
      </c>
      <c r="E46" s="15">
        <f t="shared" si="5"/>
        <v>6107408</v>
      </c>
      <c r="F46" s="15">
        <f t="shared" si="5"/>
        <v>894537</v>
      </c>
      <c r="G46" s="15">
        <f t="shared" si="5"/>
        <v>2301475</v>
      </c>
      <c r="H46" s="15">
        <f t="shared" si="5"/>
        <v>2838924</v>
      </c>
      <c r="I46" s="28">
        <f t="shared" si="5"/>
        <v>1944387</v>
      </c>
      <c r="J46" s="15">
        <f t="shared" si="5"/>
        <v>4589000</v>
      </c>
    </row>
    <row r="47" spans="1:10" s="17" customFormat="1" ht="94.5" customHeight="1" x14ac:dyDescent="0.25">
      <c r="C47" s="1"/>
      <c r="D47" s="1"/>
      <c r="J47" s="16"/>
    </row>
    <row r="48" spans="1:10" x14ac:dyDescent="0.25">
      <c r="A48" s="32" t="s">
        <v>52</v>
      </c>
      <c r="B48" s="32"/>
      <c r="C48" s="4" t="s">
        <v>51</v>
      </c>
      <c r="D48" s="32" t="s">
        <v>46</v>
      </c>
      <c r="E48" s="32"/>
      <c r="J48" s="2" t="s">
        <v>60</v>
      </c>
    </row>
    <row r="49" spans="2:10" x14ac:dyDescent="0.25">
      <c r="B49" s="5" t="s">
        <v>47</v>
      </c>
      <c r="C49" s="4" t="s">
        <v>49</v>
      </c>
      <c r="D49" s="32" t="s">
        <v>48</v>
      </c>
      <c r="E49" s="32"/>
      <c r="J49" s="2" t="s">
        <v>61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2025-12-05T06:03:10Z</cp:lastPrinted>
  <dcterms:created xsi:type="dcterms:W3CDTF">2025-03-07T06:52:28Z</dcterms:created>
  <dcterms:modified xsi:type="dcterms:W3CDTF">2025-12-08T11:51:35Z</dcterms:modified>
</cp:coreProperties>
</file>