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BUGET\2025\9 buget -12.2025\"/>
    </mc:Choice>
  </mc:AlternateContent>
  <xr:revisionPtr revIDLastSave="0" documentId="13_ncr:1_{E200007B-9717-4B15-88C1-BD06D2BB24CC}" xr6:coauthVersionLast="47" xr6:coauthVersionMax="47" xr10:uidLastSave="{00000000-0000-0000-0000-000000000000}"/>
  <bookViews>
    <workbookView xWindow="28680" yWindow="-120" windowWidth="29040" windowHeight="15840" xr2:uid="{00000000-000D-0000-FFFF-FFFF00000000}"/>
  </bookViews>
  <sheets>
    <sheet name="Sheet1" sheetId="1" r:id="rId1"/>
  </sheets>
  <externalReferences>
    <externalReference r:id="rId2"/>
  </externalReferences>
  <definedNames>
    <definedName name="_xlnm._FilterDatabase" localSheetId="0" hidden="1">Sheet1!$A$5:$K$5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35" i="1" l="1"/>
  <c r="I451" i="1"/>
  <c r="I767" i="1"/>
  <c r="I273" i="1"/>
  <c r="F355" i="1"/>
  <c r="I171" i="1"/>
  <c r="I341" i="1"/>
  <c r="I547" i="1"/>
  <c r="I743" i="1"/>
  <c r="I293" i="1"/>
  <c r="I349" i="1"/>
  <c r="I397" i="1" s="1"/>
  <c r="I206" i="1"/>
  <c r="I182" i="1"/>
  <c r="I1181" i="1"/>
  <c r="I1189" i="1"/>
  <c r="I119" i="1"/>
  <c r="J119" i="1" s="1"/>
  <c r="I1155" i="1"/>
  <c r="I1154" i="1"/>
  <c r="J1154" i="1" s="1"/>
  <c r="J946" i="1"/>
  <c r="I949" i="1"/>
  <c r="I952" i="1"/>
  <c r="I950" i="1"/>
  <c r="I947" i="1"/>
  <c r="I948" i="1"/>
  <c r="I946" i="1"/>
  <c r="G943" i="1"/>
  <c r="I943" i="1" s="1"/>
  <c r="J943" i="1" s="1"/>
  <c r="I942" i="1"/>
  <c r="I951" i="1" s="1"/>
  <c r="J941" i="1"/>
  <c r="J950" i="1" s="1"/>
  <c r="J939" i="1"/>
  <c r="J949" i="1" s="1"/>
  <c r="J938" i="1"/>
  <c r="J937" i="1"/>
  <c r="H935" i="1"/>
  <c r="I428" i="1"/>
  <c r="I992" i="1"/>
  <c r="I1009" i="1" s="1"/>
  <c r="I523" i="1"/>
  <c r="I127" i="1"/>
  <c r="I239" i="1" s="1"/>
  <c r="I123" i="1"/>
  <c r="I236" i="1"/>
  <c r="I237" i="1"/>
  <c r="J227" i="1"/>
  <c r="I232" i="1"/>
  <c r="J232" i="1" s="1"/>
  <c r="I398" i="1"/>
  <c r="I399" i="1"/>
  <c r="I400" i="1"/>
  <c r="J389" i="1"/>
  <c r="G395" i="1"/>
  <c r="I395" i="1" s="1"/>
  <c r="I394" i="1"/>
  <c r="J390" i="1"/>
  <c r="H388" i="1"/>
  <c r="G386" i="1"/>
  <c r="I386" i="1" s="1"/>
  <c r="I1133" i="1"/>
  <c r="I1134" i="1"/>
  <c r="I1135" i="1"/>
  <c r="I1136" i="1"/>
  <c r="J1139" i="1"/>
  <c r="I1277" i="1"/>
  <c r="I329" i="1"/>
  <c r="I435" i="1"/>
  <c r="I707" i="1"/>
  <c r="I708" i="1"/>
  <c r="G702" i="1"/>
  <c r="I702" i="1" s="1"/>
  <c r="G701" i="1"/>
  <c r="I701" i="1" s="1"/>
  <c r="J700" i="1"/>
  <c r="J699" i="1"/>
  <c r="J698" i="1"/>
  <c r="J697" i="1"/>
  <c r="J696" i="1"/>
  <c r="J1065" i="1"/>
  <c r="J1071" i="1"/>
  <c r="I1066" i="1"/>
  <c r="I1067" i="1"/>
  <c r="I1068" i="1"/>
  <c r="I1069" i="1"/>
  <c r="I1070" i="1"/>
  <c r="I1065" i="1"/>
  <c r="G1063" i="1"/>
  <c r="I1063" i="1" s="1"/>
  <c r="I1056" i="1" s="1"/>
  <c r="J1062" i="1"/>
  <c r="G1062" i="1"/>
  <c r="J1061" i="1"/>
  <c r="J1060" i="1"/>
  <c r="J1059" i="1"/>
  <c r="J1058" i="1"/>
  <c r="H1056" i="1"/>
  <c r="I249" i="1"/>
  <c r="I1217" i="1"/>
  <c r="I1121" i="1"/>
  <c r="I1137" i="1" s="1"/>
  <c r="I528" i="1"/>
  <c r="I512" i="1"/>
  <c r="I504" i="1"/>
  <c r="I488" i="1"/>
  <c r="I648" i="1"/>
  <c r="I705" i="1" s="1"/>
  <c r="I766" i="1"/>
  <c r="I49" i="1"/>
  <c r="I50" i="1"/>
  <c r="I51" i="1"/>
  <c r="I52" i="1"/>
  <c r="I48" i="1"/>
  <c r="G38" i="1"/>
  <c r="I38" i="1" s="1"/>
  <c r="J37" i="1"/>
  <c r="G37" i="1"/>
  <c r="J36" i="1"/>
  <c r="J35" i="1"/>
  <c r="J34" i="1"/>
  <c r="J33" i="1"/>
  <c r="J32" i="1"/>
  <c r="H31" i="1"/>
  <c r="J29" i="1"/>
  <c r="G30" i="1"/>
  <c r="I30" i="1" s="1"/>
  <c r="G29" i="1"/>
  <c r="J28" i="1"/>
  <c r="J27" i="1"/>
  <c r="J26" i="1"/>
  <c r="J25" i="1"/>
  <c r="J24" i="1"/>
  <c r="H23" i="1"/>
  <c r="I894" i="1"/>
  <c r="I893" i="1"/>
  <c r="J884" i="1"/>
  <c r="G890" i="1"/>
  <c r="G889" i="1"/>
  <c r="I883" i="1" s="1"/>
  <c r="J795" i="1"/>
  <c r="J367" i="1"/>
  <c r="I1161" i="1"/>
  <c r="H705" i="1"/>
  <c r="G686" i="1"/>
  <c r="I686" i="1" s="1"/>
  <c r="I679" i="1" s="1"/>
  <c r="J685" i="1"/>
  <c r="J684" i="1"/>
  <c r="J683" i="1"/>
  <c r="J682" i="1"/>
  <c r="H679" i="1"/>
  <c r="J788" i="1"/>
  <c r="G882" i="1"/>
  <c r="G881" i="1"/>
  <c r="I881" i="1" s="1"/>
  <c r="I875" i="1" s="1"/>
  <c r="J875" i="1"/>
  <c r="I1197" i="1"/>
  <c r="I496" i="1"/>
  <c r="I1276" i="1"/>
  <c r="I1235" i="1"/>
  <c r="I1234" i="1"/>
  <c r="I1204" i="1"/>
  <c r="I734" i="1"/>
  <c r="F540" i="1"/>
  <c r="I1236" i="1"/>
  <c r="J124" i="1"/>
  <c r="I561" i="1"/>
  <c r="I868" i="1"/>
  <c r="I892" i="1" s="1"/>
  <c r="G387" i="1"/>
  <c r="I387" i="1" s="1"/>
  <c r="J382" i="1"/>
  <c r="H380" i="1"/>
  <c r="J225" i="1"/>
  <c r="I224" i="1"/>
  <c r="G379" i="1"/>
  <c r="I379" i="1" s="1"/>
  <c r="G378" i="1"/>
  <c r="J374" i="1"/>
  <c r="H372" i="1"/>
  <c r="G694" i="1"/>
  <c r="I694" i="1" s="1"/>
  <c r="G693" i="1"/>
  <c r="I693" i="1" s="1"/>
  <c r="J692" i="1"/>
  <c r="J691" i="1"/>
  <c r="J690" i="1"/>
  <c r="J689" i="1"/>
  <c r="H687" i="1"/>
  <c r="J117" i="1"/>
  <c r="J118" i="1"/>
  <c r="G217" i="1"/>
  <c r="I217" i="1" s="1"/>
  <c r="G216" i="1"/>
  <c r="J216" i="1" s="1"/>
  <c r="J210" i="1" s="1"/>
  <c r="J1005" i="1"/>
  <c r="J1011" i="1"/>
  <c r="I1006" i="1"/>
  <c r="I1007" i="1"/>
  <c r="I1008" i="1"/>
  <c r="I1005" i="1"/>
  <c r="J930" i="1"/>
  <c r="J948" i="1" s="1"/>
  <c r="J931" i="1"/>
  <c r="J932" i="1"/>
  <c r="G934" i="1"/>
  <c r="I934" i="1" s="1"/>
  <c r="G933" i="1"/>
  <c r="I933" i="1" s="1"/>
  <c r="J929" i="1"/>
  <c r="J947" i="1" s="1"/>
  <c r="H927" i="1"/>
  <c r="G1002" i="1"/>
  <c r="I1002" i="1" s="1"/>
  <c r="I995" i="1" s="1"/>
  <c r="G1001" i="1"/>
  <c r="J1000" i="1"/>
  <c r="J999" i="1"/>
  <c r="J998" i="1"/>
  <c r="J997" i="1"/>
  <c r="H995" i="1"/>
  <c r="I401" i="1" l="1"/>
  <c r="I235" i="1"/>
  <c r="I896" i="1"/>
  <c r="I238" i="1"/>
  <c r="J127" i="1"/>
  <c r="I935" i="1"/>
  <c r="J942" i="1"/>
  <c r="J935" i="1" s="1"/>
  <c r="J123" i="1"/>
  <c r="I709" i="1"/>
  <c r="J226" i="1"/>
  <c r="I226" i="1"/>
  <c r="J394" i="1"/>
  <c r="J388" i="1" s="1"/>
  <c r="I388" i="1"/>
  <c r="J695" i="1"/>
  <c r="I695" i="1"/>
  <c r="I895" i="1"/>
  <c r="J1056" i="1"/>
  <c r="J38" i="1"/>
  <c r="J31" i="1" s="1"/>
  <c r="I31" i="1"/>
  <c r="I23" i="1"/>
  <c r="J30" i="1"/>
  <c r="J23" i="1" s="1"/>
  <c r="J883" i="1"/>
  <c r="J679" i="1"/>
  <c r="J386" i="1"/>
  <c r="I380" i="1"/>
  <c r="J372" i="1"/>
  <c r="I218" i="1"/>
  <c r="J224" i="1"/>
  <c r="J218" i="1" s="1"/>
  <c r="I372" i="1"/>
  <c r="J693" i="1"/>
  <c r="J687" i="1" s="1"/>
  <c r="I687" i="1"/>
  <c r="I210" i="1"/>
  <c r="I927" i="1"/>
  <c r="J934" i="1"/>
  <c r="J952" i="1" s="1"/>
  <c r="J933" i="1"/>
  <c r="J951" i="1" s="1"/>
  <c r="J995" i="1"/>
  <c r="G371" i="1"/>
  <c r="I371" i="1" s="1"/>
  <c r="G370" i="1"/>
  <c r="I370" i="1" s="1"/>
  <c r="J365" i="1"/>
  <c r="H364" i="1"/>
  <c r="J318" i="1"/>
  <c r="G209" i="1"/>
  <c r="I209" i="1" s="1"/>
  <c r="G208" i="1"/>
  <c r="I208" i="1" s="1"/>
  <c r="J206" i="1"/>
  <c r="J202" i="1" s="1"/>
  <c r="G201" i="1"/>
  <c r="I201" i="1" s="1"/>
  <c r="G200" i="1"/>
  <c r="I200" i="1" s="1"/>
  <c r="G46" i="1"/>
  <c r="I46" i="1" s="1"/>
  <c r="J46" i="1" s="1"/>
  <c r="G45" i="1"/>
  <c r="I45" i="1" s="1"/>
  <c r="I53" i="1" s="1"/>
  <c r="J44" i="1"/>
  <c r="J43" i="1"/>
  <c r="J42" i="1"/>
  <c r="J41" i="1"/>
  <c r="J40" i="1"/>
  <c r="H39" i="1"/>
  <c r="H47" i="1"/>
  <c r="G22" i="1"/>
  <c r="I22" i="1" s="1"/>
  <c r="J22" i="1" s="1"/>
  <c r="G21" i="1"/>
  <c r="J20" i="1"/>
  <c r="J19" i="1"/>
  <c r="J18" i="1"/>
  <c r="J17" i="1"/>
  <c r="J16" i="1"/>
  <c r="H15" i="1"/>
  <c r="G874" i="1"/>
  <c r="I874" i="1" s="1"/>
  <c r="G873" i="1"/>
  <c r="I873" i="1" s="1"/>
  <c r="J868" i="1"/>
  <c r="J867" i="1" s="1"/>
  <c r="G866" i="1"/>
  <c r="I866" i="1" s="1"/>
  <c r="G865" i="1"/>
  <c r="I865" i="1" s="1"/>
  <c r="J860" i="1"/>
  <c r="J859" i="1" s="1"/>
  <c r="G678" i="1"/>
  <c r="I678" i="1" s="1"/>
  <c r="J677" i="1"/>
  <c r="J676" i="1"/>
  <c r="J675" i="1"/>
  <c r="J674" i="1"/>
  <c r="J673" i="1"/>
  <c r="H671" i="1"/>
  <c r="G193" i="1"/>
  <c r="I193" i="1" s="1"/>
  <c r="G192" i="1"/>
  <c r="I192" i="1" s="1"/>
  <c r="J187" i="1"/>
  <c r="J186" i="1" s="1"/>
  <c r="J182" i="1"/>
  <c r="J178" i="1" s="1"/>
  <c r="G185" i="1"/>
  <c r="I185" i="1" s="1"/>
  <c r="G184" i="1"/>
  <c r="I184" i="1" s="1"/>
  <c r="H1031" i="1"/>
  <c r="I1032" i="1"/>
  <c r="I1033" i="1"/>
  <c r="I1034" i="1"/>
  <c r="I1035" i="1"/>
  <c r="I1031" i="1"/>
  <c r="J985" i="1"/>
  <c r="J1010" i="1" s="1"/>
  <c r="H235" i="1"/>
  <c r="H892" i="1"/>
  <c r="J853" i="1"/>
  <c r="J851" i="1" s="1"/>
  <c r="G858" i="1"/>
  <c r="I858" i="1" s="1"/>
  <c r="G857" i="1"/>
  <c r="I857" i="1" s="1"/>
  <c r="J824" i="1"/>
  <c r="J608" i="1"/>
  <c r="G646" i="1"/>
  <c r="I646" i="1" s="1"/>
  <c r="I639" i="1" s="1"/>
  <c r="G645" i="1"/>
  <c r="J644" i="1"/>
  <c r="J639" i="1" s="1"/>
  <c r="G670" i="1"/>
  <c r="I670" i="1" s="1"/>
  <c r="I663" i="1" s="1"/>
  <c r="G669" i="1"/>
  <c r="J668" i="1"/>
  <c r="J667" i="1"/>
  <c r="J666" i="1"/>
  <c r="J665" i="1"/>
  <c r="H663" i="1"/>
  <c r="J414" i="1"/>
  <c r="I415" i="1"/>
  <c r="I416" i="1"/>
  <c r="I417" i="1"/>
  <c r="I418" i="1"/>
  <c r="I414" i="1"/>
  <c r="I253" i="1"/>
  <c r="I254" i="1"/>
  <c r="I255" i="1"/>
  <c r="I256" i="1"/>
  <c r="I252" i="1"/>
  <c r="G177" i="1"/>
  <c r="I177" i="1" s="1"/>
  <c r="G176" i="1"/>
  <c r="I176" i="1" s="1"/>
  <c r="J171" i="1"/>
  <c r="J170" i="1" s="1"/>
  <c r="J380" i="1" l="1"/>
  <c r="J927" i="1"/>
  <c r="I202" i="1"/>
  <c r="I364" i="1"/>
  <c r="J364" i="1"/>
  <c r="I194" i="1"/>
  <c r="J200" i="1"/>
  <c r="J194" i="1" s="1"/>
  <c r="I39" i="1"/>
  <c r="J45" i="1"/>
  <c r="J39" i="1" s="1"/>
  <c r="I15" i="1"/>
  <c r="J21" i="1"/>
  <c r="J15" i="1" s="1"/>
  <c r="I859" i="1"/>
  <c r="I867" i="1"/>
  <c r="I671" i="1"/>
  <c r="J671" i="1"/>
  <c r="I186" i="1"/>
  <c r="I178" i="1"/>
  <c r="I851" i="1"/>
  <c r="J663" i="1"/>
  <c r="I170" i="1"/>
  <c r="G994" i="1"/>
  <c r="I994" i="1" s="1"/>
  <c r="I987" i="1" s="1"/>
  <c r="G993" i="1"/>
  <c r="J992" i="1"/>
  <c r="J991" i="1"/>
  <c r="J990" i="1"/>
  <c r="J989" i="1"/>
  <c r="H987" i="1"/>
  <c r="J984" i="1"/>
  <c r="J983" i="1"/>
  <c r="J982" i="1"/>
  <c r="J981" i="1"/>
  <c r="G986" i="1"/>
  <c r="I986" i="1" s="1"/>
  <c r="I979" i="1" s="1"/>
  <c r="G985" i="1"/>
  <c r="H979" i="1"/>
  <c r="H704" i="1"/>
  <c r="J474" i="1"/>
  <c r="J475" i="1"/>
  <c r="J465" i="1"/>
  <c r="J466" i="1"/>
  <c r="J467" i="1"/>
  <c r="J473" i="1"/>
  <c r="G850" i="1"/>
  <c r="I850" i="1" s="1"/>
  <c r="G849" i="1"/>
  <c r="I849" i="1" s="1"/>
  <c r="J844" i="1"/>
  <c r="J843" i="1" s="1"/>
  <c r="G842" i="1"/>
  <c r="I842" i="1" s="1"/>
  <c r="G841" i="1"/>
  <c r="I841" i="1" s="1"/>
  <c r="J836" i="1"/>
  <c r="J835" i="1" s="1"/>
  <c r="G363" i="1"/>
  <c r="I363" i="1" s="1"/>
  <c r="G362" i="1"/>
  <c r="I362" i="1" s="1"/>
  <c r="J358" i="1"/>
  <c r="H356" i="1"/>
  <c r="J273" i="1"/>
  <c r="G662" i="1"/>
  <c r="I662" i="1" s="1"/>
  <c r="I655" i="1" s="1"/>
  <c r="J657" i="1"/>
  <c r="J656" i="1"/>
  <c r="G654" i="1"/>
  <c r="I654" i="1" s="1"/>
  <c r="I647" i="1" s="1"/>
  <c r="J649" i="1"/>
  <c r="J648" i="1"/>
  <c r="J1315" i="1"/>
  <c r="J1316" i="1"/>
  <c r="J1317" i="1"/>
  <c r="J1318" i="1"/>
  <c r="J1319" i="1"/>
  <c r="J1321" i="1"/>
  <c r="I1316" i="1"/>
  <c r="I1317" i="1"/>
  <c r="I1318" i="1"/>
  <c r="I1319" i="1"/>
  <c r="I1320" i="1"/>
  <c r="I1315" i="1"/>
  <c r="H967" i="1"/>
  <c r="H964" i="1"/>
  <c r="J362" i="1" l="1"/>
  <c r="J987" i="1"/>
  <c r="J979" i="1"/>
  <c r="I843" i="1"/>
  <c r="I835" i="1"/>
  <c r="I356" i="1"/>
  <c r="J647" i="1"/>
  <c r="J655" i="1"/>
  <c r="J724" i="1"/>
  <c r="J1051" i="1"/>
  <c r="J1067" i="1" s="1"/>
  <c r="J1052" i="1"/>
  <c r="J1068" i="1" s="1"/>
  <c r="J1053" i="1"/>
  <c r="J1069" i="1" s="1"/>
  <c r="J1050" i="1"/>
  <c r="J1066" i="1" s="1"/>
  <c r="G1055" i="1"/>
  <c r="I1055" i="1" s="1"/>
  <c r="I1071" i="1" s="1"/>
  <c r="J1054" i="1"/>
  <c r="J1070" i="1" s="1"/>
  <c r="G1054" i="1"/>
  <c r="H1048" i="1"/>
  <c r="I520" i="1"/>
  <c r="I706" i="1" s="1"/>
  <c r="J356" i="1" l="1"/>
  <c r="I1048" i="1"/>
  <c r="J1048" i="1"/>
  <c r="J828" i="1"/>
  <c r="J827" i="1" s="1"/>
  <c r="G834" i="1"/>
  <c r="I834" i="1" s="1"/>
  <c r="G833" i="1"/>
  <c r="I833" i="1" s="1"/>
  <c r="G638" i="1"/>
  <c r="I638" i="1" s="1"/>
  <c r="I631" i="1" s="1"/>
  <c r="G637" i="1"/>
  <c r="J636" i="1"/>
  <c r="J631" i="1" s="1"/>
  <c r="G630" i="1"/>
  <c r="I630" i="1" s="1"/>
  <c r="I623" i="1" s="1"/>
  <c r="G629" i="1"/>
  <c r="J628" i="1"/>
  <c r="J623" i="1" s="1"/>
  <c r="G622" i="1"/>
  <c r="I622" i="1" s="1"/>
  <c r="G621" i="1"/>
  <c r="J621" i="1" s="1"/>
  <c r="J620" i="1"/>
  <c r="G355" i="1"/>
  <c r="I355" i="1" s="1"/>
  <c r="G354" i="1"/>
  <c r="I354" i="1" s="1"/>
  <c r="J350" i="1"/>
  <c r="J349" i="1"/>
  <c r="H348" i="1"/>
  <c r="F62" i="1"/>
  <c r="G14" i="1"/>
  <c r="I14" i="1" s="1"/>
  <c r="G13" i="1"/>
  <c r="J12" i="1"/>
  <c r="J52" i="1" s="1"/>
  <c r="J11" i="1"/>
  <c r="J51" i="1" s="1"/>
  <c r="J10" i="1"/>
  <c r="J50" i="1" s="1"/>
  <c r="J9" i="1"/>
  <c r="J49" i="1" s="1"/>
  <c r="J8" i="1"/>
  <c r="J48" i="1" s="1"/>
  <c r="H7" i="1"/>
  <c r="G614" i="1"/>
  <c r="I614" i="1" s="1"/>
  <c r="G613" i="1"/>
  <c r="J91" i="1"/>
  <c r="J92" i="1"/>
  <c r="J93" i="1"/>
  <c r="J94" i="1"/>
  <c r="J812" i="1"/>
  <c r="J811" i="1" s="1"/>
  <c r="G818" i="1"/>
  <c r="I818" i="1" s="1"/>
  <c r="G817" i="1"/>
  <c r="I817" i="1" s="1"/>
  <c r="J821" i="1"/>
  <c r="J819" i="1" s="1"/>
  <c r="G826" i="1"/>
  <c r="G825" i="1"/>
  <c r="I825" i="1" s="1"/>
  <c r="G606" i="1"/>
  <c r="I606" i="1" s="1"/>
  <c r="G605" i="1"/>
  <c r="I605" i="1" s="1"/>
  <c r="J600" i="1"/>
  <c r="J599" i="1" s="1"/>
  <c r="H397" i="1"/>
  <c r="J561" i="1"/>
  <c r="J562" i="1"/>
  <c r="J563" i="1"/>
  <c r="J564" i="1"/>
  <c r="J407" i="1"/>
  <c r="J415" i="1" s="1"/>
  <c r="J408" i="1"/>
  <c r="J416" i="1" s="1"/>
  <c r="J409" i="1"/>
  <c r="J417" i="1" s="1"/>
  <c r="J410" i="1"/>
  <c r="J418" i="1" s="1"/>
  <c r="J464" i="1"/>
  <c r="J472" i="1"/>
  <c r="G347" i="1"/>
  <c r="I347" i="1" s="1"/>
  <c r="G346" i="1"/>
  <c r="I346" i="1" s="1"/>
  <c r="J342" i="1"/>
  <c r="J341" i="1"/>
  <c r="H340" i="1"/>
  <c r="G339" i="1"/>
  <c r="I339" i="1" s="1"/>
  <c r="G338" i="1"/>
  <c r="I338" i="1" s="1"/>
  <c r="J334" i="1"/>
  <c r="J333" i="1"/>
  <c r="H332" i="1"/>
  <c r="I54" i="1" l="1"/>
  <c r="I47" i="1" s="1"/>
  <c r="J355" i="1"/>
  <c r="J348" i="1" s="1"/>
  <c r="J14" i="1"/>
  <c r="J54" i="1" s="1"/>
  <c r="I615" i="1"/>
  <c r="I7" i="1"/>
  <c r="I348" i="1"/>
  <c r="I827" i="1"/>
  <c r="J615" i="1"/>
  <c r="J13" i="1"/>
  <c r="J53" i="1" s="1"/>
  <c r="I607" i="1"/>
  <c r="J613" i="1"/>
  <c r="I811" i="1"/>
  <c r="I819" i="1"/>
  <c r="I599" i="1"/>
  <c r="J332" i="1"/>
  <c r="I340" i="1"/>
  <c r="I332" i="1"/>
  <c r="J340" i="1"/>
  <c r="J47" i="1" l="1"/>
  <c r="J607" i="1"/>
  <c r="J7" i="1"/>
  <c r="I69" i="1"/>
  <c r="I68" i="1"/>
  <c r="I67" i="1"/>
  <c r="I66" i="1"/>
  <c r="I65" i="1"/>
  <c r="H64" i="1"/>
  <c r="G63" i="1"/>
  <c r="I63" i="1" s="1"/>
  <c r="G62" i="1"/>
  <c r="J61" i="1"/>
  <c r="J69" i="1" s="1"/>
  <c r="J60" i="1"/>
  <c r="J68" i="1" s="1"/>
  <c r="J59" i="1"/>
  <c r="J67" i="1" s="1"/>
  <c r="J58" i="1"/>
  <c r="J57" i="1"/>
  <c r="H56" i="1"/>
  <c r="I56" i="1" l="1"/>
  <c r="J65" i="1"/>
  <c r="J66" i="1"/>
  <c r="I71" i="1"/>
  <c r="J63" i="1"/>
  <c r="I70" i="1"/>
  <c r="J62" i="1"/>
  <c r="J56" i="1" l="1"/>
  <c r="I64" i="1"/>
  <c r="J71" i="1"/>
  <c r="J70" i="1"/>
  <c r="J64" i="1" l="1"/>
  <c r="J593" i="1"/>
  <c r="G598" i="1"/>
  <c r="I598" i="1" s="1"/>
  <c r="J592" i="1" l="1"/>
  <c r="J591" i="1" s="1"/>
  <c r="I591" i="1"/>
  <c r="J272" i="1"/>
  <c r="G809" i="1"/>
  <c r="I809" i="1" s="1"/>
  <c r="G808" i="1"/>
  <c r="J794" i="1"/>
  <c r="G801" i="1"/>
  <c r="I801" i="1" s="1"/>
  <c r="G800" i="1"/>
  <c r="I800" i="1" s="1"/>
  <c r="J261" i="1"/>
  <c r="J328" i="1"/>
  <c r="J329" i="1"/>
  <c r="J327" i="1"/>
  <c r="J116" i="1"/>
  <c r="G331" i="1"/>
  <c r="I331" i="1" s="1"/>
  <c r="G330" i="1"/>
  <c r="I330" i="1" s="1"/>
  <c r="J326" i="1"/>
  <c r="H324" i="1"/>
  <c r="J973" i="1"/>
  <c r="J1006" i="1" s="1"/>
  <c r="G978" i="1"/>
  <c r="I978" i="1" s="1"/>
  <c r="G977" i="1"/>
  <c r="I977" i="1" s="1"/>
  <c r="H971" i="1"/>
  <c r="I903" i="1" l="1"/>
  <c r="I902" i="1"/>
  <c r="I901" i="1"/>
  <c r="I900" i="1"/>
  <c r="J808" i="1"/>
  <c r="I802" i="1"/>
  <c r="I794" i="1"/>
  <c r="J324" i="1"/>
  <c r="I324" i="1"/>
  <c r="I971" i="1"/>
  <c r="J971" i="1"/>
  <c r="J733" i="1"/>
  <c r="G169" i="1"/>
  <c r="I169" i="1" s="1"/>
  <c r="G168" i="1"/>
  <c r="I168" i="1" s="1"/>
  <c r="G161" i="1"/>
  <c r="I161" i="1" s="1"/>
  <c r="G160" i="1"/>
  <c r="I160" i="1" s="1"/>
  <c r="I1073" i="1"/>
  <c r="I1074" i="1"/>
  <c r="I1075" i="1"/>
  <c r="I1076" i="1"/>
  <c r="I1072" i="1"/>
  <c r="J802" i="1" l="1"/>
  <c r="I899" i="1"/>
  <c r="I162" i="1"/>
  <c r="J168" i="1"/>
  <c r="J162" i="1" s="1"/>
  <c r="I154" i="1"/>
  <c r="J160" i="1"/>
  <c r="J154" i="1" s="1"/>
  <c r="G250" i="1" l="1"/>
  <c r="I250" i="1" s="1"/>
  <c r="I258" i="1" s="1"/>
  <c r="I257" i="1"/>
  <c r="J248" i="1"/>
  <c r="J256" i="1" s="1"/>
  <c r="J247" i="1"/>
  <c r="J255" i="1" s="1"/>
  <c r="J246" i="1"/>
  <c r="J254" i="1" s="1"/>
  <c r="J245" i="1"/>
  <c r="J253" i="1" s="1"/>
  <c r="J244" i="1"/>
  <c r="J252" i="1" s="1"/>
  <c r="H243" i="1"/>
  <c r="G793" i="1"/>
  <c r="I793" i="1" s="1"/>
  <c r="J793" i="1" s="1"/>
  <c r="G792" i="1"/>
  <c r="I792" i="1" s="1"/>
  <c r="J791" i="1"/>
  <c r="J789" i="1"/>
  <c r="J787" i="1"/>
  <c r="H786" i="1"/>
  <c r="G533" i="1"/>
  <c r="I533" i="1" s="1"/>
  <c r="J533" i="1" s="1"/>
  <c r="G532" i="1"/>
  <c r="I532" i="1" s="1"/>
  <c r="J531" i="1"/>
  <c r="J530" i="1"/>
  <c r="J529" i="1"/>
  <c r="J528" i="1"/>
  <c r="J527" i="1"/>
  <c r="G590" i="1"/>
  <c r="I590" i="1" s="1"/>
  <c r="G589" i="1"/>
  <c r="I589" i="1" s="1"/>
  <c r="J584" i="1"/>
  <c r="J583" i="1" s="1"/>
  <c r="J250" i="1" l="1"/>
  <c r="J258" i="1" s="1"/>
  <c r="I243" i="1"/>
  <c r="J249" i="1"/>
  <c r="J257" i="1" s="1"/>
  <c r="J792" i="1"/>
  <c r="J786" i="1" s="1"/>
  <c r="I786" i="1"/>
  <c r="J532" i="1"/>
  <c r="J526" i="1" s="1"/>
  <c r="I526" i="1"/>
  <c r="I583" i="1"/>
  <c r="G315" i="1"/>
  <c r="I315" i="1" s="1"/>
  <c r="G314" i="1"/>
  <c r="I314" i="1" s="1"/>
  <c r="J309" i="1"/>
  <c r="J308" i="1" s="1"/>
  <c r="G307" i="1"/>
  <c r="I307" i="1" s="1"/>
  <c r="G306" i="1"/>
  <c r="I306" i="1" s="1"/>
  <c r="J301" i="1"/>
  <c r="G105" i="1"/>
  <c r="I105" i="1" s="1"/>
  <c r="G104" i="1"/>
  <c r="I104" i="1" s="1"/>
  <c r="J99" i="1"/>
  <c r="J98" i="1" s="1"/>
  <c r="H1315" i="1"/>
  <c r="H1314" i="1" s="1"/>
  <c r="G1131" i="1"/>
  <c r="I1131" i="1" s="1"/>
  <c r="G1130" i="1"/>
  <c r="H1124" i="1"/>
  <c r="H1005" i="1"/>
  <c r="H1004" i="1" s="1"/>
  <c r="J1015" i="1"/>
  <c r="J1016" i="1"/>
  <c r="J1017" i="1"/>
  <c r="J1018" i="1"/>
  <c r="J1014" i="1"/>
  <c r="H1013" i="1"/>
  <c r="J956" i="1"/>
  <c r="J957" i="1"/>
  <c r="J958" i="1"/>
  <c r="J959" i="1"/>
  <c r="J955" i="1"/>
  <c r="H945" i="1"/>
  <c r="H1030" i="1"/>
  <c r="J1041" i="1"/>
  <c r="J1042" i="1"/>
  <c r="J1043" i="1"/>
  <c r="J1044" i="1"/>
  <c r="J1040" i="1"/>
  <c r="H1039" i="1"/>
  <c r="J1027" i="1"/>
  <c r="J1022" i="1" s="1"/>
  <c r="G582" i="1"/>
  <c r="I582" i="1" s="1"/>
  <c r="G581" i="1"/>
  <c r="I581" i="1" s="1"/>
  <c r="G153" i="1"/>
  <c r="I153" i="1" s="1"/>
  <c r="G152" i="1"/>
  <c r="G145" i="1"/>
  <c r="I145" i="1" s="1"/>
  <c r="G144" i="1"/>
  <c r="I144" i="1" s="1"/>
  <c r="J144" i="1" s="1"/>
  <c r="J138" i="1" s="1"/>
  <c r="G137" i="1"/>
  <c r="I137" i="1" s="1"/>
  <c r="G136" i="1"/>
  <c r="I136" i="1" s="1"/>
  <c r="G129" i="1"/>
  <c r="I129" i="1" s="1"/>
  <c r="G128" i="1"/>
  <c r="G785" i="1"/>
  <c r="I785" i="1" s="1"/>
  <c r="G784" i="1"/>
  <c r="I784" i="1" s="1"/>
  <c r="J779" i="1"/>
  <c r="J778" i="1" s="1"/>
  <c r="G777" i="1"/>
  <c r="I777" i="1" s="1"/>
  <c r="G776" i="1"/>
  <c r="I776" i="1" s="1"/>
  <c r="J771" i="1"/>
  <c r="J770" i="1" s="1"/>
  <c r="G299" i="1"/>
  <c r="I299" i="1" s="1"/>
  <c r="G298" i="1"/>
  <c r="I298" i="1" s="1"/>
  <c r="J293" i="1"/>
  <c r="G291" i="1"/>
  <c r="I291" i="1" s="1"/>
  <c r="G290" i="1"/>
  <c r="I290" i="1" s="1"/>
  <c r="J285" i="1"/>
  <c r="G121" i="1"/>
  <c r="I121" i="1" s="1"/>
  <c r="G120" i="1"/>
  <c r="I120" i="1" s="1"/>
  <c r="J115" i="1"/>
  <c r="J114" i="1" s="1"/>
  <c r="G113" i="1"/>
  <c r="I113" i="1" s="1"/>
  <c r="G112" i="1"/>
  <c r="I112" i="1" s="1"/>
  <c r="J107" i="1"/>
  <c r="G574" i="1"/>
  <c r="I574" i="1" s="1"/>
  <c r="J574" i="1" s="1"/>
  <c r="G573" i="1"/>
  <c r="I573" i="1" s="1"/>
  <c r="J572" i="1"/>
  <c r="J571" i="1"/>
  <c r="J570" i="1"/>
  <c r="J569" i="1"/>
  <c r="J568" i="1"/>
  <c r="J95" i="1"/>
  <c r="J90" i="1" s="1"/>
  <c r="H90" i="1"/>
  <c r="H1064" i="1"/>
  <c r="J1032" i="1"/>
  <c r="J1033" i="1"/>
  <c r="J1034" i="1"/>
  <c r="J1035" i="1"/>
  <c r="J1031" i="1"/>
  <c r="J319" i="1"/>
  <c r="J320" i="1"/>
  <c r="J400" i="1" s="1"/>
  <c r="J321" i="1"/>
  <c r="J401" i="1" s="1"/>
  <c r="J317" i="1"/>
  <c r="H316" i="1"/>
  <c r="G566" i="1"/>
  <c r="I566" i="1" s="1"/>
  <c r="G565" i="1"/>
  <c r="I565" i="1" s="1"/>
  <c r="J565" i="1" s="1"/>
  <c r="J560" i="1"/>
  <c r="G283" i="1"/>
  <c r="I283" i="1" s="1"/>
  <c r="G282" i="1"/>
  <c r="I282" i="1" s="1"/>
  <c r="J277" i="1"/>
  <c r="J87" i="1"/>
  <c r="J84" i="1"/>
  <c r="J236" i="1" s="1"/>
  <c r="J85" i="1"/>
  <c r="J237" i="1" s="1"/>
  <c r="J86" i="1"/>
  <c r="J238" i="1" s="1"/>
  <c r="J83" i="1"/>
  <c r="H82" i="1"/>
  <c r="G558" i="1"/>
  <c r="I558" i="1" s="1"/>
  <c r="J557" i="1"/>
  <c r="G557" i="1"/>
  <c r="J556" i="1"/>
  <c r="J555" i="1"/>
  <c r="J554" i="1"/>
  <c r="J553" i="1"/>
  <c r="J552" i="1"/>
  <c r="G550" i="1"/>
  <c r="I550" i="1" s="1"/>
  <c r="G549" i="1"/>
  <c r="I549" i="1" s="1"/>
  <c r="J549" i="1" s="1"/>
  <c r="G548" i="1"/>
  <c r="I548" i="1" s="1"/>
  <c r="J547" i="1"/>
  <c r="J546" i="1"/>
  <c r="J545" i="1"/>
  <c r="J543" i="1"/>
  <c r="H963" i="1"/>
  <c r="J968" i="1"/>
  <c r="J1009" i="1" s="1"/>
  <c r="J967" i="1"/>
  <c r="J1008" i="1" s="1"/>
  <c r="J966" i="1"/>
  <c r="J1007" i="1" s="1"/>
  <c r="G541" i="1"/>
  <c r="I541" i="1" s="1"/>
  <c r="G540" i="1"/>
  <c r="H534" i="1"/>
  <c r="G267" i="1"/>
  <c r="I267" i="1" s="1"/>
  <c r="G266" i="1"/>
  <c r="I266" i="1" s="1"/>
  <c r="H260" i="1"/>
  <c r="G525" i="1"/>
  <c r="I525" i="1" s="1"/>
  <c r="J525" i="1" s="1"/>
  <c r="G524" i="1"/>
  <c r="I524" i="1" s="1"/>
  <c r="J523" i="1"/>
  <c r="J522" i="1"/>
  <c r="J521" i="1"/>
  <c r="J520" i="1"/>
  <c r="J519" i="1"/>
  <c r="G517" i="1"/>
  <c r="I517" i="1" s="1"/>
  <c r="J517" i="1" s="1"/>
  <c r="G516" i="1"/>
  <c r="I516" i="1" s="1"/>
  <c r="J515" i="1"/>
  <c r="J514" i="1"/>
  <c r="J513" i="1"/>
  <c r="J512" i="1"/>
  <c r="J511" i="1"/>
  <c r="G509" i="1"/>
  <c r="I509" i="1" s="1"/>
  <c r="J509" i="1" s="1"/>
  <c r="G508" i="1"/>
  <c r="I508" i="1" s="1"/>
  <c r="J507" i="1"/>
  <c r="J506" i="1"/>
  <c r="J505" i="1"/>
  <c r="J504" i="1"/>
  <c r="J503" i="1"/>
  <c r="G501" i="1"/>
  <c r="I501" i="1" s="1"/>
  <c r="J501" i="1" s="1"/>
  <c r="G500" i="1"/>
  <c r="I500" i="1" s="1"/>
  <c r="J499" i="1"/>
  <c r="J498" i="1"/>
  <c r="J497" i="1"/>
  <c r="J496" i="1"/>
  <c r="J495" i="1"/>
  <c r="J1294" i="1"/>
  <c r="J1295" i="1"/>
  <c r="I1290" i="1"/>
  <c r="I1291" i="1"/>
  <c r="I1292" i="1"/>
  <c r="I1293" i="1"/>
  <c r="J1217" i="1"/>
  <c r="J1289" i="1" s="1"/>
  <c r="I1289" i="1"/>
  <c r="H1289" i="1"/>
  <c r="H1288" i="1" s="1"/>
  <c r="J1285" i="1"/>
  <c r="J1284" i="1"/>
  <c r="J1283" i="1"/>
  <c r="J1282" i="1"/>
  <c r="H1280" i="1"/>
  <c r="G493" i="1"/>
  <c r="I493" i="1" s="1"/>
  <c r="G492" i="1"/>
  <c r="I492" i="1" s="1"/>
  <c r="J492" i="1" s="1"/>
  <c r="J491" i="1"/>
  <c r="J490" i="1"/>
  <c r="J489" i="1"/>
  <c r="J488" i="1"/>
  <c r="J487" i="1"/>
  <c r="G485" i="1"/>
  <c r="I485" i="1" s="1"/>
  <c r="J485" i="1" s="1"/>
  <c r="G484" i="1"/>
  <c r="I484" i="1" s="1"/>
  <c r="J483" i="1"/>
  <c r="J482" i="1"/>
  <c r="J481" i="1"/>
  <c r="J480" i="1"/>
  <c r="J479" i="1"/>
  <c r="J271" i="1"/>
  <c r="J399" i="1" s="1"/>
  <c r="J270" i="1"/>
  <c r="J398" i="1" s="1"/>
  <c r="H268" i="1"/>
  <c r="G769" i="1"/>
  <c r="I769" i="1" s="1"/>
  <c r="J769" i="1" s="1"/>
  <c r="G768" i="1"/>
  <c r="I768" i="1" s="1"/>
  <c r="J767" i="1"/>
  <c r="J766" i="1"/>
  <c r="J765" i="1"/>
  <c r="J764" i="1"/>
  <c r="J763" i="1"/>
  <c r="H762" i="1"/>
  <c r="G761" i="1"/>
  <c r="I761" i="1" s="1"/>
  <c r="J761" i="1" s="1"/>
  <c r="G760" i="1"/>
  <c r="I760" i="1" s="1"/>
  <c r="J759" i="1"/>
  <c r="J758" i="1"/>
  <c r="J757" i="1"/>
  <c r="J756" i="1"/>
  <c r="J755" i="1"/>
  <c r="H754" i="1"/>
  <c r="G753" i="1"/>
  <c r="I753" i="1" s="1"/>
  <c r="J753" i="1" s="1"/>
  <c r="G752" i="1"/>
  <c r="I752" i="1" s="1"/>
  <c r="J752" i="1" s="1"/>
  <c r="J751" i="1"/>
  <c r="J750" i="1"/>
  <c r="J749" i="1"/>
  <c r="J748" i="1"/>
  <c r="J747" i="1"/>
  <c r="H746" i="1"/>
  <c r="J743" i="1"/>
  <c r="J739" i="1"/>
  <c r="J740" i="1"/>
  <c r="J741" i="1"/>
  <c r="G745" i="1"/>
  <c r="I745" i="1" s="1"/>
  <c r="J745" i="1" s="1"/>
  <c r="G744" i="1"/>
  <c r="I744" i="1" s="1"/>
  <c r="J744" i="1" s="1"/>
  <c r="J742" i="1"/>
  <c r="H738" i="1"/>
  <c r="J735" i="1"/>
  <c r="J734" i="1"/>
  <c r="H730" i="1"/>
  <c r="G477" i="1"/>
  <c r="G476" i="1"/>
  <c r="J471" i="1"/>
  <c r="J470" i="1" s="1"/>
  <c r="G469" i="1"/>
  <c r="I469" i="1" s="1"/>
  <c r="G468" i="1"/>
  <c r="I468" i="1" s="1"/>
  <c r="J463" i="1"/>
  <c r="G461" i="1"/>
  <c r="G460" i="1"/>
  <c r="G453" i="1"/>
  <c r="I453" i="1" s="1"/>
  <c r="J453" i="1" s="1"/>
  <c r="G452" i="1"/>
  <c r="I452" i="1" s="1"/>
  <c r="J451" i="1"/>
  <c r="J450" i="1"/>
  <c r="J449" i="1"/>
  <c r="J448" i="1"/>
  <c r="H446" i="1"/>
  <c r="J441" i="1"/>
  <c r="J442" i="1"/>
  <c r="J443" i="1"/>
  <c r="J440" i="1"/>
  <c r="H438" i="1"/>
  <c r="H430" i="1"/>
  <c r="J433" i="1"/>
  <c r="J434" i="1"/>
  <c r="J435" i="1"/>
  <c r="J723" i="1"/>
  <c r="G1279" i="1"/>
  <c r="I1279" i="1" s="1"/>
  <c r="G1278" i="1"/>
  <c r="I1278" i="1" s="1"/>
  <c r="J1277" i="1"/>
  <c r="J1276" i="1"/>
  <c r="J1275" i="1"/>
  <c r="J1274" i="1"/>
  <c r="H1272" i="1"/>
  <c r="G1271" i="1"/>
  <c r="I1271" i="1" s="1"/>
  <c r="G1270" i="1"/>
  <c r="I1270" i="1" s="1"/>
  <c r="J1269" i="1"/>
  <c r="J1268" i="1"/>
  <c r="J1267" i="1"/>
  <c r="J1266" i="1"/>
  <c r="H1264" i="1"/>
  <c r="G1263" i="1"/>
  <c r="I1263" i="1" s="1"/>
  <c r="G1262" i="1"/>
  <c r="I1262" i="1" s="1"/>
  <c r="J1261" i="1"/>
  <c r="J1260" i="1"/>
  <c r="J1259" i="1"/>
  <c r="J1258" i="1"/>
  <c r="H1256" i="1"/>
  <c r="G1255" i="1"/>
  <c r="I1255" i="1" s="1"/>
  <c r="G1254" i="1"/>
  <c r="I1254" i="1" s="1"/>
  <c r="J1253" i="1"/>
  <c r="J1252" i="1"/>
  <c r="J1251" i="1"/>
  <c r="J1250" i="1"/>
  <c r="H1248" i="1"/>
  <c r="G1247" i="1"/>
  <c r="I1247" i="1" s="1"/>
  <c r="G1246" i="1"/>
  <c r="I1246" i="1" s="1"/>
  <c r="J1245" i="1"/>
  <c r="J1244" i="1"/>
  <c r="J1243" i="1"/>
  <c r="J1242" i="1"/>
  <c r="H1240" i="1"/>
  <c r="G1239" i="1"/>
  <c r="I1239" i="1" s="1"/>
  <c r="G1238" i="1"/>
  <c r="I1238" i="1" s="1"/>
  <c r="J1237" i="1"/>
  <c r="J1236" i="1"/>
  <c r="J1235" i="1"/>
  <c r="J1234" i="1"/>
  <c r="H1232" i="1"/>
  <c r="G1231" i="1"/>
  <c r="I1231" i="1" s="1"/>
  <c r="G1230" i="1"/>
  <c r="I1230" i="1" s="1"/>
  <c r="J1229" i="1"/>
  <c r="J1228" i="1"/>
  <c r="J1227" i="1"/>
  <c r="J1226" i="1"/>
  <c r="H1224" i="1"/>
  <c r="J1119" i="1"/>
  <c r="J1120" i="1"/>
  <c r="J1121" i="1"/>
  <c r="J1117" i="1"/>
  <c r="J1133" i="1" s="1"/>
  <c r="J1118" i="1"/>
  <c r="H1116" i="1"/>
  <c r="H1216" i="1"/>
  <c r="H1208" i="1"/>
  <c r="H1200" i="1"/>
  <c r="H1192" i="1"/>
  <c r="H1184" i="1"/>
  <c r="H1176" i="1"/>
  <c r="J1152" i="1"/>
  <c r="J1153" i="1"/>
  <c r="J1155" i="1"/>
  <c r="J1151" i="1"/>
  <c r="H1149" i="1"/>
  <c r="H1141" i="1"/>
  <c r="H1100" i="1"/>
  <c r="H1108" i="1"/>
  <c r="G1148" i="1"/>
  <c r="I1148" i="1" s="1"/>
  <c r="G1147" i="1"/>
  <c r="I1147" i="1" s="1"/>
  <c r="J1146" i="1"/>
  <c r="J1145" i="1"/>
  <c r="J1144" i="1"/>
  <c r="J1161" i="1" s="1"/>
  <c r="J1143" i="1"/>
  <c r="G1115" i="1"/>
  <c r="I1115" i="1" s="1"/>
  <c r="G1114" i="1"/>
  <c r="I1114" i="1" s="1"/>
  <c r="J1113" i="1"/>
  <c r="J1112" i="1"/>
  <c r="J1111" i="1"/>
  <c r="J1110" i="1"/>
  <c r="G1107" i="1"/>
  <c r="I1107" i="1" s="1"/>
  <c r="G1106" i="1"/>
  <c r="I1106" i="1" s="1"/>
  <c r="J1105" i="1"/>
  <c r="J1104" i="1"/>
  <c r="J1103" i="1"/>
  <c r="J1102" i="1"/>
  <c r="G1029" i="1"/>
  <c r="I1029" i="1" s="1"/>
  <c r="I1037" i="1" s="1"/>
  <c r="G1028" i="1"/>
  <c r="I1028" i="1" s="1"/>
  <c r="I1036" i="1" s="1"/>
  <c r="H1022" i="1"/>
  <c r="G1223" i="1"/>
  <c r="I1223" i="1" s="1"/>
  <c r="G1222" i="1"/>
  <c r="I1222" i="1" s="1"/>
  <c r="G1215" i="1"/>
  <c r="I1215" i="1" s="1"/>
  <c r="G1214" i="1"/>
  <c r="I1214" i="1" s="1"/>
  <c r="J1213" i="1"/>
  <c r="J1212" i="1"/>
  <c r="J1211" i="1"/>
  <c r="J1210" i="1"/>
  <c r="G1207" i="1"/>
  <c r="I1207" i="1" s="1"/>
  <c r="G1206" i="1"/>
  <c r="I1206" i="1" s="1"/>
  <c r="J1205" i="1"/>
  <c r="J1204" i="1"/>
  <c r="J1203" i="1"/>
  <c r="J1202" i="1"/>
  <c r="G1199" i="1"/>
  <c r="I1199" i="1" s="1"/>
  <c r="G1198" i="1"/>
  <c r="I1198" i="1" s="1"/>
  <c r="J1197" i="1"/>
  <c r="J1196" i="1"/>
  <c r="J1195" i="1"/>
  <c r="J1194" i="1"/>
  <c r="G1191" i="1"/>
  <c r="I1191" i="1" s="1"/>
  <c r="G1190" i="1"/>
  <c r="I1190" i="1" s="1"/>
  <c r="J1189" i="1"/>
  <c r="J1188" i="1"/>
  <c r="J1187" i="1"/>
  <c r="J1186" i="1"/>
  <c r="G1183" i="1"/>
  <c r="I1183" i="1" s="1"/>
  <c r="G1182" i="1"/>
  <c r="I1182" i="1" s="1"/>
  <c r="J1181" i="1"/>
  <c r="J1180" i="1"/>
  <c r="J1179" i="1"/>
  <c r="J1178" i="1"/>
  <c r="J1020" i="1"/>
  <c r="J1019" i="1"/>
  <c r="G1313" i="1"/>
  <c r="I1313" i="1" s="1"/>
  <c r="I1321" i="1" s="1"/>
  <c r="G1312" i="1"/>
  <c r="J1312" i="1" s="1"/>
  <c r="J1320" i="1" s="1"/>
  <c r="G1287" i="1"/>
  <c r="I1287" i="1" s="1"/>
  <c r="G1286" i="1"/>
  <c r="I1286" i="1" s="1"/>
  <c r="H1167" i="1"/>
  <c r="I1163" i="1"/>
  <c r="I1162" i="1"/>
  <c r="I1160" i="1"/>
  <c r="J1159" i="1"/>
  <c r="I1159" i="1"/>
  <c r="H1159" i="1"/>
  <c r="H1158" i="1" s="1"/>
  <c r="G1157" i="1"/>
  <c r="I1157" i="1" s="1"/>
  <c r="G1156" i="1"/>
  <c r="J1156" i="1" s="1"/>
  <c r="J1164" i="1" s="1"/>
  <c r="H1133" i="1"/>
  <c r="H1132" i="1" s="1"/>
  <c r="G1123" i="1"/>
  <c r="I1123" i="1" s="1"/>
  <c r="G1122" i="1"/>
  <c r="I1122" i="1" s="1"/>
  <c r="H1091" i="1"/>
  <c r="H1082" i="1"/>
  <c r="J1046" i="1"/>
  <c r="J1045" i="1"/>
  <c r="G970" i="1"/>
  <c r="I970" i="1" s="1"/>
  <c r="I1011" i="1" s="1"/>
  <c r="G969" i="1"/>
  <c r="I969" i="1" s="1"/>
  <c r="I1010" i="1" s="1"/>
  <c r="J961" i="1"/>
  <c r="J960" i="1"/>
  <c r="H919" i="1"/>
  <c r="H910" i="1"/>
  <c r="H414" i="1"/>
  <c r="H413" i="1" s="1"/>
  <c r="H234" i="1"/>
  <c r="G737" i="1"/>
  <c r="I737" i="1" s="1"/>
  <c r="G736" i="1"/>
  <c r="I736" i="1" s="1"/>
  <c r="G97" i="1"/>
  <c r="I97" i="1" s="1"/>
  <c r="G96" i="1"/>
  <c r="I96" i="1" s="1"/>
  <c r="G729" i="1"/>
  <c r="I729" i="1" s="1"/>
  <c r="G728" i="1"/>
  <c r="I728" i="1" s="1"/>
  <c r="G323" i="1"/>
  <c r="I323" i="1" s="1"/>
  <c r="J323" i="1" s="1"/>
  <c r="J403" i="1" s="1"/>
  <c r="G322" i="1"/>
  <c r="J322" i="1" s="1"/>
  <c r="G412" i="1"/>
  <c r="I412" i="1" s="1"/>
  <c r="G411" i="1"/>
  <c r="I411" i="1" s="1"/>
  <c r="G445" i="1"/>
  <c r="I445" i="1" s="1"/>
  <c r="J445" i="1" s="1"/>
  <c r="G444" i="1"/>
  <c r="I444" i="1" s="1"/>
  <c r="J444" i="1" s="1"/>
  <c r="G89" i="1"/>
  <c r="I89" i="1" s="1"/>
  <c r="G88" i="1"/>
  <c r="I88" i="1" s="1"/>
  <c r="G437" i="1"/>
  <c r="I437" i="1" s="1"/>
  <c r="G436" i="1"/>
  <c r="I436" i="1" s="1"/>
  <c r="G429" i="1"/>
  <c r="I429" i="1" s="1"/>
  <c r="G428" i="1"/>
  <c r="G275" i="1"/>
  <c r="I275" i="1" s="1"/>
  <c r="G274" i="1"/>
  <c r="I274" i="1" s="1"/>
  <c r="J274" i="1" s="1"/>
  <c r="J402" i="1" s="1"/>
  <c r="J235" i="1" l="1"/>
  <c r="I241" i="1"/>
  <c r="I240" i="1"/>
  <c r="J239" i="1"/>
  <c r="I402" i="1"/>
  <c r="I403" i="1"/>
  <c r="J397" i="1"/>
  <c r="J1135" i="1"/>
  <c r="J1134" i="1"/>
  <c r="J1136" i="1"/>
  <c r="I710" i="1"/>
  <c r="J1137" i="1"/>
  <c r="J892" i="1"/>
  <c r="I1138" i="1"/>
  <c r="I1139" i="1"/>
  <c r="J708" i="1"/>
  <c r="J709" i="1"/>
  <c r="J706" i="1"/>
  <c r="J705" i="1"/>
  <c r="J707" i="1"/>
  <c r="I711" i="1"/>
  <c r="I898" i="1"/>
  <c r="I897" i="1"/>
  <c r="J1157" i="1"/>
  <c r="J1165" i="1" s="1"/>
  <c r="J1328" i="1" s="1"/>
  <c r="I1149" i="1"/>
  <c r="J896" i="1"/>
  <c r="J895" i="1"/>
  <c r="J893" i="1"/>
  <c r="J898" i="1"/>
  <c r="J894" i="1"/>
  <c r="J284" i="1"/>
  <c r="J292" i="1"/>
  <c r="J1075" i="1"/>
  <c r="J1072" i="1"/>
  <c r="J1076" i="1"/>
  <c r="I1077" i="1"/>
  <c r="I1078" i="1"/>
  <c r="J1074" i="1"/>
  <c r="J1073" i="1"/>
  <c r="J411" i="1"/>
  <c r="J419" i="1" s="1"/>
  <c r="I419" i="1"/>
  <c r="J412" i="1"/>
  <c r="J420" i="1" s="1"/>
  <c r="I420" i="1"/>
  <c r="J106" i="1"/>
  <c r="J462" i="1"/>
  <c r="J260" i="1"/>
  <c r="J428" i="1"/>
  <c r="J581" i="1"/>
  <c r="J575" i="1" s="1"/>
  <c r="J559" i="1"/>
  <c r="J300" i="1"/>
  <c r="J243" i="1"/>
  <c r="I73" i="1"/>
  <c r="H954" i="1"/>
  <c r="H1072" i="1"/>
  <c r="I713" i="1"/>
  <c r="J88" i="1"/>
  <c r="J89" i="1"/>
  <c r="J241" i="1" s="1"/>
  <c r="J276" i="1"/>
  <c r="J722" i="1"/>
  <c r="J454" i="1"/>
  <c r="I308" i="1"/>
  <c r="I98" i="1"/>
  <c r="I300" i="1"/>
  <c r="I1124" i="1"/>
  <c r="J1130" i="1"/>
  <c r="J1124" i="1" s="1"/>
  <c r="I575" i="1"/>
  <c r="I770" i="1"/>
  <c r="J152" i="1"/>
  <c r="J146" i="1" s="1"/>
  <c r="I146" i="1"/>
  <c r="I138" i="1"/>
  <c r="J136" i="1"/>
  <c r="I130" i="1"/>
  <c r="I778" i="1"/>
  <c r="I292" i="1"/>
  <c r="I284" i="1"/>
  <c r="I114" i="1"/>
  <c r="I106" i="1"/>
  <c r="I90" i="1"/>
  <c r="I567" i="1"/>
  <c r="J573" i="1"/>
  <c r="J567" i="1" s="1"/>
  <c r="J1036" i="1"/>
  <c r="J1037" i="1"/>
  <c r="J1078" i="1" s="1"/>
  <c r="J316" i="1"/>
  <c r="I559" i="1"/>
  <c r="I276" i="1"/>
  <c r="J558" i="1"/>
  <c r="J551" i="1" s="1"/>
  <c r="I551" i="1"/>
  <c r="I542" i="1"/>
  <c r="J548" i="1"/>
  <c r="J542" i="1" s="1"/>
  <c r="I534" i="1"/>
  <c r="J963" i="1"/>
  <c r="I260" i="1"/>
  <c r="I518" i="1"/>
  <c r="J524" i="1"/>
  <c r="J518" i="1" s="1"/>
  <c r="I510" i="1"/>
  <c r="I1322" i="1"/>
  <c r="I1325" i="1"/>
  <c r="J516" i="1"/>
  <c r="J510" i="1" s="1"/>
  <c r="I502" i="1"/>
  <c r="J508" i="1"/>
  <c r="J502" i="1" s="1"/>
  <c r="I1326" i="1"/>
  <c r="J1322" i="1"/>
  <c r="I1323" i="1"/>
  <c r="I1324" i="1"/>
  <c r="H1306" i="1"/>
  <c r="I494" i="1"/>
  <c r="J500" i="1"/>
  <c r="J494" i="1" s="1"/>
  <c r="J1292" i="1"/>
  <c r="J1293" i="1"/>
  <c r="I1280" i="1"/>
  <c r="I1295" i="1"/>
  <c r="J1290" i="1"/>
  <c r="I1294" i="1"/>
  <c r="J1291" i="1"/>
  <c r="J268" i="1"/>
  <c r="J1280" i="1"/>
  <c r="J493" i="1"/>
  <c r="J486" i="1" s="1"/>
  <c r="I486" i="1"/>
  <c r="I478" i="1"/>
  <c r="J484" i="1"/>
  <c r="J478" i="1" s="1"/>
  <c r="I762" i="1"/>
  <c r="J768" i="1"/>
  <c r="J762" i="1" s="1"/>
  <c r="I754" i="1"/>
  <c r="J760" i="1"/>
  <c r="J754" i="1" s="1"/>
  <c r="J746" i="1"/>
  <c r="I746" i="1"/>
  <c r="J738" i="1"/>
  <c r="I738" i="1"/>
  <c r="J730" i="1"/>
  <c r="I470" i="1"/>
  <c r="I462" i="1"/>
  <c r="I454" i="1"/>
  <c r="I446" i="1"/>
  <c r="J452" i="1"/>
  <c r="J446" i="1" s="1"/>
  <c r="J1163" i="1"/>
  <c r="I1224" i="1"/>
  <c r="J430" i="1"/>
  <c r="J438" i="1"/>
  <c r="J1162" i="1"/>
  <c r="I1264" i="1"/>
  <c r="J1272" i="1"/>
  <c r="I1272" i="1"/>
  <c r="I1116" i="1"/>
  <c r="J1122" i="1"/>
  <c r="J1232" i="1"/>
  <c r="I1256" i="1"/>
  <c r="I1232" i="1"/>
  <c r="J1306" i="1"/>
  <c r="J1314" i="1"/>
  <c r="J1264" i="1"/>
  <c r="I1176" i="1"/>
  <c r="I1100" i="1"/>
  <c r="J1240" i="1"/>
  <c r="I1240" i="1"/>
  <c r="J1256" i="1"/>
  <c r="J1224" i="1"/>
  <c r="J1248" i="1"/>
  <c r="I1248" i="1"/>
  <c r="J1141" i="1"/>
  <c r="I1108" i="1"/>
  <c r="J1108" i="1"/>
  <c r="I1141" i="1"/>
  <c r="I1022" i="1"/>
  <c r="J1100" i="1"/>
  <c r="J1160" i="1"/>
  <c r="I1200" i="1"/>
  <c r="I1192" i="1"/>
  <c r="J1176" i="1"/>
  <c r="J1216" i="1"/>
  <c r="I1216" i="1"/>
  <c r="I1184" i="1"/>
  <c r="J1200" i="1"/>
  <c r="J1167" i="1"/>
  <c r="J1192" i="1"/>
  <c r="I1208" i="1"/>
  <c r="J1184" i="1"/>
  <c r="J1208" i="1"/>
  <c r="I1165" i="1"/>
  <c r="I730" i="1"/>
  <c r="I316" i="1"/>
  <c r="J1013" i="1"/>
  <c r="J1091" i="1"/>
  <c r="H899" i="1"/>
  <c r="I430" i="1"/>
  <c r="J1039" i="1"/>
  <c r="J1297" i="1"/>
  <c r="I405" i="1"/>
  <c r="I268" i="1"/>
  <c r="I722" i="1"/>
  <c r="I422" i="1"/>
  <c r="I438" i="1"/>
  <c r="J910" i="1"/>
  <c r="J954" i="1"/>
  <c r="J919" i="1"/>
  <c r="J1082" i="1"/>
  <c r="I1306" i="1"/>
  <c r="I1164" i="1"/>
  <c r="I1091" i="1"/>
  <c r="I910" i="1"/>
  <c r="I919" i="1"/>
  <c r="I963" i="1"/>
  <c r="I82" i="1"/>
  <c r="J713" i="1"/>
  <c r="H396" i="1"/>
  <c r="H73" i="1"/>
  <c r="H722" i="1"/>
  <c r="H422" i="1"/>
  <c r="J130" i="1" l="1"/>
  <c r="J240" i="1"/>
  <c r="J1138" i="1"/>
  <c r="J1132" i="1" s="1"/>
  <c r="J710" i="1"/>
  <c r="J711" i="1"/>
  <c r="J1149" i="1"/>
  <c r="J1158" i="1" s="1"/>
  <c r="I1158" i="1"/>
  <c r="J897" i="1"/>
  <c r="J891" i="1" s="1"/>
  <c r="I891" i="1"/>
  <c r="I1079" i="1"/>
  <c r="I704" i="1"/>
  <c r="J405" i="1"/>
  <c r="I122" i="1"/>
  <c r="J122" i="1"/>
  <c r="J534" i="1"/>
  <c r="I904" i="1"/>
  <c r="J422" i="1"/>
  <c r="J900" i="1"/>
  <c r="J901" i="1"/>
  <c r="J902" i="1"/>
  <c r="J899" i="1"/>
  <c r="J903" i="1"/>
  <c r="J413" i="1"/>
  <c r="I396" i="1"/>
  <c r="J251" i="1"/>
  <c r="J82" i="1"/>
  <c r="J1030" i="1"/>
  <c r="J73" i="1"/>
  <c r="J1004" i="1"/>
  <c r="J1064" i="1"/>
  <c r="J1325" i="1"/>
  <c r="J1326" i="1"/>
  <c r="I1328" i="1"/>
  <c r="I1327" i="1"/>
  <c r="J1324" i="1"/>
  <c r="J1323" i="1"/>
  <c r="H1322" i="1"/>
  <c r="I1082" i="1"/>
  <c r="J396" i="1"/>
  <c r="J1116" i="1"/>
  <c r="J1288" i="1"/>
  <c r="I1004" i="1"/>
  <c r="I1013" i="1"/>
  <c r="I413" i="1"/>
  <c r="I251" i="1"/>
  <c r="I1030" i="1"/>
  <c r="I1297" i="1"/>
  <c r="I1039" i="1"/>
  <c r="I1288" i="1"/>
  <c r="I1064" i="1"/>
  <c r="I1314" i="1"/>
  <c r="I945" i="1"/>
  <c r="I954" i="1"/>
  <c r="I1167" i="1"/>
  <c r="I1132" i="1"/>
  <c r="H891" i="1"/>
  <c r="H713" i="1"/>
  <c r="H251" i="1"/>
  <c r="I1329" i="1" l="1"/>
  <c r="J904" i="1"/>
  <c r="J945" i="1"/>
  <c r="J1077" i="1"/>
  <c r="J1079" i="1" s="1"/>
  <c r="J704" i="1"/>
  <c r="J1327" i="1"/>
  <c r="J1329" i="1" s="1"/>
  <c r="H1297" i="1"/>
  <c r="H1329" i="1"/>
  <c r="H906" i="1"/>
  <c r="H1079" i="1"/>
  <c r="J234" i="1" l="1"/>
  <c r="J905" i="1"/>
  <c r="J906" i="1" s="1"/>
  <c r="I234" i="1"/>
  <c r="I905" i="1" s="1"/>
  <c r="I906" i="1" s="1"/>
</calcChain>
</file>

<file path=xl/sharedStrings.xml><?xml version="1.0" encoding="utf-8"?>
<sst xmlns="http://schemas.openxmlformats.org/spreadsheetml/2006/main" count="1675" uniqueCount="304">
  <si>
    <t>total cap 70 PT</t>
  </si>
  <si>
    <t>total cap 70 dirigentie</t>
  </si>
  <si>
    <t>total cap 70 Dotari</t>
  </si>
  <si>
    <t>U.M</t>
  </si>
  <si>
    <t>Cant</t>
  </si>
  <si>
    <t>PU</t>
  </si>
  <si>
    <t>valoare</t>
  </si>
  <si>
    <t>total</t>
  </si>
  <si>
    <t>Cap. 67 Cultură, recreere şi religie</t>
  </si>
  <si>
    <t>Cap. 70  Locuinţe, servicii şi dezvoltare publică</t>
  </si>
  <si>
    <t>Cap.51 "Autorităţi publice şi acţiuni externe"</t>
  </si>
  <si>
    <t>Cap. 61  Ordine publică şi siguranţă naţională</t>
  </si>
  <si>
    <t>Cap. 66 Sănătate</t>
  </si>
  <si>
    <t>Cap. 68 "Asigurări şi asistenţă socială"</t>
  </si>
  <si>
    <t>Cap. 74 "Protecția Mediului"</t>
  </si>
  <si>
    <t>Cap. 84 "Transporturi"</t>
  </si>
  <si>
    <t>SF/DALI/PUZ</t>
  </si>
  <si>
    <t>PT</t>
  </si>
  <si>
    <t>Asistenta tehnica</t>
  </si>
  <si>
    <t>Servicii de dirigentie</t>
  </si>
  <si>
    <t>Dotari</t>
  </si>
  <si>
    <t>Achizitii imobile</t>
  </si>
  <si>
    <t>Executie</t>
  </si>
  <si>
    <t>total cap 51 PT</t>
  </si>
  <si>
    <t>total cap 51 dirigentie</t>
  </si>
  <si>
    <t>total cap51 Executie</t>
  </si>
  <si>
    <t>total cap 51 Dotari</t>
  </si>
  <si>
    <t>total cap 61 PT</t>
  </si>
  <si>
    <t>total cap 61 asisitenta tehnica tehnic</t>
  </si>
  <si>
    <t>total cap 61 dirigentie</t>
  </si>
  <si>
    <t>total cap 61 Executie</t>
  </si>
  <si>
    <t>total cap 61 Dotari</t>
  </si>
  <si>
    <t>total cap 65 PT</t>
  </si>
  <si>
    <t>total cap 65 dirigentie</t>
  </si>
  <si>
    <t>total cap 65 Executie</t>
  </si>
  <si>
    <t>total cap 65 Dotari</t>
  </si>
  <si>
    <t>total cap 66 PT</t>
  </si>
  <si>
    <t>total cap 66 dirigentie</t>
  </si>
  <si>
    <t>total cap 66 Executie</t>
  </si>
  <si>
    <t>total cap 67 PT</t>
  </si>
  <si>
    <t>total cap 67 dirigentie</t>
  </si>
  <si>
    <t>total cap 67 Executie</t>
  </si>
  <si>
    <t>total cap 67 Dotari</t>
  </si>
  <si>
    <t>total cap 68 PT</t>
  </si>
  <si>
    <t>total cap 68 dirigentie</t>
  </si>
  <si>
    <t>total cap 68 Executie</t>
  </si>
  <si>
    <t>total cap 68 Dotari</t>
  </si>
  <si>
    <t>total cap 70 Executie</t>
  </si>
  <si>
    <t>Total cap.70</t>
  </si>
  <si>
    <t>Total cap.51</t>
  </si>
  <si>
    <t>Total cap.61</t>
  </si>
  <si>
    <t>Total cap.65</t>
  </si>
  <si>
    <t>Total cap.66</t>
  </si>
  <si>
    <t>Total cap.67</t>
  </si>
  <si>
    <t>Total cap.68</t>
  </si>
  <si>
    <t>Total cap.74</t>
  </si>
  <si>
    <t>total cap 74 PT</t>
  </si>
  <si>
    <t>total cap 74 dirigentie</t>
  </si>
  <si>
    <t>total cap 74 Executie</t>
  </si>
  <si>
    <t>total cap 74 Dotari</t>
  </si>
  <si>
    <t>Total cap.84</t>
  </si>
  <si>
    <t>total cap 84 PT</t>
  </si>
  <si>
    <t>total cap 84 dirigentie</t>
  </si>
  <si>
    <t>total cap 84 Executie</t>
  </si>
  <si>
    <t>total cap 84 Dotari</t>
  </si>
  <si>
    <t xml:space="preserve">TOTAL GENERAL </t>
  </si>
  <si>
    <t>Programul de investiţii publice aferente lucrărilor pentru care au fost semnate contracte de finanţare din FEN (fonduri externe nerambursabile) pe anul 2023</t>
  </si>
  <si>
    <t>Sursa  FONDURI EXTERNE NERAMBURSABILE</t>
  </si>
  <si>
    <t>TOTAL GENERAL FEN</t>
  </si>
  <si>
    <t>Proiecte cu finanțare din sumele reprezentând asistența financiară nerambursabilă aferentă PNRR pe anul 2023</t>
  </si>
  <si>
    <t>TOTAL GENERAL PNRR</t>
  </si>
  <si>
    <t xml:space="preserve">                     Ordonator principal de credite                                                                                              </t>
  </si>
  <si>
    <t xml:space="preserve">                                     Primar,                                        Director economic,</t>
  </si>
  <si>
    <t>Şef  serviciu investiţii, gospodărire, întreținere</t>
  </si>
  <si>
    <t>ing.Szucs Zsigmond</t>
  </si>
  <si>
    <t>TOTAL PT</t>
  </si>
  <si>
    <t>TOTAL ASISTENTA TEHNICA</t>
  </si>
  <si>
    <t>TOTAL SERVICII DIRIGENTIE</t>
  </si>
  <si>
    <t>TOTAL EXECUTIE</t>
  </si>
  <si>
    <t>TOTAL DOTARI</t>
  </si>
  <si>
    <t>total cap 51 Imobile</t>
  </si>
  <si>
    <t>total cap 61 Imobile</t>
  </si>
  <si>
    <t>total cap 65 Imobile</t>
  </si>
  <si>
    <t>total cap 67 Imobile</t>
  </si>
  <si>
    <t>total cap 68 Imobile</t>
  </si>
  <si>
    <t>total cap 70 Imobile</t>
  </si>
  <si>
    <t>total cap 74 Imobile</t>
  </si>
  <si>
    <t>TOTAL IMOBILE</t>
  </si>
  <si>
    <t>total cap 68 asisitenta tehnica tehnica</t>
  </si>
  <si>
    <t>total cap 70 asisitenta tehnica tehnica</t>
  </si>
  <si>
    <t>total cap 74 asisitenta tehnica tehnica</t>
  </si>
  <si>
    <t>total cap 84 asisitenta tehnica tehnica</t>
  </si>
  <si>
    <t>total cap 84 SF/DALI/PUZ</t>
  </si>
  <si>
    <t>total cap 51 SF/DALI/PUZ</t>
  </si>
  <si>
    <t>total cap 61 SF/DALI/PUZ</t>
  </si>
  <si>
    <t>total cap 65 SF/DALI/PUZ</t>
  </si>
  <si>
    <t>total cap 66 SF/DALI/PUZ</t>
  </si>
  <si>
    <t>total cap 67 SF/DALI/PUZ</t>
  </si>
  <si>
    <t>total cap 68 SF/DALI/PUZ</t>
  </si>
  <si>
    <t>total cap 70 SF/DALI/PUZ</t>
  </si>
  <si>
    <t>total cap 74 SF/DALI/PUZ</t>
  </si>
  <si>
    <t>TOTAL SF/DALI/PUZ</t>
  </si>
  <si>
    <t>NR. CRT.</t>
  </si>
  <si>
    <t>ANEXA</t>
  </si>
  <si>
    <t xml:space="preserve">Denumnire Obiectiv
Activitati Aferente </t>
  </si>
  <si>
    <t>Valoare Contract= Credit de Angajament</t>
  </si>
  <si>
    <t>total cap 65 asisitenta tehnica tehnica</t>
  </si>
  <si>
    <t>total cap 61 asisitenta tehnica tehnica</t>
  </si>
  <si>
    <t>total cap 51 asisitenta tehnica tehnica</t>
  </si>
  <si>
    <t>total cap 51 asisitenta tehnicaa tehnica</t>
  </si>
  <si>
    <t>total cap 61 asisitenta tehnicaa tehnica</t>
  </si>
  <si>
    <t>total cap 65 asisitenta tehnicaa tehnica</t>
  </si>
  <si>
    <t>total cap 66 asisitenta tehnicaa tehnica</t>
  </si>
  <si>
    <t>total cap 67 asisitenta tehnicaa tehnica</t>
  </si>
  <si>
    <t xml:space="preserve">NOTA </t>
  </si>
  <si>
    <t>Credite Bugetare= BUGET</t>
  </si>
  <si>
    <t>Analiza cost beneficiu se aprobă odată cu SF și Indicatorilor Tehnico-economici prin Hotărâre de Consiliu</t>
  </si>
  <si>
    <t>Graficul de finanțare este conform planificării cheltuielor pe trimestre</t>
  </si>
  <si>
    <t>StadiuFfizic al Obiectivelor/PIF</t>
  </si>
  <si>
    <t>Termeni PIF= Termeni de punere în funcțiune</t>
  </si>
  <si>
    <t>Costurile de e funcţionare şi de întreţinere după punerea în funcţiune nu pot fi identificate în momentul realizării obiectivului.</t>
  </si>
  <si>
    <t>Anexa nr. 8 la H.C.L. Satu Mare nr..................din...............</t>
  </si>
  <si>
    <t>Sursa 02 buget local</t>
  </si>
  <si>
    <t>val</t>
  </si>
  <si>
    <t>In curs de contractare</t>
  </si>
  <si>
    <t>Reabilitare termică a blocului de locuințe din str.Corvinilor nr.17</t>
  </si>
  <si>
    <t>in derulare</t>
  </si>
  <si>
    <t>Reabilitare termică la blocurile de locuinţe din str.Păulești, nr.3, bl.6</t>
  </si>
  <si>
    <t>Reabilitare termică a blocului de locuințe din str.Mircea cel Bătrân, nr.25, bl. C25</t>
  </si>
  <si>
    <t>Reabilitare termică a blocului de locuinţe situat pe B-dul I.C. Brătianu, nr.5</t>
  </si>
  <si>
    <t>Pista de biciclete pe coronamentul digului mal drept al râului Someș de la stația de epurare până la limita administrativă a Municipilui Satu Mare spre comuna Dara</t>
  </si>
  <si>
    <t>Implementarea măsurilor de eficiență energetică la sala de sport al Școlii gimnaziale Bălcescu Petofi</t>
  </si>
  <si>
    <t>Cap. 65   Învăţământ</t>
  </si>
  <si>
    <t>Reabilitare termică a blocului de locuinţe str.Astronauților A1</t>
  </si>
  <si>
    <t>Implementarea măsurilor de eficiență energetică la Școala gimnazială Octavian Goga</t>
  </si>
  <si>
    <t>Muzeul industrializării forțate și al dezrădăcinării Satu Mare</t>
  </si>
  <si>
    <t>Elaborarea Planului Urbanistic General al Municipiului Satu Mare</t>
  </si>
  <si>
    <t>Achiziție de autobuse nepoluante</t>
  </si>
  <si>
    <t>Renovarea energetică a Liceului cu Program Sportiv</t>
  </si>
  <si>
    <t>Reabilitare termică a blocului de locuinţe situat pe str.Proiectantului S1</t>
  </si>
  <si>
    <t>Reabilitare termică la blocurile de locuinţe str.Codrului CC3 - CC5</t>
  </si>
  <si>
    <t>Reabilitare termică a blocului de locuinţe din b-dul Transilvania Bl.2</t>
  </si>
  <si>
    <t>Reabilitare termică a blocului de locuințe din str.Proiectantului S5</t>
  </si>
  <si>
    <t>Reabilitare termică la blocurile de locuinţe str.Careiului C3 - C5</t>
  </si>
  <si>
    <t>Reabilitare termică a blocului de locuințe din b-dul Lucian Blaga UU40</t>
  </si>
  <si>
    <t>Reabilitare termică a blocului de locuințe din str.Mircea cel Bătrân, nr.23, bl. C26</t>
  </si>
  <si>
    <t>realizare studiu privind obiectivul menționat</t>
  </si>
  <si>
    <t>Parcare etajată S+P+4 pe strada Decebal</t>
  </si>
  <si>
    <t>Servicii de supervizare</t>
  </si>
  <si>
    <t>Parcare etajată S+P+2 pe strada Mihail Kogălniceanu nr.5</t>
  </si>
  <si>
    <t>SF</t>
  </si>
  <si>
    <t>Extinderea iluminatului public pe strada Sighișoara, nr. 35C</t>
  </si>
  <si>
    <t>Extinderea iluminatului public în cvartalul b-dul Lucian Blaga - Al.Russo - Fântânele - Ambudului</t>
  </si>
  <si>
    <t>Extinderea iluminatului public pe strada Ulmului</t>
  </si>
  <si>
    <t>Pod peste râul Someș - Amplasament str. Ștrandului</t>
  </si>
  <si>
    <t>Servicii de dirigenție</t>
  </si>
  <si>
    <t>Modernizare Strada Grădinarilor</t>
  </si>
  <si>
    <t>Modernizare strada Stupilor</t>
  </si>
  <si>
    <t xml:space="preserve">Modernizare străzi în municipiul Satu Mare Lot 1 </t>
  </si>
  <si>
    <t>Modernizare străzi în municipiul Satu Mare Lot 2</t>
  </si>
  <si>
    <t>Modernizare clădire existentă B-dul Muncii nr.44</t>
  </si>
  <si>
    <t>contractare</t>
  </si>
  <si>
    <t>Extinderea iluminatului public în jurul Grădiniței nr.9</t>
  </si>
  <si>
    <t>Extinderea iluminatului public în cvartalul blocului UU 1- UU 13 din Piața Soarelui</t>
  </si>
  <si>
    <t>Reabilitarea termică la blocurile de locuințe situate în Piața Soarelui UU4, UU6, UU8,UU10</t>
  </si>
  <si>
    <t>Extinderea iluminatului public pe strada Ștefan Benea</t>
  </si>
  <si>
    <t>Extinderea iluminatului public pe strada Ferma Sătmărel, nr.36A - 36P</t>
  </si>
  <si>
    <t>Extinderea iluminatului public pe strada Hermann Mihaly</t>
  </si>
  <si>
    <t>Produse promoționale</t>
  </si>
  <si>
    <t>Transformarea zonei degradate malurile Someșului între cele 2 poduri în zonă de petrecere a timpului liber pentru comunitate</t>
  </si>
  <si>
    <t xml:space="preserve"> Iluminat ornamental pentru lăcașurile de cult din Municipiul Satu Mare</t>
  </si>
  <si>
    <t>în derulare</t>
  </si>
  <si>
    <t xml:space="preserve">Reabilitare conductă de aducțiune apă </t>
  </si>
  <si>
    <t>Reabilitare bloc de locuințe sociale pe strada Ostrovului nr.2/CD</t>
  </si>
  <si>
    <t xml:space="preserve">Implementarea măsurilor de eficienţă energetică la Sala de Scrimă “Alexandru Csipler” </t>
  </si>
  <si>
    <t>buc</t>
  </si>
  <si>
    <t>Reabilitare și extindere pe verticală Corp ”B” D+P+2 (parțial) la școala Gimnazială ”Constantin Brâncoveanu”</t>
  </si>
  <si>
    <t>SF/ Servicii de consultanță de specialitate pentru accesarea de fonduri nerambursabile și managementul contractului de finanțare și al proiectului</t>
  </si>
  <si>
    <t>Alimentare cont IID</t>
  </si>
  <si>
    <t>SF/DALI</t>
  </si>
  <si>
    <t xml:space="preserve"> Construire Sală de Sport la colegiul Economic Gheorghe Dragoș Satu Mare</t>
  </si>
  <si>
    <t>PUZ</t>
  </si>
  <si>
    <t>DALI</t>
  </si>
  <si>
    <t>Modernizare strada Ulmului</t>
  </si>
  <si>
    <t>Modernizare strada Vasile Scurtu</t>
  </si>
  <si>
    <t>Parcometru stradal</t>
  </si>
  <si>
    <t>Cofinanțare Proiect regional de dezvoltare a infrastructurii de apă și apă uzată din județul Satu Mare</t>
  </si>
  <si>
    <t>Modernizarea infrastructurii educaționale în unitățile de învățământ din municipiul Satu Mare</t>
  </si>
  <si>
    <t>VAL</t>
  </si>
  <si>
    <t>Extindere școala Lucian Blaga</t>
  </si>
  <si>
    <t>Reconversia și refuncționalizarea terenurilor degradate și neutilizate situate pe malurile Someșului</t>
  </si>
  <si>
    <t>Strategie Integrată de Dezvoltare Urbană 2021-2031</t>
  </si>
  <si>
    <t>Extinderea iluminatului public pe strada Lazarului</t>
  </si>
  <si>
    <t>Modernizare pasaje pietonale care fac legătura între centru nou și digul de pe malul drept al râului Someș</t>
  </si>
  <si>
    <t>propus spre achiziție</t>
  </si>
  <si>
    <t xml:space="preserve"> Amenajare pistă de biciclete pe strada Botizului - Pod Golescu</t>
  </si>
  <si>
    <t>Reabilitarea clădirii Hotel Sport, situată pe strada Mileniului, nr.25</t>
  </si>
  <si>
    <t xml:space="preserve"> Reabilitare fațade și acoperiș la imobilul situat pe strada Horea nr.6</t>
  </si>
  <si>
    <t>propus spre contractare</t>
  </si>
  <si>
    <t xml:space="preserve">In curs de contractare </t>
  </si>
  <si>
    <t>in curs de finalizare</t>
  </si>
  <si>
    <t>În derulare</t>
  </si>
  <si>
    <t xml:space="preserve">  ec. Ursu Lucia</t>
  </si>
  <si>
    <r>
      <t xml:space="preserve">                              Keresk</t>
    </r>
    <r>
      <rPr>
        <sz val="12"/>
        <rFont val="Calibri"/>
        <family val="2"/>
        <charset val="238"/>
      </rPr>
      <t>é</t>
    </r>
    <r>
      <rPr>
        <sz val="12"/>
        <rFont val="Arial"/>
        <family val="2"/>
      </rPr>
      <t>nyi G</t>
    </r>
    <r>
      <rPr>
        <sz val="12"/>
        <rFont val="Calibri"/>
        <family val="2"/>
        <charset val="238"/>
      </rPr>
      <t>á</t>
    </r>
    <r>
      <rPr>
        <sz val="12"/>
        <rFont val="Arial"/>
        <family val="2"/>
      </rPr>
      <t xml:space="preserve">bor                                </t>
    </r>
  </si>
  <si>
    <t>in vederea contractarii</t>
  </si>
  <si>
    <t>PUZ Amenajare pădure urbană Noroieni</t>
  </si>
  <si>
    <t>Amenajare pădure urbană Noroieni</t>
  </si>
  <si>
    <t>in contractare</t>
  </si>
  <si>
    <t>PT- documentație</t>
  </si>
  <si>
    <t>PUZ Reconversia și refuncționalizarea terenurilor degradate și neutilizate situate pe malurile Someșului- MAL STÂNG</t>
  </si>
  <si>
    <t>Actualizarea Registrului local al spațiilor verzi din Municipiul Satu Mare</t>
  </si>
  <si>
    <t>Creșterea eficienței energetice și a gestionării inteligente a energiei în infrastructura sistemului de iluminat public a Municipiului Satu Mare, zona de SUD, jud.Satu Mare</t>
  </si>
  <si>
    <t>Cap. 54 ,,Alte servicii publice generale,,</t>
  </si>
  <si>
    <t>Echipamente și aplicații informatice</t>
  </si>
  <si>
    <t>in curs de achiziție</t>
  </si>
  <si>
    <t>total cap 54 SF/DALI/PUZ</t>
  </si>
  <si>
    <t>total cap 54 PT</t>
  </si>
  <si>
    <t>total cap 54 asistenta tehnica</t>
  </si>
  <si>
    <t>total cap 54 dirigentie</t>
  </si>
  <si>
    <t>total cap 54 Executie</t>
  </si>
  <si>
    <t>total cap 54 Dotari</t>
  </si>
  <si>
    <t>total cap 54 Imobile</t>
  </si>
  <si>
    <t xml:space="preserve"> ,,Cresterea eficienţei energetice si a gestionării inteligente a energiei în infrastructura sistemului de iluminat public a Municipiului Satu Mare,zone nemodernizate, jud. Satu Mare”</t>
  </si>
  <si>
    <t>Servicii de realizare a documentației + consultanta</t>
  </si>
  <si>
    <t>Studiu de energie electrică pentru regenerarea urbană</t>
  </si>
  <si>
    <t>finalizat</t>
  </si>
  <si>
    <t>Modernizare Strada Ion Popdan</t>
  </si>
  <si>
    <t>in curs de demarare</t>
  </si>
  <si>
    <t>Dotari Transformator 800kVA</t>
  </si>
  <si>
    <t>in curs de contractare</t>
  </si>
  <si>
    <t>DALI Modernizare și extindere stadion Unio</t>
  </si>
  <si>
    <t xml:space="preserve"> Studiu privind exproprierea imobilelor situate pe str. Horea nr. 6 în vederea amenajării sediului Primăriei</t>
  </si>
  <si>
    <t>Lucrări tehnico-edilitare pentru Bazin de înot didactic și agrement</t>
  </si>
  <si>
    <t>Studiu de coexistență pentru investiții privind mobilitatea urbană</t>
  </si>
  <si>
    <t>Amplasare stație de încărcare rapidă și alimentare cu energie electrică în Parc Industrial Sud- Taxă de racordare</t>
  </si>
  <si>
    <t>Amplasare stație de încărcare rapidă și alimentare cu energie electrică pe Str. Ion Vidu - Taxă de racordare</t>
  </si>
  <si>
    <t>Bazin de retenție ape pluviale la SPAU Fabricii</t>
  </si>
  <si>
    <t>Actualizare avize şi acorduri- Amenajarea și construirea de piste de biciclete în municipiu: traseu 1: (punct de plecare str. Lazarului) str. Trandafirilor – str. Avram Iancu – str. Iuliu Hossu – bd. Vasile Lucaciu – str. 1 Decembrie 1918 – Centru Vechi; traseu 2: (punct de plecare str. Mileniului) str. G. Coșbuc – bd. V. Lucaciu; traseu 3: str. Gh. Barițiu (punct de plecare colț cu str. Ady Endre) – str. Rodnei – str. Fabricii – str. Odoreului; traseu 4: str. Gh. Barițiu (punct de plecare colț cu str. Ady Endre) – str. Lăcrămioarei – str. Porumbeilor – str. Liviu Rebreanu – str. Panseluței – p-ța Titulescu – str. Iuliu Maniu – Centru; traseu 5: (punct de plecare str. Panseluței) str. L. Rebreanu – str. Mileniului – str. Horea – Centru Vechi; traseul 6: b-dul Lucian Blaga – str. Păulești – dig, str. G. Alexandrescu – p-ța Soarelui – dig; traseul 7: b-dul Cloșca (plecare din str. Magnoliei) – drumul Careiului, precum și realizarea a 18 sisteme de închiriat biciclete și/sau trotinete</t>
  </si>
  <si>
    <t>Pasarela pietonală și velo intersecția Crinul</t>
  </si>
  <si>
    <t>Servicii de dirigentie+ SSM</t>
  </si>
  <si>
    <t>Programul de investiţii publice pe anul 2025</t>
  </si>
  <si>
    <t>Extindere locuri de joacă prin echipamente de joacă noi</t>
  </si>
  <si>
    <t xml:space="preserve">Achiziție Semaforizare intersecție în ''T" în Municipiul Satu Mare, Bulevardul Independenței și Str. Ion Vidu, prevăzută cu butoane pentru cerere de verde pietoni </t>
  </si>
  <si>
    <t>DALI Modernizarea infrastructurii iluminatului public pe B-dul Lucian Blaga</t>
  </si>
  <si>
    <t>Servicii privind auditul energetic și luminotehnic pentru obiectivul ,,Creșterea eficienției energetice și a gestionării inteligente a energiei în infrastructura de iluminat public a municipiului Satu Mare, zona Sud,,</t>
  </si>
  <si>
    <t>Modernizare Drumul Luncii, Petalelor, Vinului și Afinelor în municipiul Satu Mare</t>
  </si>
  <si>
    <t>Modernizare străzi Karoly Gaspar tronson 3</t>
  </si>
  <si>
    <t>Modernizare Strada Litteczky Endre</t>
  </si>
  <si>
    <t>PT+ certificat energetic</t>
  </si>
  <si>
    <t>Servicii de proiectare pentru lucrări de arhitectură și iluminate pentru pasaje pietonale care fac legătura între Centrul Nou și digul de pe Malul Drept al râului Someș din municipiul Satu Mare</t>
  </si>
  <si>
    <t xml:space="preserve">Transformarea Liceul Teoretic German JOHANN ETTINGER in clădire NZEB </t>
  </si>
  <si>
    <t>Teren multifuncțional de sport la Școala Gimnazială Lucian Blaga din Municipiul Satu Mare, județul Satu Mare</t>
  </si>
  <si>
    <t>Centrala termică Grădinița cu program prelungit ”Guliver”, clădirea SAMUS</t>
  </si>
  <si>
    <t>Sistem de supraveghere video la Școala Gimnazială ”dr.Vasile Lucaciu”</t>
  </si>
  <si>
    <t>Sistem centralizat de supraveghere video la Colegiul Național ”Ioan Slavici”</t>
  </si>
  <si>
    <t>Amplasarea stațiilor de încărcare și realizarea instalației de racordare aferentă pe Str. Ferăstrău nr.9 - Taxă de racordare- Alimentare cu energie electrică stații de încărcare autobuze electrice - Instalație de utilizare</t>
  </si>
  <si>
    <t>Amplasare stație de încărcare rapidă și alimentare cu energie electrică pe Str. Ion Ghica- colț Lazarului - Taxă de racordare</t>
  </si>
  <si>
    <t>Servicii de expertizare tehnică la rezistență pentru Casa Meșteșugarilor</t>
  </si>
  <si>
    <t>Centrul multifuncțional de servicii publice Strada Porumbeilor nr.1</t>
  </si>
  <si>
    <t>Regenerare urbană în zona cartierului Micro 15</t>
  </si>
  <si>
    <t>Strengthening intercultural relations through the development of cultural institutions in Szatmar County and Szabolcs-Szatmar-Bereg County</t>
  </si>
  <si>
    <t>Taxe și avize pentru obiectibul de investiții Proiect Tip- Construire creșă și dotare strada Iuliu Coroianu</t>
  </si>
  <si>
    <t>Reabilitare clădire situată pe b-dul Vasile Lucaciu, nr.1 (Colegiul Tehnic de Transport și Telecomunicații I.I.C. Brătianu)”</t>
  </si>
  <si>
    <t>Furnizare echipamente de irigare pentru Scuar Odobescu și ronduri florale Casa de Modă din municipiul Satu Mare</t>
  </si>
  <si>
    <t>Pasarelă pietonală și velo intersecția Burdea</t>
  </si>
  <si>
    <t>total cap 65 asisitenta tehnica</t>
  </si>
  <si>
    <t>Licențe aplicații software proiectare asistată</t>
  </si>
  <si>
    <t>Modul raportări CC și facturare</t>
  </si>
  <si>
    <t>Aparat aer condiționat la Grădinița cu program prelungit nr.5</t>
  </si>
  <si>
    <t xml:space="preserve"> Taxă de racordare - Alimentare cu energie electrică Proiect Tip - Construire și dotare creșă mare strada Iuliu Coroianu nr.46</t>
  </si>
  <si>
    <t xml:space="preserve">Dotari in cadrul proiectului "Stagii de practica performante pentru profesionistii de maine" la Colegiului Economic ”Gheorghe Dragoș” </t>
  </si>
  <si>
    <t>Valoare Toala Initiala Obiectiv (indicatori pentru proiect, valoare estimata pentru DALI, SF,PUZ, Dotari)</t>
  </si>
  <si>
    <t>Lucrări de instalare de uși și ferestre</t>
  </si>
  <si>
    <t>Achiziție scaune la Stadionul Olimpia ''Daniel Prodan,,</t>
  </si>
  <si>
    <t>Achiziție ecran led la Stadionul Olimpia ''Daniel Prodan,,</t>
  </si>
  <si>
    <t>Achiziție teren situat în Satu Mare Str. Ana Ipătescu</t>
  </si>
  <si>
    <t>in curs de achizitie</t>
  </si>
  <si>
    <t>in curs de achiztie</t>
  </si>
  <si>
    <t>receptionat</t>
  </si>
  <si>
    <t>Managementul traficului transportului public și rutier - componentele : stații de autobuz și intersecții</t>
  </si>
  <si>
    <t>Pasarelă pietonală și velo peste râul Someș, cartierul funcționarilor-Micro16</t>
  </si>
  <si>
    <t>Lucrări de intervenție privind implementarea măsurilor de eficiență energetică la Grădinița nr. 11</t>
  </si>
  <si>
    <t>Sistem de alarmare la efracție pentru Casa Meșteșugarilor</t>
  </si>
  <si>
    <t>Sistem de supraveghere video pentru Casa Meșteșugarilor</t>
  </si>
  <si>
    <t>Aparatură stomatologică la Liceul Kolcsey Ferenc</t>
  </si>
  <si>
    <t>total cap 67 asisitenta tehnica tehnica</t>
  </si>
  <si>
    <t>Suport tehnic</t>
  </si>
  <si>
    <t>Modernizare strada Castanilor și strada Cireșilor</t>
  </si>
  <si>
    <t>Lucrări de arhitectură la pasarelele pietonale peste b-dul Transilvania</t>
  </si>
  <si>
    <t>Extindere unitate de învățământ corp P+2 (parțial) Școala Gimnazială Grigore Moisil</t>
  </si>
  <si>
    <t>Centrala termică Grădinița cu program prelungit nr.7, corp A și B, strada Vasile Lucaciu</t>
  </si>
  <si>
    <t>Licențe sistem de operare server</t>
  </si>
  <si>
    <t>Servicii tehnice</t>
  </si>
  <si>
    <t xml:space="preserve">Reabilitarea parcului Vasile Lucaciu </t>
  </si>
  <si>
    <t>Servicii de urbanism PUZ pentru  obiectivul de investiție Pasarelă pietonală și velo peste râul Someș, cartierul funcționarilor-Micro16</t>
  </si>
  <si>
    <t>in curs</t>
  </si>
  <si>
    <t>Sistem integrat de monitorizare a traficului și mobilitate inteligență în Municipiul Satu Mare</t>
  </si>
  <si>
    <t>Modernizarea infrastructurii iluminatului public pe B-dul Lucian Blaga</t>
  </si>
  <si>
    <t>Pistă de alergare</t>
  </si>
  <si>
    <t>Revitalizarea structurii educaționale și sociale la școala generală nr. 11 Sătmărel</t>
  </si>
  <si>
    <t>în curs de contractare</t>
  </si>
  <si>
    <t>Lucrări de investiții la Colegiul Național ”Doamna Stanca”din municipiul Satu Mare - dotare</t>
  </si>
  <si>
    <t>Transformarea LICEULUI TEORETIC GERMAN JOHANN ETTINGER în clădire NZEB</t>
  </si>
  <si>
    <t>Experți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</si>
</sst>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lei&quot;_-;\-* #,##0.00\ &quot;lei&quot;_-;_-* &quot;-&quot;??\ &quot;lei&quot;_-;_-@_-"/>
    <numFmt numFmtId="164" formatCode="#,##0\ _l_e_i"/>
  </numFmts>
  <fonts count="24" x14ac:knownFonts="1">
    <font>
      <sz val="11"/>
      <color theme="1"/>
      <name val="Calibri"/>
      <family val="2"/>
      <charset val="238"/>
      <scheme val="minor"/>
    </font>
    <font>
      <b/>
      <sz val="11"/>
      <color theme="1"/>
      <name val="Calibri"/>
      <family val="2"/>
      <scheme val="minor"/>
    </font>
    <font>
      <i/>
      <sz val="11"/>
      <color theme="1"/>
      <name val="Calibri"/>
      <family val="2"/>
      <scheme val="minor"/>
    </font>
    <font>
      <b/>
      <i/>
      <sz val="11"/>
      <color theme="1"/>
      <name val="Calibri"/>
      <family val="2"/>
      <scheme val="minor"/>
    </font>
    <font>
      <sz val="11"/>
      <color theme="1"/>
      <name val="Calibri"/>
      <family val="2"/>
      <scheme val="minor"/>
    </font>
    <font>
      <sz val="11"/>
      <color theme="1"/>
      <name val="Calibri"/>
      <family val="2"/>
      <charset val="238"/>
      <scheme val="minor"/>
    </font>
    <font>
      <b/>
      <i/>
      <sz val="12"/>
      <name val="Arial"/>
      <family val="2"/>
      <charset val="238"/>
    </font>
    <font>
      <b/>
      <u/>
      <sz val="12"/>
      <name val="Arial"/>
      <family val="2"/>
    </font>
    <font>
      <b/>
      <i/>
      <sz val="14"/>
      <color rgb="FFC00000"/>
      <name val="Arial"/>
      <family val="2"/>
    </font>
    <font>
      <b/>
      <u/>
      <sz val="14"/>
      <color rgb="FF000000"/>
      <name val="Arial"/>
      <family val="2"/>
    </font>
    <font>
      <b/>
      <sz val="10"/>
      <name val="Arial"/>
      <family val="2"/>
      <charset val="238"/>
    </font>
    <font>
      <sz val="12"/>
      <color theme="1"/>
      <name val="Calibri"/>
      <family val="2"/>
      <charset val="238"/>
      <scheme val="minor"/>
    </font>
    <font>
      <b/>
      <sz val="14"/>
      <name val="Arial"/>
      <family val="2"/>
    </font>
    <font>
      <b/>
      <sz val="12"/>
      <name val="Arial"/>
      <family val="2"/>
      <charset val="238"/>
    </font>
    <font>
      <b/>
      <sz val="11"/>
      <name val="Calibri"/>
      <family val="2"/>
      <scheme val="minor"/>
    </font>
    <font>
      <sz val="11"/>
      <name val="Calibri"/>
      <family val="2"/>
      <scheme val="minor"/>
    </font>
    <font>
      <sz val="12"/>
      <color theme="1"/>
      <name val="Calibri"/>
      <family val="2"/>
      <scheme val="minor"/>
    </font>
    <font>
      <b/>
      <i/>
      <sz val="12"/>
      <color theme="1"/>
      <name val="Calibri"/>
      <family val="2"/>
      <scheme val="minor"/>
    </font>
    <font>
      <i/>
      <sz val="12"/>
      <color theme="1"/>
      <name val="Calibri"/>
      <family val="2"/>
      <scheme val="minor"/>
    </font>
    <font>
      <b/>
      <sz val="12"/>
      <color theme="1"/>
      <name val="Calibri"/>
      <family val="2"/>
      <scheme val="minor"/>
    </font>
    <font>
      <sz val="14"/>
      <color theme="1"/>
      <name val="Calibri"/>
      <family val="2"/>
      <charset val="238"/>
      <scheme val="minor"/>
    </font>
    <font>
      <sz val="12"/>
      <name val="Arial"/>
      <family val="2"/>
    </font>
    <font>
      <sz val="12"/>
      <name val="Calibri"/>
      <family val="2"/>
      <charset val="238"/>
    </font>
    <font>
      <sz val="11"/>
      <name val="Calibri"/>
      <family val="2"/>
      <charset val="238"/>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indexed="42"/>
        <bgColor indexed="64"/>
      </patternFill>
    </fill>
    <fill>
      <patternFill patternType="solid">
        <fgColor indexed="1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hair">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44" fontId="5" fillId="0" borderId="0" applyFont="0" applyFill="0" applyBorder="0" applyAlignment="0" applyProtection="0"/>
  </cellStyleXfs>
  <cellXfs count="306">
    <xf numFmtId="0" fontId="0" fillId="0" borderId="0" xfId="0"/>
    <xf numFmtId="0" fontId="0" fillId="0" borderId="4" xfId="0" applyBorder="1"/>
    <xf numFmtId="0" fontId="1" fillId="0" borderId="0" xfId="0" applyFont="1"/>
    <xf numFmtId="0" fontId="1" fillId="0" borderId="0" xfId="0" applyFont="1" applyAlignment="1">
      <alignment wrapText="1"/>
    </xf>
    <xf numFmtId="0" fontId="1" fillId="0" borderId="0" xfId="0" applyFont="1" applyAlignment="1">
      <alignment horizontal="center"/>
    </xf>
    <xf numFmtId="0" fontId="1" fillId="2" borderId="0" xfId="0" applyFont="1" applyFill="1" applyAlignment="1">
      <alignment horizontal="right" wrapText="1"/>
    </xf>
    <xf numFmtId="0" fontId="0" fillId="2" borderId="0" xfId="0" applyFill="1" applyAlignment="1">
      <alignment wrapText="1"/>
    </xf>
    <xf numFmtId="0" fontId="1" fillId="2" borderId="2" xfId="0" applyFont="1" applyFill="1" applyBorder="1" applyAlignment="1">
      <alignment horizontal="right" wrapText="1"/>
    </xf>
    <xf numFmtId="0" fontId="0" fillId="2" borderId="3" xfId="0" applyFill="1" applyBorder="1" applyAlignment="1">
      <alignment wrapText="1"/>
    </xf>
    <xf numFmtId="0" fontId="1" fillId="3" borderId="0" xfId="0" applyFont="1" applyFill="1" applyAlignment="1">
      <alignment horizontal="center"/>
    </xf>
    <xf numFmtId="0" fontId="1" fillId="3" borderId="0" xfId="0" applyFont="1" applyFill="1" applyAlignment="1">
      <alignment horizontal="left"/>
    </xf>
    <xf numFmtId="0" fontId="1" fillId="3" borderId="0" xfId="0" applyFont="1" applyFill="1" applyAlignment="1">
      <alignment horizontal="right" wrapText="1"/>
    </xf>
    <xf numFmtId="0" fontId="0" fillId="0" borderId="7" xfId="0" applyBorder="1" applyAlignment="1">
      <alignment vertical="center"/>
    </xf>
    <xf numFmtId="0" fontId="0" fillId="2" borderId="4" xfId="0" applyFill="1" applyBorder="1"/>
    <xf numFmtId="0" fontId="4" fillId="2" borderId="4" xfId="0" applyFont="1" applyFill="1" applyBorder="1"/>
    <xf numFmtId="0" fontId="1" fillId="2" borderId="0" xfId="0" applyFont="1" applyFill="1" applyAlignment="1">
      <alignment wrapText="1"/>
    </xf>
    <xf numFmtId="0" fontId="10" fillId="0" borderId="0" xfId="0" applyFont="1" applyAlignment="1">
      <alignment wrapText="1"/>
    </xf>
    <xf numFmtId="0" fontId="6" fillId="4" borderId="23" xfId="0" applyFont="1" applyFill="1" applyBorder="1"/>
    <xf numFmtId="0" fontId="1" fillId="6" borderId="26" xfId="0" applyFont="1" applyFill="1" applyBorder="1" applyAlignment="1">
      <alignment vertical="center"/>
    </xf>
    <xf numFmtId="0" fontId="1" fillId="6" borderId="27" xfId="0" applyFont="1" applyFill="1" applyBorder="1" applyAlignment="1">
      <alignment vertical="center"/>
    </xf>
    <xf numFmtId="0" fontId="1" fillId="6" borderId="28" xfId="0" applyFont="1" applyFill="1" applyBorder="1" applyAlignment="1">
      <alignment vertical="center"/>
    </xf>
    <xf numFmtId="0" fontId="1" fillId="7" borderId="1"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wrapText="1"/>
    </xf>
    <xf numFmtId="3" fontId="1" fillId="3" borderId="0" xfId="0" applyNumberFormat="1" applyFont="1" applyFill="1" applyAlignment="1">
      <alignment horizontal="right" wrapText="1"/>
    </xf>
    <xf numFmtId="3" fontId="1" fillId="3" borderId="0" xfId="0" applyNumberFormat="1" applyFont="1" applyFill="1" applyAlignment="1">
      <alignment horizontal="center" wrapText="1"/>
    </xf>
    <xf numFmtId="3" fontId="4" fillId="2" borderId="4" xfId="0" applyNumberFormat="1" applyFont="1" applyFill="1" applyBorder="1"/>
    <xf numFmtId="3" fontId="0" fillId="0" borderId="7" xfId="0" applyNumberFormat="1" applyBorder="1" applyAlignment="1">
      <alignment vertical="center"/>
    </xf>
    <xf numFmtId="3" fontId="0" fillId="2" borderId="0" xfId="0" applyNumberFormat="1" applyFill="1" applyAlignment="1">
      <alignment wrapText="1"/>
    </xf>
    <xf numFmtId="3" fontId="1" fillId="6" borderId="25" xfId="0" applyNumberFormat="1" applyFont="1" applyFill="1" applyBorder="1" applyAlignment="1">
      <alignment vertical="center"/>
    </xf>
    <xf numFmtId="3" fontId="6" fillId="4" borderId="6" xfId="0" applyNumberFormat="1" applyFont="1" applyFill="1" applyBorder="1"/>
    <xf numFmtId="3" fontId="1" fillId="3" borderId="0" xfId="0" applyNumberFormat="1" applyFont="1" applyFill="1" applyAlignment="1">
      <alignment horizontal="center" vertical="top" wrapText="1"/>
    </xf>
    <xf numFmtId="3" fontId="1" fillId="2" borderId="2" xfId="0" applyNumberFormat="1" applyFont="1" applyFill="1" applyBorder="1" applyAlignment="1">
      <alignment horizontal="right" wrapText="1"/>
    </xf>
    <xf numFmtId="3" fontId="0" fillId="2" borderId="3" xfId="0" applyNumberFormat="1" applyFill="1" applyBorder="1" applyAlignment="1">
      <alignment wrapText="1"/>
    </xf>
    <xf numFmtId="0" fontId="14" fillId="3" borderId="0" xfId="0" applyFont="1" applyFill="1" applyAlignment="1">
      <alignment horizontal="left"/>
    </xf>
    <xf numFmtId="0" fontId="0" fillId="0" borderId="8" xfId="0" applyBorder="1" applyAlignment="1">
      <alignment vertical="center"/>
    </xf>
    <xf numFmtId="3" fontId="1" fillId="2" borderId="0" xfId="0" applyNumberFormat="1" applyFont="1" applyFill="1" applyAlignment="1">
      <alignment wrapText="1"/>
    </xf>
    <xf numFmtId="0" fontId="1" fillId="6" borderId="30" xfId="0" applyFont="1" applyFill="1" applyBorder="1" applyAlignment="1">
      <alignment vertical="center"/>
    </xf>
    <xf numFmtId="0" fontId="1" fillId="6" borderId="31" xfId="0" applyFont="1" applyFill="1" applyBorder="1" applyAlignment="1">
      <alignment vertical="center"/>
    </xf>
    <xf numFmtId="164" fontId="1" fillId="3" borderId="0" xfId="0" applyNumberFormat="1" applyFont="1" applyFill="1" applyAlignment="1">
      <alignment horizontal="right" wrapText="1"/>
    </xf>
    <xf numFmtId="164" fontId="4" fillId="2" borderId="4" xfId="0" applyNumberFormat="1" applyFont="1" applyFill="1" applyBorder="1"/>
    <xf numFmtId="164" fontId="0" fillId="0" borderId="7" xfId="0" applyNumberFormat="1" applyBorder="1" applyAlignment="1">
      <alignment vertical="center"/>
    </xf>
    <xf numFmtId="164" fontId="0" fillId="2" borderId="0" xfId="0" applyNumberFormat="1" applyFill="1" applyAlignment="1">
      <alignment wrapText="1"/>
    </xf>
    <xf numFmtId="0" fontId="1" fillId="2" borderId="4" xfId="0" applyFont="1" applyFill="1" applyBorder="1"/>
    <xf numFmtId="164" fontId="1" fillId="0" borderId="7" xfId="0" applyNumberFormat="1" applyFont="1" applyBorder="1" applyAlignment="1">
      <alignment vertical="center"/>
    </xf>
    <xf numFmtId="0" fontId="1" fillId="0" borderId="7" xfId="0" applyFont="1" applyBorder="1" applyAlignment="1">
      <alignment vertical="center"/>
    </xf>
    <xf numFmtId="164" fontId="1" fillId="2" borderId="0" xfId="0" applyNumberFormat="1" applyFont="1" applyFill="1" applyAlignment="1">
      <alignment wrapText="1"/>
    </xf>
    <xf numFmtId="3" fontId="1" fillId="0" borderId="7" xfId="0" applyNumberFormat="1"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4" fillId="3" borderId="0" xfId="0" applyFont="1" applyFill="1" applyAlignment="1">
      <alignment horizontal="left"/>
    </xf>
    <xf numFmtId="3" fontId="4" fillId="3" borderId="0" xfId="0" applyNumberFormat="1" applyFont="1" applyFill="1" applyAlignment="1">
      <alignment horizontal="center" vertical="top" wrapText="1"/>
    </xf>
    <xf numFmtId="3" fontId="4" fillId="3" borderId="0" xfId="0" applyNumberFormat="1" applyFont="1" applyFill="1" applyAlignment="1">
      <alignment horizontal="right" wrapText="1"/>
    </xf>
    <xf numFmtId="0" fontId="4" fillId="3" borderId="0" xfId="0" applyFont="1" applyFill="1" applyAlignment="1">
      <alignment horizontal="right" wrapText="1"/>
    </xf>
    <xf numFmtId="3" fontId="0" fillId="11" borderId="7" xfId="0" applyNumberFormat="1" applyFill="1" applyBorder="1" applyAlignment="1">
      <alignment vertical="center"/>
    </xf>
    <xf numFmtId="0" fontId="0" fillId="11" borderId="7" xfId="0" applyFill="1" applyBorder="1" applyAlignment="1">
      <alignment vertical="center"/>
    </xf>
    <xf numFmtId="0" fontId="16" fillId="2" borderId="4" xfId="0" applyFont="1" applyFill="1" applyBorder="1"/>
    <xf numFmtId="0" fontId="16" fillId="0" borderId="0" xfId="0" applyFont="1"/>
    <xf numFmtId="3" fontId="16" fillId="11" borderId="7" xfId="0" applyNumberFormat="1" applyFont="1" applyFill="1" applyBorder="1" applyAlignment="1">
      <alignment vertical="center"/>
    </xf>
    <xf numFmtId="0" fontId="16" fillId="0" borderId="7" xfId="0" applyFont="1" applyBorder="1" applyAlignment="1">
      <alignment vertical="center"/>
    </xf>
    <xf numFmtId="3" fontId="16" fillId="0" borderId="7" xfId="0" applyNumberFormat="1" applyFont="1" applyBorder="1" applyAlignment="1">
      <alignment vertical="center"/>
    </xf>
    <xf numFmtId="0" fontId="11" fillId="0" borderId="0" xfId="0" applyFont="1"/>
    <xf numFmtId="0" fontId="21" fillId="0" borderId="0" xfId="0" applyFont="1"/>
    <xf numFmtId="0" fontId="1" fillId="9" borderId="0" xfId="0" applyFont="1" applyFill="1" applyAlignment="1">
      <alignment horizontal="center"/>
    </xf>
    <xf numFmtId="0" fontId="1" fillId="9" borderId="32" xfId="0" applyFont="1" applyFill="1" applyBorder="1" applyAlignment="1">
      <alignment horizontal="left"/>
    </xf>
    <xf numFmtId="0" fontId="0" fillId="9" borderId="32" xfId="0" applyFill="1" applyBorder="1"/>
    <xf numFmtId="3" fontId="0" fillId="9" borderId="32" xfId="0" applyNumberFormat="1" applyFill="1" applyBorder="1" applyAlignment="1">
      <alignment wrapText="1"/>
    </xf>
    <xf numFmtId="0" fontId="0" fillId="9" borderId="32" xfId="0" applyFill="1" applyBorder="1" applyAlignment="1">
      <alignment horizontal="left" wrapText="1"/>
    </xf>
    <xf numFmtId="0" fontId="1" fillId="9" borderId="32" xfId="0" applyFont="1" applyFill="1" applyBorder="1" applyAlignment="1">
      <alignment wrapText="1"/>
    </xf>
    <xf numFmtId="0" fontId="1" fillId="9" borderId="32" xfId="0" applyFont="1" applyFill="1" applyBorder="1"/>
    <xf numFmtId="0" fontId="0" fillId="9" borderId="32" xfId="0" applyFill="1" applyBorder="1" applyAlignment="1">
      <alignment horizontal="center" wrapText="1"/>
    </xf>
    <xf numFmtId="0" fontId="0" fillId="9" borderId="32" xfId="0" applyFill="1" applyBorder="1" applyAlignment="1">
      <alignment wrapText="1"/>
    </xf>
    <xf numFmtId="3" fontId="1" fillId="9" borderId="32" xfId="0" applyNumberFormat="1" applyFont="1" applyFill="1" applyBorder="1" applyAlignment="1">
      <alignment horizontal="right" wrapText="1"/>
    </xf>
    <xf numFmtId="0" fontId="1" fillId="9" borderId="32" xfId="0" applyFont="1" applyFill="1" applyBorder="1" applyAlignment="1">
      <alignment horizontal="right" wrapText="1"/>
    </xf>
    <xf numFmtId="164" fontId="1" fillId="9" borderId="32" xfId="0" applyNumberFormat="1" applyFont="1" applyFill="1" applyBorder="1" applyAlignment="1">
      <alignment horizontal="left"/>
    </xf>
    <xf numFmtId="0" fontId="16" fillId="2" borderId="33" xfId="0" applyFont="1" applyFill="1" applyBorder="1"/>
    <xf numFmtId="164" fontId="16" fillId="2" borderId="33" xfId="0" applyNumberFormat="1" applyFont="1" applyFill="1" applyBorder="1"/>
    <xf numFmtId="3" fontId="19" fillId="2" borderId="33" xfId="0" applyNumberFormat="1" applyFont="1" applyFill="1" applyBorder="1"/>
    <xf numFmtId="3" fontId="16" fillId="2" borderId="33" xfId="0" applyNumberFormat="1" applyFont="1" applyFill="1" applyBorder="1"/>
    <xf numFmtId="0" fontId="1" fillId="2" borderId="5" xfId="0" applyFont="1" applyFill="1" applyBorder="1" applyAlignment="1">
      <alignment horizontal="right" wrapText="1"/>
    </xf>
    <xf numFmtId="3" fontId="0" fillId="2" borderId="34" xfId="0" applyNumberFormat="1" applyFill="1" applyBorder="1" applyAlignment="1">
      <alignment wrapText="1"/>
    </xf>
    <xf numFmtId="0" fontId="14" fillId="9" borderId="32" xfId="0" applyFont="1" applyFill="1" applyBorder="1" applyAlignment="1">
      <alignment horizontal="left"/>
    </xf>
    <xf numFmtId="0" fontId="15" fillId="9" borderId="32" xfId="0" applyFont="1" applyFill="1" applyBorder="1"/>
    <xf numFmtId="3" fontId="15" fillId="9" borderId="32" xfId="0" applyNumberFormat="1" applyFont="1" applyFill="1" applyBorder="1" applyAlignment="1">
      <alignment wrapText="1"/>
    </xf>
    <xf numFmtId="0" fontId="15" fillId="9" borderId="32" xfId="0" applyFont="1" applyFill="1" applyBorder="1" applyAlignment="1">
      <alignment horizontal="left" wrapText="1"/>
    </xf>
    <xf numFmtId="0" fontId="14" fillId="9" borderId="32" xfId="0" applyFont="1" applyFill="1" applyBorder="1"/>
    <xf numFmtId="3" fontId="1" fillId="9" borderId="32" xfId="0" applyNumberFormat="1" applyFont="1" applyFill="1" applyBorder="1" applyAlignment="1">
      <alignment vertical="center" wrapText="1"/>
    </xf>
    <xf numFmtId="0" fontId="0" fillId="9" borderId="32" xfId="0" applyFill="1" applyBorder="1" applyAlignment="1">
      <alignment horizontal="center" vertical="center" wrapText="1"/>
    </xf>
    <xf numFmtId="3" fontId="1" fillId="9" borderId="32" xfId="0" applyNumberFormat="1" applyFont="1" applyFill="1" applyBorder="1" applyAlignment="1">
      <alignment horizontal="left"/>
    </xf>
    <xf numFmtId="0" fontId="4" fillId="9" borderId="32" xfId="0" applyFont="1" applyFill="1" applyBorder="1" applyAlignment="1">
      <alignment horizontal="left"/>
    </xf>
    <xf numFmtId="0" fontId="4" fillId="9" borderId="32" xfId="0" applyFont="1" applyFill="1" applyBorder="1"/>
    <xf numFmtId="3" fontId="4" fillId="9" borderId="32" xfId="0" applyNumberFormat="1" applyFont="1" applyFill="1" applyBorder="1" applyAlignment="1">
      <alignment wrapText="1"/>
    </xf>
    <xf numFmtId="0" fontId="4" fillId="9" borderId="32" xfId="0" applyFont="1" applyFill="1" applyBorder="1" applyAlignment="1">
      <alignment wrapText="1"/>
    </xf>
    <xf numFmtId="0" fontId="4" fillId="9" borderId="32" xfId="0" applyFont="1" applyFill="1" applyBorder="1" applyAlignment="1">
      <alignment horizontal="left" wrapText="1"/>
    </xf>
    <xf numFmtId="0" fontId="1" fillId="10" borderId="0" xfId="0" applyFont="1" applyFill="1" applyAlignment="1">
      <alignment horizontal="center"/>
    </xf>
    <xf numFmtId="3" fontId="0" fillId="9" borderId="32" xfId="0" applyNumberFormat="1" applyFill="1" applyBorder="1"/>
    <xf numFmtId="0" fontId="0" fillId="2" borderId="33" xfId="0" applyFill="1" applyBorder="1"/>
    <xf numFmtId="3" fontId="4" fillId="2" borderId="33" xfId="0" applyNumberFormat="1" applyFont="1" applyFill="1" applyBorder="1"/>
    <xf numFmtId="0" fontId="4" fillId="2" borderId="33" xfId="0" applyFont="1" applyFill="1" applyBorder="1"/>
    <xf numFmtId="164" fontId="1" fillId="2" borderId="33" xfId="0" applyNumberFormat="1" applyFont="1" applyFill="1" applyBorder="1"/>
    <xf numFmtId="0" fontId="1" fillId="2" borderId="33" xfId="0" applyFont="1" applyFill="1" applyBorder="1"/>
    <xf numFmtId="164" fontId="0" fillId="9" borderId="32" xfId="0" applyNumberFormat="1" applyFill="1" applyBorder="1" applyAlignment="1">
      <alignment wrapText="1"/>
    </xf>
    <xf numFmtId="3" fontId="1" fillId="2" borderId="33" xfId="0" applyNumberFormat="1" applyFont="1" applyFill="1" applyBorder="1"/>
    <xf numFmtId="164" fontId="1" fillId="9" borderId="32" xfId="0" applyNumberFormat="1" applyFont="1" applyFill="1" applyBorder="1" applyAlignment="1">
      <alignment horizontal="right" wrapText="1"/>
    </xf>
    <xf numFmtId="3" fontId="1" fillId="9" borderId="32" xfId="0" applyNumberFormat="1" applyFont="1" applyFill="1" applyBorder="1" applyAlignment="1">
      <alignment wrapText="1"/>
    </xf>
    <xf numFmtId="3" fontId="1" fillId="2" borderId="33" xfId="0" applyNumberFormat="1" applyFont="1" applyFill="1" applyBorder="1" applyAlignment="1">
      <alignment horizontal="center"/>
    </xf>
    <xf numFmtId="164" fontId="1" fillId="9" borderId="32" xfId="0" applyNumberFormat="1" applyFont="1" applyFill="1" applyBorder="1" applyAlignment="1">
      <alignment horizontal="right"/>
    </xf>
    <xf numFmtId="3" fontId="0" fillId="0" borderId="14" xfId="0" applyNumberFormat="1" applyBorder="1" applyAlignment="1">
      <alignment vertical="center"/>
    </xf>
    <xf numFmtId="3" fontId="4" fillId="2" borderId="7" xfId="0" applyNumberFormat="1" applyFont="1" applyFill="1" applyBorder="1"/>
    <xf numFmtId="0" fontId="1" fillId="9" borderId="32" xfId="0" applyFont="1" applyFill="1" applyBorder="1" applyAlignment="1">
      <alignment vertical="center" wrapText="1"/>
    </xf>
    <xf numFmtId="3" fontId="4" fillId="2" borderId="8" xfId="0" applyNumberFormat="1" applyFont="1" applyFill="1" applyBorder="1" applyAlignment="1">
      <alignment horizontal="center"/>
    </xf>
    <xf numFmtId="3" fontId="4" fillId="3" borderId="7" xfId="0" applyNumberFormat="1" applyFont="1" applyFill="1" applyBorder="1"/>
    <xf numFmtId="3" fontId="4" fillId="2" borderId="8" xfId="0" applyNumberFormat="1" applyFont="1" applyFill="1" applyBorder="1"/>
    <xf numFmtId="4" fontId="16" fillId="2" borderId="33" xfId="0" applyNumberFormat="1" applyFont="1" applyFill="1" applyBorder="1"/>
    <xf numFmtId="0" fontId="0" fillId="9" borderId="0" xfId="0" applyFill="1"/>
    <xf numFmtId="3" fontId="1" fillId="9" borderId="0" xfId="0" applyNumberFormat="1" applyFont="1" applyFill="1" applyAlignment="1">
      <alignment horizontal="center" vertical="top" wrapText="1"/>
    </xf>
    <xf numFmtId="4" fontId="1" fillId="9" borderId="32" xfId="0" applyNumberFormat="1" applyFont="1" applyFill="1" applyBorder="1" applyAlignment="1">
      <alignment horizontal="left"/>
    </xf>
    <xf numFmtId="3" fontId="0" fillId="8" borderId="32" xfId="0" applyNumberFormat="1" applyFill="1" applyBorder="1" applyAlignment="1">
      <alignment wrapText="1"/>
    </xf>
    <xf numFmtId="0" fontId="4" fillId="9" borderId="37" xfId="0" applyFont="1" applyFill="1" applyBorder="1" applyAlignment="1">
      <alignment horizontal="left"/>
    </xf>
    <xf numFmtId="0" fontId="4" fillId="9" borderId="37" xfId="0" applyFont="1" applyFill="1" applyBorder="1"/>
    <xf numFmtId="3" fontId="4" fillId="9" borderId="37" xfId="0" applyNumberFormat="1" applyFont="1" applyFill="1" applyBorder="1" applyAlignment="1">
      <alignment wrapText="1"/>
    </xf>
    <xf numFmtId="0" fontId="4" fillId="9" borderId="37" xfId="0" applyFont="1" applyFill="1" applyBorder="1" applyAlignment="1">
      <alignment wrapText="1"/>
    </xf>
    <xf numFmtId="0" fontId="0" fillId="9" borderId="39" xfId="0" applyFill="1" applyBorder="1" applyAlignment="1">
      <alignment wrapText="1"/>
    </xf>
    <xf numFmtId="0" fontId="4" fillId="3" borderId="41" xfId="0" applyFont="1" applyFill="1" applyBorder="1" applyAlignment="1">
      <alignment horizontal="left"/>
    </xf>
    <xf numFmtId="3" fontId="4" fillId="3" borderId="32" xfId="0" applyNumberFormat="1" applyFont="1" applyFill="1" applyBorder="1" applyAlignment="1">
      <alignment horizontal="center" vertical="top" wrapText="1"/>
    </xf>
    <xf numFmtId="3" fontId="4" fillId="3" borderId="32" xfId="0" applyNumberFormat="1" applyFont="1" applyFill="1" applyBorder="1" applyAlignment="1">
      <alignment horizontal="right" wrapText="1"/>
    </xf>
    <xf numFmtId="0" fontId="4" fillId="3" borderId="32" xfId="0" applyFont="1" applyFill="1" applyBorder="1" applyAlignment="1">
      <alignment horizontal="right" wrapText="1"/>
    </xf>
    <xf numFmtId="0" fontId="1" fillId="9" borderId="0" xfId="0" applyFont="1" applyFill="1" applyAlignment="1">
      <alignment horizontal="left"/>
    </xf>
    <xf numFmtId="3" fontId="1" fillId="9" borderId="0" xfId="0" applyNumberFormat="1" applyFont="1" applyFill="1" applyAlignment="1">
      <alignment horizontal="right" wrapText="1"/>
    </xf>
    <xf numFmtId="3" fontId="1" fillId="9" borderId="39" xfId="0" applyNumberFormat="1" applyFont="1" applyFill="1" applyBorder="1" applyAlignment="1">
      <alignment horizontal="center" vertical="center" wrapText="1"/>
    </xf>
    <xf numFmtId="3" fontId="4" fillId="9" borderId="32" xfId="0" applyNumberFormat="1" applyFont="1" applyFill="1" applyBorder="1" applyAlignment="1">
      <alignment horizontal="right" wrapText="1"/>
    </xf>
    <xf numFmtId="3" fontId="23" fillId="9" borderId="32" xfId="0" applyNumberFormat="1" applyFont="1" applyFill="1" applyBorder="1" applyAlignment="1">
      <alignment wrapText="1"/>
    </xf>
    <xf numFmtId="0" fontId="1" fillId="3" borderId="32" xfId="0" applyFont="1" applyFill="1" applyBorder="1" applyAlignment="1">
      <alignment horizontal="left"/>
    </xf>
    <xf numFmtId="0" fontId="1" fillId="3" borderId="32" xfId="0" applyFont="1" applyFill="1" applyBorder="1" applyAlignment="1">
      <alignment horizontal="right" wrapText="1"/>
    </xf>
    <xf numFmtId="3" fontId="1" fillId="3" borderId="32" xfId="0" applyNumberFormat="1" applyFont="1" applyFill="1" applyBorder="1" applyAlignment="1">
      <alignment horizontal="right" wrapText="1"/>
    </xf>
    <xf numFmtId="3" fontId="0" fillId="9" borderId="32" xfId="0" applyNumberFormat="1" applyFill="1" applyBorder="1" applyAlignment="1">
      <alignment vertical="center" wrapText="1"/>
    </xf>
    <xf numFmtId="3" fontId="4" fillId="9" borderId="39" xfId="0" applyNumberFormat="1" applyFont="1" applyFill="1" applyBorder="1" applyAlignment="1">
      <alignment wrapText="1"/>
    </xf>
    <xf numFmtId="0" fontId="0" fillId="9" borderId="0" xfId="0" applyFill="1" applyAlignment="1">
      <alignment horizontal="left" wrapText="1"/>
    </xf>
    <xf numFmtId="3" fontId="0" fillId="9" borderId="0" xfId="0" applyNumberFormat="1" applyFill="1" applyAlignment="1">
      <alignment wrapText="1"/>
    </xf>
    <xf numFmtId="0" fontId="1" fillId="9" borderId="0" xfId="0" applyFont="1" applyFill="1"/>
    <xf numFmtId="0" fontId="0" fillId="9" borderId="0" xfId="0" applyFill="1" applyAlignment="1">
      <alignment wrapText="1"/>
    </xf>
    <xf numFmtId="0" fontId="1" fillId="3" borderId="0" xfId="0" applyFont="1" applyFill="1" applyAlignment="1">
      <alignment vertical="center"/>
    </xf>
    <xf numFmtId="0" fontId="14" fillId="7" borderId="2" xfId="0" applyFont="1" applyFill="1" applyBorder="1" applyAlignment="1">
      <alignment horizontal="center" vertical="center" wrapText="1"/>
    </xf>
    <xf numFmtId="0" fontId="4" fillId="9" borderId="32" xfId="0" applyFont="1" applyFill="1" applyBorder="1" applyAlignment="1">
      <alignment horizontal="right" wrapText="1"/>
    </xf>
    <xf numFmtId="3" fontId="6" fillId="4" borderId="47" xfId="0" applyNumberFormat="1" applyFont="1" applyFill="1" applyBorder="1"/>
    <xf numFmtId="3" fontId="1" fillId="6" borderId="48" xfId="0" applyNumberFormat="1" applyFont="1" applyFill="1" applyBorder="1" applyAlignment="1">
      <alignment vertical="center"/>
    </xf>
    <xf numFmtId="0" fontId="1" fillId="9" borderId="32" xfId="0" applyFont="1" applyFill="1" applyBorder="1" applyAlignment="1">
      <alignment horizontal="center"/>
    </xf>
    <xf numFmtId="0" fontId="1" fillId="0" borderId="32" xfId="0" applyFont="1" applyBorder="1" applyAlignment="1">
      <alignment horizontal="left"/>
    </xf>
    <xf numFmtId="0" fontId="0" fillId="0" borderId="32" xfId="0" applyBorder="1"/>
    <xf numFmtId="3" fontId="0" fillId="0" borderId="32" xfId="0" applyNumberFormat="1" applyBorder="1" applyAlignment="1">
      <alignment wrapText="1"/>
    </xf>
    <xf numFmtId="3" fontId="0" fillId="9" borderId="32" xfId="0" applyNumberFormat="1" applyFill="1" applyBorder="1" applyAlignment="1">
      <alignment horizontal="center" wrapText="1"/>
    </xf>
    <xf numFmtId="0" fontId="0" fillId="9" borderId="35" xfId="0" applyFill="1" applyBorder="1"/>
    <xf numFmtId="0" fontId="1" fillId="9" borderId="35" xfId="0" applyFont="1" applyFill="1" applyBorder="1" applyAlignment="1">
      <alignment horizontal="left"/>
    </xf>
    <xf numFmtId="0" fontId="1" fillId="9" borderId="38" xfId="0" applyFont="1" applyFill="1" applyBorder="1" applyAlignment="1">
      <alignment horizontal="center" wrapText="1"/>
    </xf>
    <xf numFmtId="3" fontId="0" fillId="8" borderId="32" xfId="0" applyNumberFormat="1" applyFill="1" applyBorder="1"/>
    <xf numFmtId="3" fontId="15" fillId="8" borderId="32" xfId="0" applyNumberFormat="1" applyFont="1" applyFill="1" applyBorder="1" applyAlignment="1">
      <alignment wrapText="1"/>
    </xf>
    <xf numFmtId="3" fontId="1" fillId="9" borderId="32" xfId="0" applyNumberFormat="1" applyFont="1" applyFill="1" applyBorder="1" applyAlignment="1">
      <alignment horizontal="center" vertical="center" wrapText="1"/>
    </xf>
    <xf numFmtId="0" fontId="1" fillId="9" borderId="32" xfId="0" applyFont="1" applyFill="1" applyBorder="1" applyAlignment="1">
      <alignment horizontal="center"/>
    </xf>
    <xf numFmtId="0" fontId="1" fillId="3" borderId="5" xfId="0" applyFont="1" applyFill="1" applyBorder="1" applyAlignment="1">
      <alignment horizontal="center"/>
    </xf>
    <xf numFmtId="3" fontId="4" fillId="9" borderId="32" xfId="0" applyNumberFormat="1" applyFont="1" applyFill="1" applyBorder="1" applyAlignment="1">
      <alignment horizontal="center" vertical="center" wrapText="1"/>
    </xf>
    <xf numFmtId="0" fontId="4" fillId="9" borderId="32" xfId="0" applyFont="1" applyFill="1" applyBorder="1" applyAlignment="1">
      <alignment horizontal="center"/>
    </xf>
    <xf numFmtId="0" fontId="1" fillId="3" borderId="5" xfId="0" applyFont="1" applyFill="1" applyBorder="1" applyAlignment="1">
      <alignment horizontal="center" wrapText="1"/>
    </xf>
    <xf numFmtId="0" fontId="1" fillId="9" borderId="37" xfId="0" applyFont="1" applyFill="1" applyBorder="1" applyAlignment="1">
      <alignment horizontal="center" wrapText="1"/>
    </xf>
    <xf numFmtId="0" fontId="1" fillId="9" borderId="38" xfId="0" applyFont="1" applyFill="1" applyBorder="1" applyAlignment="1">
      <alignment horizontal="center" wrapText="1"/>
    </xf>
    <xf numFmtId="0" fontId="1" fillId="9" borderId="39" xfId="0" applyFont="1" applyFill="1" applyBorder="1" applyAlignment="1">
      <alignment horizontal="center" wrapText="1"/>
    </xf>
    <xf numFmtId="0" fontId="1" fillId="3" borderId="0" xfId="0" applyFont="1" applyFill="1" applyAlignment="1">
      <alignment horizontal="center" wrapText="1"/>
    </xf>
    <xf numFmtId="4" fontId="0" fillId="9" borderId="32" xfId="0" applyNumberFormat="1" applyFill="1" applyBorder="1" applyAlignment="1">
      <alignment horizontal="center" vertical="center" wrapText="1"/>
    </xf>
    <xf numFmtId="0" fontId="1" fillId="3" borderId="40" xfId="0" applyFont="1" applyFill="1" applyBorder="1" applyAlignment="1">
      <alignment horizontal="center" wrapText="1"/>
    </xf>
    <xf numFmtId="0" fontId="1" fillId="9" borderId="41" xfId="0" applyFont="1" applyFill="1" applyBorder="1" applyAlignment="1">
      <alignment horizontal="center"/>
    </xf>
    <xf numFmtId="0" fontId="1" fillId="9" borderId="42" xfId="0" applyFont="1" applyFill="1" applyBorder="1" applyAlignment="1">
      <alignment horizontal="center"/>
    </xf>
    <xf numFmtId="0" fontId="1" fillId="9" borderId="43" xfId="0" applyFont="1" applyFill="1" applyBorder="1" applyAlignment="1">
      <alignment horizontal="center"/>
    </xf>
    <xf numFmtId="0" fontId="1" fillId="3" borderId="42" xfId="0" applyFont="1" applyFill="1" applyBorder="1" applyAlignment="1">
      <alignment horizontal="center" wrapText="1"/>
    </xf>
    <xf numFmtId="0" fontId="1" fillId="3" borderId="0" xfId="0" applyFont="1" applyFill="1" applyAlignment="1">
      <alignment horizontal="center" vertical="center" wrapText="1"/>
    </xf>
    <xf numFmtId="3" fontId="1" fillId="9" borderId="37" xfId="0" applyNumberFormat="1" applyFont="1" applyFill="1" applyBorder="1" applyAlignment="1">
      <alignment horizontal="center" vertical="center" wrapText="1"/>
    </xf>
    <xf numFmtId="3" fontId="1" fillId="9" borderId="38" xfId="0" applyNumberFormat="1" applyFont="1" applyFill="1" applyBorder="1" applyAlignment="1">
      <alignment horizontal="center" vertical="center" wrapText="1"/>
    </xf>
    <xf numFmtId="3" fontId="1" fillId="9" borderId="39" xfId="0" applyNumberFormat="1" applyFont="1" applyFill="1" applyBorder="1" applyAlignment="1">
      <alignment horizontal="center" vertical="center" wrapText="1"/>
    </xf>
    <xf numFmtId="0" fontId="14" fillId="3" borderId="0" xfId="0" applyFont="1" applyFill="1" applyAlignment="1">
      <alignment horizontal="center" wrapText="1"/>
    </xf>
    <xf numFmtId="0" fontId="1" fillId="3" borderId="0" xfId="0" applyFont="1" applyFill="1" applyAlignment="1">
      <alignment horizontal="center"/>
    </xf>
    <xf numFmtId="0" fontId="14" fillId="9" borderId="32" xfId="0" applyFont="1" applyFill="1" applyBorder="1" applyAlignment="1">
      <alignment horizontal="center"/>
    </xf>
    <xf numFmtId="0" fontId="18" fillId="0" borderId="15" xfId="0" applyFont="1" applyBorder="1" applyAlignment="1">
      <alignment horizontal="right"/>
    </xf>
    <xf numFmtId="0" fontId="18" fillId="0" borderId="0" xfId="0" applyFont="1" applyAlignment="1">
      <alignment horizontal="right"/>
    </xf>
    <xf numFmtId="0" fontId="18" fillId="0" borderId="16" xfId="0" applyFont="1" applyBorder="1" applyAlignment="1">
      <alignment horizontal="right"/>
    </xf>
    <xf numFmtId="0" fontId="1" fillId="2" borderId="0" xfId="0" applyFont="1" applyFill="1" applyAlignment="1">
      <alignment horizontal="left"/>
    </xf>
    <xf numFmtId="0" fontId="18" fillId="0" borderId="17" xfId="0" applyFont="1" applyBorder="1" applyAlignment="1">
      <alignment horizontal="right"/>
    </xf>
    <xf numFmtId="0" fontId="18" fillId="0" borderId="18" xfId="0" applyFont="1" applyBorder="1" applyAlignment="1">
      <alignment horizontal="right"/>
    </xf>
    <xf numFmtId="0" fontId="18" fillId="0" borderId="19" xfId="0" applyFont="1" applyBorder="1" applyAlignment="1">
      <alignment horizontal="right"/>
    </xf>
    <xf numFmtId="0" fontId="18" fillId="0" borderId="12" xfId="0" applyFont="1" applyBorder="1" applyAlignment="1">
      <alignment horizontal="right"/>
    </xf>
    <xf numFmtId="0" fontId="18" fillId="0" borderId="13" xfId="0" applyFont="1" applyBorder="1" applyAlignment="1">
      <alignment horizontal="right"/>
    </xf>
    <xf numFmtId="0" fontId="18" fillId="0" borderId="14" xfId="0" applyFont="1" applyBorder="1" applyAlignment="1">
      <alignment horizontal="right"/>
    </xf>
    <xf numFmtId="0" fontId="17" fillId="2" borderId="17" xfId="0" applyFont="1" applyFill="1" applyBorder="1" applyAlignment="1">
      <alignment horizontal="center"/>
    </xf>
    <xf numFmtId="0" fontId="17" fillId="2" borderId="18" xfId="0" applyFont="1" applyFill="1" applyBorder="1" applyAlignment="1">
      <alignment horizontal="center"/>
    </xf>
    <xf numFmtId="0" fontId="17" fillId="2" borderId="19" xfId="0" applyFont="1" applyFill="1" applyBorder="1" applyAlignment="1">
      <alignment horizont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0" fontId="1" fillId="9" borderId="32" xfId="0" applyFont="1" applyFill="1" applyBorder="1" applyAlignment="1">
      <alignment horizontal="center" wrapText="1"/>
    </xf>
    <xf numFmtId="3" fontId="14" fillId="9" borderId="32" xfId="0" applyNumberFormat="1" applyFont="1" applyFill="1" applyBorder="1" applyAlignment="1">
      <alignment horizontal="center" vertical="center" wrapText="1"/>
    </xf>
    <xf numFmtId="0" fontId="1" fillId="2" borderId="1" xfId="0" applyFont="1" applyFill="1" applyBorder="1" applyAlignment="1">
      <alignment horizontal="left"/>
    </xf>
    <xf numFmtId="0" fontId="1" fillId="2" borderId="5" xfId="0" applyFont="1" applyFill="1" applyBorder="1" applyAlignment="1">
      <alignment horizontal="left"/>
    </xf>
    <xf numFmtId="0" fontId="16" fillId="0" borderId="13" xfId="0" applyFont="1" applyBorder="1" applyAlignment="1">
      <alignment horizontal="center"/>
    </xf>
    <xf numFmtId="0" fontId="16" fillId="0" borderId="14" xfId="0" applyFont="1" applyBorder="1" applyAlignment="1">
      <alignment horizontal="center"/>
    </xf>
    <xf numFmtId="0" fontId="16" fillId="0" borderId="0" xfId="0" applyFont="1" applyAlignment="1">
      <alignment horizontal="center"/>
    </xf>
    <xf numFmtId="0" fontId="16" fillId="0" borderId="16" xfId="0" applyFont="1" applyBorder="1" applyAlignment="1">
      <alignment horizontal="center"/>
    </xf>
    <xf numFmtId="164" fontId="16" fillId="0" borderId="7" xfId="0" applyNumberFormat="1" applyFont="1" applyBorder="1" applyAlignment="1">
      <alignment horizontal="center" vertical="center"/>
    </xf>
    <xf numFmtId="164" fontId="16" fillId="0" borderId="8"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xf>
    <xf numFmtId="0" fontId="16" fillId="0" borderId="22" xfId="0" applyFont="1" applyBorder="1" applyAlignment="1">
      <alignment horizontal="center"/>
    </xf>
    <xf numFmtId="3" fontId="16" fillId="0" borderId="7" xfId="0" applyNumberFormat="1" applyFont="1" applyBorder="1" applyAlignment="1">
      <alignment horizontal="center" vertical="center"/>
    </xf>
    <xf numFmtId="3" fontId="16" fillId="0" borderId="8" xfId="0" applyNumberFormat="1" applyFont="1" applyBorder="1" applyAlignment="1">
      <alignment horizontal="center" vertical="center"/>
    </xf>
    <xf numFmtId="0" fontId="1" fillId="3" borderId="32" xfId="0" applyFont="1" applyFill="1" applyBorder="1" applyAlignment="1">
      <alignment horizontal="left" wrapText="1"/>
    </xf>
    <xf numFmtId="3" fontId="1" fillId="6" borderId="29" xfId="0" applyNumberFormat="1" applyFont="1" applyFill="1" applyBorder="1" applyAlignment="1">
      <alignment horizontal="center" vertical="center"/>
    </xf>
    <xf numFmtId="3" fontId="1" fillId="6" borderId="30" xfId="0" applyNumberFormat="1" applyFont="1" applyFill="1" applyBorder="1" applyAlignment="1">
      <alignment horizontal="center" vertical="center"/>
    </xf>
    <xf numFmtId="3" fontId="1" fillId="6" borderId="31" xfId="0" applyNumberFormat="1" applyFont="1" applyFill="1" applyBorder="1" applyAlignment="1">
      <alignment horizontal="center" vertical="center"/>
    </xf>
    <xf numFmtId="0" fontId="2" fillId="0" borderId="15" xfId="0" applyFont="1" applyBorder="1" applyAlignment="1">
      <alignment horizontal="right"/>
    </xf>
    <xf numFmtId="0" fontId="2" fillId="0" borderId="0" xfId="0" applyFont="1" applyAlignment="1">
      <alignment horizontal="right"/>
    </xf>
    <xf numFmtId="0" fontId="2" fillId="0" borderId="16" xfId="0" applyFont="1" applyBorder="1" applyAlignment="1">
      <alignment horizontal="right"/>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6" fillId="4" borderId="1" xfId="0" applyFont="1" applyFill="1" applyBorder="1" applyAlignment="1">
      <alignment horizontal="center"/>
    </xf>
    <xf numFmtId="0" fontId="6" fillId="4" borderId="2" xfId="0" applyFont="1" applyFill="1" applyBorder="1" applyAlignment="1">
      <alignment horizont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2" fillId="0" borderId="17" xfId="0" applyFont="1" applyBorder="1" applyAlignment="1">
      <alignment horizontal="right"/>
    </xf>
    <xf numFmtId="0" fontId="2" fillId="0" borderId="18" xfId="0" applyFont="1" applyBorder="1" applyAlignment="1">
      <alignment horizontal="right"/>
    </xf>
    <xf numFmtId="0" fontId="2" fillId="0" borderId="19" xfId="0" applyFont="1" applyBorder="1" applyAlignment="1">
      <alignment horizontal="right"/>
    </xf>
    <xf numFmtId="0" fontId="1" fillId="3" borderId="0" xfId="0" applyFont="1" applyFill="1" applyAlignment="1">
      <alignment horizontal="left" wrapText="1"/>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0" fontId="7" fillId="0" borderId="15" xfId="0" applyFont="1" applyBorder="1" applyAlignment="1">
      <alignment horizontal="center" wrapText="1"/>
    </xf>
    <xf numFmtId="0" fontId="7" fillId="0" borderId="0" xfId="0" applyFont="1" applyAlignment="1">
      <alignment horizontal="center" wrapText="1"/>
    </xf>
    <xf numFmtId="0" fontId="2" fillId="0" borderId="12" xfId="0" applyFont="1" applyBorder="1" applyAlignment="1">
      <alignment horizontal="right"/>
    </xf>
    <xf numFmtId="0" fontId="2" fillId="0" borderId="13" xfId="0" applyFont="1" applyBorder="1" applyAlignment="1">
      <alignment horizontal="right"/>
    </xf>
    <xf numFmtId="0" fontId="2" fillId="0" borderId="14" xfId="0" applyFont="1" applyBorder="1" applyAlignment="1">
      <alignment horizontal="right"/>
    </xf>
    <xf numFmtId="0" fontId="3" fillId="6" borderId="21" xfId="0" applyFont="1" applyFill="1" applyBorder="1" applyAlignment="1">
      <alignment horizontal="center"/>
    </xf>
    <xf numFmtId="0" fontId="3" fillId="6" borderId="5" xfId="0" applyFont="1" applyFill="1" applyBorder="1" applyAlignment="1">
      <alignment horizontal="center"/>
    </xf>
    <xf numFmtId="0" fontId="3" fillId="2" borderId="17" xfId="0" applyFont="1" applyFill="1" applyBorder="1" applyAlignment="1">
      <alignment horizontal="right"/>
    </xf>
    <xf numFmtId="0" fontId="3" fillId="2" borderId="18" xfId="0" applyFont="1" applyFill="1" applyBorder="1" applyAlignment="1">
      <alignment horizontal="right"/>
    </xf>
    <xf numFmtId="0" fontId="3" fillId="2" borderId="19" xfId="0" applyFont="1" applyFill="1" applyBorder="1" applyAlignment="1">
      <alignment horizontal="right"/>
    </xf>
    <xf numFmtId="0" fontId="3" fillId="2" borderId="9" xfId="0" applyFont="1" applyFill="1" applyBorder="1" applyAlignment="1">
      <alignment horizontal="right"/>
    </xf>
    <xf numFmtId="0" fontId="3" fillId="2" borderId="10" xfId="0" applyFont="1" applyFill="1" applyBorder="1" applyAlignment="1">
      <alignment horizontal="right"/>
    </xf>
    <xf numFmtId="0" fontId="3" fillId="2" borderId="11" xfId="0" applyFont="1" applyFill="1" applyBorder="1" applyAlignment="1">
      <alignment horizontal="right"/>
    </xf>
    <xf numFmtId="0" fontId="0" fillId="0" borderId="21" xfId="0" applyBorder="1" applyAlignment="1">
      <alignment horizontal="center"/>
    </xf>
    <xf numFmtId="0" fontId="0" fillId="0" borderId="5"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3" fillId="6" borderId="24" xfId="0" applyFont="1" applyFill="1" applyBorder="1" applyAlignment="1">
      <alignment horizontal="center"/>
    </xf>
    <xf numFmtId="0" fontId="3" fillId="6" borderId="6" xfId="0" applyFont="1" applyFill="1" applyBorder="1" applyAlignment="1">
      <alignment horizontal="center"/>
    </xf>
    <xf numFmtId="0" fontId="3" fillId="6" borderId="20" xfId="0" applyFont="1" applyFill="1" applyBorder="1" applyAlignment="1">
      <alignment horizontal="center"/>
    </xf>
    <xf numFmtId="0" fontId="3" fillId="6" borderId="0" xfId="0" applyFont="1" applyFill="1" applyAlignment="1">
      <alignment horizontal="center"/>
    </xf>
    <xf numFmtId="0" fontId="1" fillId="2" borderId="2" xfId="0" applyFont="1" applyFill="1" applyBorder="1" applyAlignment="1">
      <alignment horizontal="left"/>
    </xf>
    <xf numFmtId="0" fontId="0" fillId="0" borderId="22" xfId="0" applyBorder="1" applyAlignment="1">
      <alignment horizontal="center"/>
    </xf>
    <xf numFmtId="0" fontId="1" fillId="6" borderId="30" xfId="0" applyFont="1" applyFill="1" applyBorder="1" applyAlignment="1">
      <alignment horizontal="center" vertical="center"/>
    </xf>
    <xf numFmtId="0" fontId="14" fillId="3" borderId="0" xfId="0" applyFont="1" applyFill="1" applyAlignment="1">
      <alignment horizontal="left" wrapText="1"/>
    </xf>
    <xf numFmtId="0" fontId="14" fillId="3" borderId="5" xfId="0" applyFont="1" applyFill="1"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3" fontId="0" fillId="3" borderId="35" xfId="0" applyNumberFormat="1" applyFill="1" applyBorder="1" applyAlignment="1">
      <alignment horizontal="center" vertical="center" wrapText="1"/>
    </xf>
    <xf numFmtId="3" fontId="0" fillId="3" borderId="0" xfId="0" applyNumberFormat="1" applyFill="1" applyAlignment="1">
      <alignment horizontal="center" vertical="center" wrapText="1"/>
    </xf>
    <xf numFmtId="3" fontId="0" fillId="3" borderId="6" xfId="0" applyNumberForma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xf>
    <xf numFmtId="0" fontId="13" fillId="0" borderId="0" xfId="0" applyFont="1" applyAlignment="1">
      <alignment horizontal="center" wrapText="1"/>
    </xf>
    <xf numFmtId="0" fontId="13" fillId="0" borderId="0" xfId="0" applyFont="1"/>
    <xf numFmtId="3" fontId="1" fillId="6" borderId="29" xfId="0" applyNumberFormat="1" applyFont="1" applyFill="1" applyBorder="1" applyAlignment="1">
      <alignment horizontal="center" vertical="center" wrapText="1"/>
    </xf>
    <xf numFmtId="3" fontId="1" fillId="6" borderId="30" xfId="0" applyNumberFormat="1"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3" fillId="0" borderId="0" xfId="0" applyFont="1" applyAlignment="1">
      <alignment horizontal="center" vertical="center"/>
    </xf>
    <xf numFmtId="3" fontId="0" fillId="9" borderId="32" xfId="0" applyNumberFormat="1" applyFill="1" applyBorder="1" applyAlignment="1">
      <alignment horizontal="center" vertical="center" wrapText="1"/>
    </xf>
    <xf numFmtId="0" fontId="0" fillId="9" borderId="32" xfId="0" applyFill="1" applyBorder="1" applyAlignment="1">
      <alignment horizontal="center" vertical="center" wrapText="1"/>
    </xf>
    <xf numFmtId="0" fontId="0" fillId="0" borderId="8" xfId="0" applyBorder="1" applyAlignment="1">
      <alignment horizontal="center" vertical="center" wrapText="1"/>
    </xf>
    <xf numFmtId="0" fontId="21" fillId="0" borderId="0" xfId="0" applyFont="1" applyAlignment="1">
      <alignment horizontal="left"/>
    </xf>
    <xf numFmtId="0" fontId="14" fillId="3" borderId="0" xfId="0" applyFont="1" applyFill="1" applyAlignment="1">
      <alignment horizontal="center"/>
    </xf>
    <xf numFmtId="0" fontId="1" fillId="3" borderId="5" xfId="0" applyFont="1" applyFill="1" applyBorder="1" applyAlignment="1">
      <alignment horizontal="left" wrapText="1"/>
    </xf>
    <xf numFmtId="4" fontId="16" fillId="0" borderId="7" xfId="0" applyNumberFormat="1" applyFont="1" applyBorder="1" applyAlignment="1">
      <alignment horizontal="center" vertical="center"/>
    </xf>
    <xf numFmtId="4" fontId="16" fillId="0" borderId="8" xfId="0" applyNumberFormat="1" applyFont="1" applyBorder="1" applyAlignment="1">
      <alignment horizontal="center" vertical="center"/>
    </xf>
    <xf numFmtId="0" fontId="1" fillId="3" borderId="42" xfId="0" applyFont="1" applyFill="1" applyBorder="1" applyAlignment="1">
      <alignment horizontal="left" vertical="top" wrapText="1"/>
    </xf>
    <xf numFmtId="0" fontId="20" fillId="0" borderId="15" xfId="0" applyFont="1" applyBorder="1" applyAlignment="1">
      <alignment horizontal="center"/>
    </xf>
    <xf numFmtId="0" fontId="20" fillId="0" borderId="0" xfId="0" applyFont="1" applyAlignment="1">
      <alignment horizontal="center"/>
    </xf>
    <xf numFmtId="0" fontId="12" fillId="0" borderId="15" xfId="0" applyFont="1" applyBorder="1" applyAlignment="1">
      <alignment horizontal="center"/>
    </xf>
    <xf numFmtId="0" fontId="12" fillId="0" borderId="0" xfId="0" applyFont="1" applyAlignment="1">
      <alignment horizontal="center"/>
    </xf>
    <xf numFmtId="44" fontId="13" fillId="5" borderId="20" xfId="1" applyFont="1" applyFill="1" applyBorder="1" applyAlignment="1">
      <alignment horizontal="center"/>
    </xf>
    <xf numFmtId="44" fontId="13" fillId="5" borderId="0" xfId="1" applyFont="1" applyFill="1" applyBorder="1" applyAlignment="1">
      <alignment horizontal="center"/>
    </xf>
    <xf numFmtId="0" fontId="1" fillId="2" borderId="18" xfId="0" applyFont="1" applyFill="1" applyBorder="1" applyAlignment="1">
      <alignment horizontal="left"/>
    </xf>
    <xf numFmtId="0" fontId="1" fillId="3" borderId="42" xfId="0" applyFont="1" applyFill="1" applyBorder="1" applyAlignment="1">
      <alignment horizontal="left" vertical="center" wrapText="1"/>
    </xf>
    <xf numFmtId="0" fontId="1" fillId="0" borderId="32" xfId="0" applyFont="1" applyBorder="1" applyAlignment="1">
      <alignment horizontal="center"/>
    </xf>
    <xf numFmtId="0" fontId="9" fillId="0" borderId="0" xfId="0" applyFont="1" applyAlignment="1">
      <alignment horizontal="center" vertical="center" wrapText="1"/>
    </xf>
    <xf numFmtId="3" fontId="1" fillId="9" borderId="32" xfId="0" applyNumberFormat="1" applyFont="1" applyFill="1" applyBorder="1" applyAlignment="1">
      <alignment horizontal="center" wrapText="1"/>
    </xf>
    <xf numFmtId="0" fontId="0" fillId="9" borderId="32" xfId="0" applyFill="1" applyBorder="1" applyAlignment="1">
      <alignment horizontal="center" wrapText="1"/>
    </xf>
    <xf numFmtId="3" fontId="0" fillId="3" borderId="36" xfId="0" applyNumberFormat="1" applyFill="1" applyBorder="1" applyAlignment="1">
      <alignment horizontal="center" vertical="center"/>
    </xf>
    <xf numFmtId="0" fontId="0" fillId="3" borderId="36" xfId="0" applyFill="1" applyBorder="1" applyAlignment="1">
      <alignment horizontal="center" vertical="center"/>
    </xf>
    <xf numFmtId="44" fontId="8" fillId="5" borderId="15" xfId="1" applyFont="1" applyFill="1" applyBorder="1" applyAlignment="1">
      <alignment horizontal="center"/>
    </xf>
    <xf numFmtId="44" fontId="8" fillId="5" borderId="0" xfId="1" applyFont="1" applyFill="1" applyBorder="1" applyAlignment="1">
      <alignment horizontal="center"/>
    </xf>
    <xf numFmtId="3" fontId="16" fillId="3" borderId="7" xfId="0" applyNumberFormat="1" applyFont="1" applyFill="1" applyBorder="1" applyAlignment="1">
      <alignment horizontal="center" vertical="center"/>
    </xf>
    <xf numFmtId="0" fontId="16" fillId="3" borderId="8" xfId="0" applyFont="1" applyFill="1" applyBorder="1" applyAlignment="1">
      <alignment horizontal="center" vertical="center"/>
    </xf>
    <xf numFmtId="0" fontId="17" fillId="2" borderId="44" xfId="0" applyFont="1" applyFill="1" applyBorder="1" applyAlignment="1">
      <alignment horizontal="right"/>
    </xf>
    <xf numFmtId="0" fontId="17" fillId="2" borderId="45" xfId="0" applyFont="1" applyFill="1" applyBorder="1" applyAlignment="1">
      <alignment horizontal="right"/>
    </xf>
    <xf numFmtId="0" fontId="17" fillId="2" borderId="46" xfId="0" applyFont="1" applyFill="1" applyBorder="1" applyAlignment="1">
      <alignment horizontal="right"/>
    </xf>
    <xf numFmtId="0" fontId="4" fillId="9" borderId="39" xfId="0" applyFont="1" applyFill="1" applyBorder="1" applyAlignment="1">
      <alignment horizontal="center"/>
    </xf>
    <xf numFmtId="3" fontId="4" fillId="9" borderId="39" xfId="0" applyNumberFormat="1"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BUGET\2024\11.2024\ANEXA%202A_11.2024.xls" TargetMode="External"/><Relationship Id="rId1" Type="http://schemas.openxmlformats.org/officeDocument/2006/relationships/externalLinkPath" Target="file:///\\nas01-prmsm\investitii\BUGET\2024\11.2024\ANEXA%202A_11.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a 2A"/>
    </sheetNames>
    <sheetDataSet>
      <sheetData sheetId="0" refreshError="1">
        <row r="52">
          <cell r="D52">
            <v>12182500</v>
          </cell>
        </row>
        <row r="53">
          <cell r="D53">
            <v>6136627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344"/>
  <sheetViews>
    <sheetView tabSelected="1" zoomScale="85" zoomScaleNormal="85" workbookViewId="0">
      <pane ySplit="4" topLeftCell="A5" activePane="bottomLeft" state="frozen"/>
      <selection pane="bottomLeft" activeCell="D751" sqref="D751:G751"/>
    </sheetView>
  </sheetViews>
  <sheetFormatPr defaultRowHeight="15" x14ac:dyDescent="0.25"/>
  <cols>
    <col min="1" max="1" width="5.42578125" customWidth="1"/>
    <col min="3" max="3" width="30.7109375" customWidth="1"/>
    <col min="4" max="4" width="14.7109375" customWidth="1"/>
    <col min="5" max="5" width="10.42578125" customWidth="1"/>
    <col min="6" max="6" width="14.85546875" customWidth="1"/>
    <col min="7" max="7" width="15.85546875" customWidth="1"/>
    <col min="8" max="8" width="22.85546875" bestFit="1" customWidth="1"/>
    <col min="9" max="9" width="17.5703125" customWidth="1"/>
    <col min="10" max="10" width="16.7109375" customWidth="1"/>
    <col min="11" max="11" width="27.28515625" customWidth="1"/>
  </cols>
  <sheetData>
    <row r="1" spans="1:11" ht="18.75" x14ac:dyDescent="0.3">
      <c r="A1" s="283" t="s">
        <v>121</v>
      </c>
      <c r="B1" s="284"/>
      <c r="C1" s="284"/>
      <c r="D1" s="284"/>
      <c r="E1" s="284"/>
      <c r="F1" s="284"/>
      <c r="G1" s="284"/>
      <c r="H1" s="284"/>
      <c r="I1" s="284"/>
      <c r="J1" s="284"/>
      <c r="K1" s="284"/>
    </row>
    <row r="2" spans="1:11" ht="18" x14ac:dyDescent="0.25">
      <c r="A2" s="285" t="s">
        <v>240</v>
      </c>
      <c r="B2" s="286"/>
      <c r="C2" s="286"/>
      <c r="D2" s="286"/>
      <c r="E2" s="286"/>
      <c r="F2" s="286"/>
      <c r="G2" s="286"/>
      <c r="H2" s="286"/>
      <c r="I2" s="286"/>
      <c r="J2" s="286"/>
      <c r="K2" s="286"/>
    </row>
    <row r="3" spans="1:11" ht="16.5" thickBot="1" x14ac:dyDescent="0.3">
      <c r="A3" s="287" t="s">
        <v>122</v>
      </c>
      <c r="B3" s="288"/>
      <c r="C3" s="288"/>
      <c r="D3" s="288"/>
      <c r="E3" s="288"/>
      <c r="F3" s="288"/>
      <c r="G3" s="288"/>
      <c r="H3" s="288"/>
      <c r="I3" s="288"/>
      <c r="J3" s="288"/>
      <c r="K3" s="288"/>
    </row>
    <row r="4" spans="1:11" ht="75.75" thickBot="1" x14ac:dyDescent="0.3">
      <c r="A4" s="21" t="s">
        <v>102</v>
      </c>
      <c r="B4" s="22" t="s">
        <v>103</v>
      </c>
      <c r="C4" s="22" t="s">
        <v>104</v>
      </c>
      <c r="D4" s="23" t="s">
        <v>3</v>
      </c>
      <c r="E4" s="23" t="s">
        <v>4</v>
      </c>
      <c r="F4" s="23" t="s">
        <v>5</v>
      </c>
      <c r="G4" s="23" t="s">
        <v>6</v>
      </c>
      <c r="H4" s="143" t="s">
        <v>271</v>
      </c>
      <c r="I4" s="22" t="s">
        <v>105</v>
      </c>
      <c r="J4" s="22" t="s">
        <v>115</v>
      </c>
      <c r="K4" s="24" t="s">
        <v>118</v>
      </c>
    </row>
    <row r="5" spans="1:11" x14ac:dyDescent="0.25">
      <c r="A5" s="2">
        <v>0</v>
      </c>
      <c r="B5" s="3">
        <v>1</v>
      </c>
      <c r="C5" s="2">
        <v>2</v>
      </c>
      <c r="D5" s="2">
        <v>3</v>
      </c>
      <c r="E5" s="2">
        <v>4</v>
      </c>
      <c r="F5" s="2">
        <v>5</v>
      </c>
      <c r="G5" s="2">
        <v>6</v>
      </c>
      <c r="H5" s="3">
        <v>7</v>
      </c>
      <c r="I5" s="3">
        <v>8</v>
      </c>
      <c r="J5" s="3">
        <v>9</v>
      </c>
      <c r="K5" s="3">
        <v>10</v>
      </c>
    </row>
    <row r="6" spans="1:11" ht="15.75" thickBot="1" x14ac:dyDescent="0.3">
      <c r="A6" s="183" t="s">
        <v>10</v>
      </c>
      <c r="B6" s="183"/>
      <c r="C6" s="183"/>
      <c r="D6" s="183"/>
      <c r="E6" s="183"/>
      <c r="F6" s="183"/>
      <c r="G6" s="183"/>
      <c r="H6" s="5"/>
      <c r="I6" s="6"/>
      <c r="J6" s="15"/>
      <c r="K6" s="15"/>
    </row>
    <row r="7" spans="1:11" x14ac:dyDescent="0.25">
      <c r="A7" s="9">
        <v>1</v>
      </c>
      <c r="B7" s="168" t="s">
        <v>213</v>
      </c>
      <c r="C7" s="168"/>
      <c r="D7" s="168"/>
      <c r="E7" s="168"/>
      <c r="F7" s="168"/>
      <c r="G7" s="128" t="s">
        <v>7</v>
      </c>
      <c r="H7" s="116">
        <f>H13</f>
        <v>0</v>
      </c>
      <c r="I7" s="25">
        <f>I8+I9+I10+I11+I12+I13+I14</f>
        <v>103000</v>
      </c>
      <c r="J7" s="25">
        <f>J8+J9+J10+J11+J12+J13+J14</f>
        <v>103000</v>
      </c>
      <c r="K7" s="129"/>
    </row>
    <row r="8" spans="1:11" x14ac:dyDescent="0.25">
      <c r="A8" s="64"/>
      <c r="B8" s="65">
        <v>3</v>
      </c>
      <c r="C8" s="66" t="s">
        <v>16</v>
      </c>
      <c r="D8" s="169"/>
      <c r="E8" s="170"/>
      <c r="F8" s="170"/>
      <c r="G8" s="171"/>
      <c r="H8" s="116"/>
      <c r="I8" s="67">
        <v>0</v>
      </c>
      <c r="J8" s="67">
        <f>I8</f>
        <v>0</v>
      </c>
      <c r="K8" s="67"/>
    </row>
    <row r="9" spans="1:11" x14ac:dyDescent="0.25">
      <c r="A9" s="64"/>
      <c r="B9" s="65">
        <v>4</v>
      </c>
      <c r="C9" s="66" t="s">
        <v>17</v>
      </c>
      <c r="D9" s="158"/>
      <c r="E9" s="158"/>
      <c r="F9" s="158"/>
      <c r="G9" s="158"/>
      <c r="H9" s="116"/>
      <c r="I9" s="67">
        <v>0</v>
      </c>
      <c r="J9" s="67">
        <f t="shared" ref="J9:J11" si="0">I9</f>
        <v>0</v>
      </c>
      <c r="K9" s="67"/>
    </row>
    <row r="10" spans="1:11" x14ac:dyDescent="0.25">
      <c r="A10" s="64"/>
      <c r="B10" s="65">
        <v>6</v>
      </c>
      <c r="C10" s="66" t="s">
        <v>18</v>
      </c>
      <c r="D10" s="158"/>
      <c r="E10" s="158"/>
      <c r="F10" s="158"/>
      <c r="G10" s="158"/>
      <c r="H10" s="116"/>
      <c r="I10" s="67">
        <v>0</v>
      </c>
      <c r="J10" s="67">
        <f t="shared" si="0"/>
        <v>0</v>
      </c>
      <c r="K10" s="67"/>
    </row>
    <row r="11" spans="1:11" x14ac:dyDescent="0.25">
      <c r="A11" s="64"/>
      <c r="B11" s="65">
        <v>6</v>
      </c>
      <c r="C11" s="66" t="s">
        <v>19</v>
      </c>
      <c r="D11" s="158"/>
      <c r="E11" s="158"/>
      <c r="F11" s="158"/>
      <c r="G11" s="158"/>
      <c r="H11" s="116"/>
      <c r="I11" s="67">
        <v>0</v>
      </c>
      <c r="J11" s="67">
        <f t="shared" si="0"/>
        <v>0</v>
      </c>
      <c r="K11" s="67"/>
    </row>
    <row r="12" spans="1:11" x14ac:dyDescent="0.25">
      <c r="A12" s="64"/>
      <c r="B12" s="65">
        <v>2</v>
      </c>
      <c r="C12" s="66" t="s">
        <v>22</v>
      </c>
      <c r="D12" s="158"/>
      <c r="E12" s="158"/>
      <c r="F12" s="158"/>
      <c r="G12" s="158"/>
      <c r="H12" s="116"/>
      <c r="I12" s="67">
        <v>0</v>
      </c>
      <c r="J12" s="67">
        <f>I12</f>
        <v>0</v>
      </c>
      <c r="K12" s="67"/>
    </row>
    <row r="13" spans="1:11" x14ac:dyDescent="0.25">
      <c r="A13" s="4"/>
      <c r="B13" s="68">
        <v>5</v>
      </c>
      <c r="C13" s="66" t="s">
        <v>20</v>
      </c>
      <c r="D13" s="65" t="s">
        <v>175</v>
      </c>
      <c r="E13" s="65">
        <v>1</v>
      </c>
      <c r="F13" s="117">
        <v>114500</v>
      </c>
      <c r="G13" s="117">
        <f>E13*F13</f>
        <v>114500</v>
      </c>
      <c r="H13" s="70"/>
      <c r="I13" s="67">
        <v>103000</v>
      </c>
      <c r="J13" s="67">
        <f>I13</f>
        <v>103000</v>
      </c>
      <c r="K13" s="72" t="s">
        <v>214</v>
      </c>
    </row>
    <row r="14" spans="1:11" ht="15.75" thickBot="1" x14ac:dyDescent="0.3">
      <c r="A14" s="4"/>
      <c r="B14" s="68">
        <v>10</v>
      </c>
      <c r="C14" s="66" t="s">
        <v>21</v>
      </c>
      <c r="D14" s="65"/>
      <c r="E14" s="65"/>
      <c r="F14" s="65"/>
      <c r="G14" s="65">
        <f>E14*F14</f>
        <v>0</v>
      </c>
      <c r="H14" s="69"/>
      <c r="I14" s="67">
        <f>G14</f>
        <v>0</v>
      </c>
      <c r="J14" s="67">
        <f t="shared" ref="J14" si="1">I14</f>
        <v>0</v>
      </c>
      <c r="K14" s="67"/>
    </row>
    <row r="15" spans="1:11" x14ac:dyDescent="0.25">
      <c r="A15" s="9">
        <v>2</v>
      </c>
      <c r="B15" s="168" t="s">
        <v>266</v>
      </c>
      <c r="C15" s="168"/>
      <c r="D15" s="168"/>
      <c r="E15" s="168"/>
      <c r="F15" s="168"/>
      <c r="G15" s="128" t="s">
        <v>7</v>
      </c>
      <c r="H15" s="116">
        <f>H21</f>
        <v>0</v>
      </c>
      <c r="I15" s="25">
        <f>I16+I17+I18+I19+I20+I21+I22</f>
        <v>66000</v>
      </c>
      <c r="J15" s="25">
        <f>J16+J17+J18+J19+J20+J21+J22</f>
        <v>66000</v>
      </c>
      <c r="K15" s="129"/>
    </row>
    <row r="16" spans="1:11" x14ac:dyDescent="0.25">
      <c r="A16" s="64"/>
      <c r="B16" s="65">
        <v>3</v>
      </c>
      <c r="C16" s="66" t="s">
        <v>16</v>
      </c>
      <c r="D16" s="169"/>
      <c r="E16" s="170"/>
      <c r="F16" s="170"/>
      <c r="G16" s="171"/>
      <c r="H16" s="116"/>
      <c r="I16" s="67">
        <v>0</v>
      </c>
      <c r="J16" s="67">
        <f>I16</f>
        <v>0</v>
      </c>
      <c r="K16" s="67"/>
    </row>
    <row r="17" spans="1:11" x14ac:dyDescent="0.25">
      <c r="A17" s="64"/>
      <c r="B17" s="65">
        <v>4</v>
      </c>
      <c r="C17" s="66" t="s">
        <v>17</v>
      </c>
      <c r="D17" s="158"/>
      <c r="E17" s="158"/>
      <c r="F17" s="158"/>
      <c r="G17" s="158"/>
      <c r="H17" s="116"/>
      <c r="I17" s="67">
        <v>0</v>
      </c>
      <c r="J17" s="67">
        <f t="shared" ref="J17:J19" si="2">I17</f>
        <v>0</v>
      </c>
      <c r="K17" s="67"/>
    </row>
    <row r="18" spans="1:11" x14ac:dyDescent="0.25">
      <c r="A18" s="64"/>
      <c r="B18" s="65">
        <v>6</v>
      </c>
      <c r="C18" s="66" t="s">
        <v>18</v>
      </c>
      <c r="D18" s="158"/>
      <c r="E18" s="158"/>
      <c r="F18" s="158"/>
      <c r="G18" s="158"/>
      <c r="H18" s="116"/>
      <c r="I18" s="67">
        <v>0</v>
      </c>
      <c r="J18" s="67">
        <f t="shared" si="2"/>
        <v>0</v>
      </c>
      <c r="K18" s="67"/>
    </row>
    <row r="19" spans="1:11" x14ac:dyDescent="0.25">
      <c r="A19" s="64"/>
      <c r="B19" s="65">
        <v>6</v>
      </c>
      <c r="C19" s="66" t="s">
        <v>19</v>
      </c>
      <c r="D19" s="158"/>
      <c r="E19" s="158"/>
      <c r="F19" s="158"/>
      <c r="G19" s="158"/>
      <c r="H19" s="116"/>
      <c r="I19" s="67">
        <v>0</v>
      </c>
      <c r="J19" s="67">
        <f t="shared" si="2"/>
        <v>0</v>
      </c>
      <c r="K19" s="67"/>
    </row>
    <row r="20" spans="1:11" x14ac:dyDescent="0.25">
      <c r="A20" s="64"/>
      <c r="B20" s="65">
        <v>2</v>
      </c>
      <c r="C20" s="66" t="s">
        <v>22</v>
      </c>
      <c r="D20" s="158"/>
      <c r="E20" s="158"/>
      <c r="F20" s="158"/>
      <c r="G20" s="158"/>
      <c r="H20" s="116"/>
      <c r="I20" s="67">
        <v>0</v>
      </c>
      <c r="J20" s="67">
        <f>I20</f>
        <v>0</v>
      </c>
      <c r="K20" s="67"/>
    </row>
    <row r="21" spans="1:11" x14ac:dyDescent="0.25">
      <c r="A21" s="4"/>
      <c r="B21" s="68">
        <v>5</v>
      </c>
      <c r="C21" s="66" t="s">
        <v>20</v>
      </c>
      <c r="D21" s="65" t="s">
        <v>175</v>
      </c>
      <c r="E21" s="65">
        <v>1</v>
      </c>
      <c r="F21" s="117">
        <v>55000</v>
      </c>
      <c r="G21" s="117">
        <f>E21*F21</f>
        <v>55000</v>
      </c>
      <c r="H21" s="70"/>
      <c r="I21" s="67">
        <v>66000</v>
      </c>
      <c r="J21" s="67">
        <f>I21</f>
        <v>66000</v>
      </c>
      <c r="K21" s="72" t="s">
        <v>214</v>
      </c>
    </row>
    <row r="22" spans="1:11" ht="15.75" thickBot="1" x14ac:dyDescent="0.3">
      <c r="A22" s="4"/>
      <c r="B22" s="68">
        <v>10</v>
      </c>
      <c r="C22" s="66" t="s">
        <v>21</v>
      </c>
      <c r="D22" s="65"/>
      <c r="E22" s="65"/>
      <c r="F22" s="65"/>
      <c r="G22" s="65">
        <f>E22*F22</f>
        <v>0</v>
      </c>
      <c r="H22" s="69"/>
      <c r="I22" s="67">
        <f>G22</f>
        <v>0</v>
      </c>
      <c r="J22" s="67">
        <f t="shared" ref="J22" si="3">I22</f>
        <v>0</v>
      </c>
      <c r="K22" s="67"/>
    </row>
    <row r="23" spans="1:11" x14ac:dyDescent="0.25">
      <c r="A23" s="9">
        <v>3</v>
      </c>
      <c r="B23" s="168" t="s">
        <v>266</v>
      </c>
      <c r="C23" s="168"/>
      <c r="D23" s="168"/>
      <c r="E23" s="168"/>
      <c r="F23" s="168"/>
      <c r="G23" s="128" t="s">
        <v>7</v>
      </c>
      <c r="H23" s="116">
        <f>H29</f>
        <v>0</v>
      </c>
      <c r="I23" s="25">
        <f>I24+I25+I26+I27+I28+I29+I30</f>
        <v>14800</v>
      </c>
      <c r="J23" s="25">
        <f>J24+J25+J26+J27+J28+J29+J30</f>
        <v>14800</v>
      </c>
      <c r="K23" s="129"/>
    </row>
    <row r="24" spans="1:11" x14ac:dyDescent="0.25">
      <c r="A24" s="64"/>
      <c r="B24" s="65">
        <v>3</v>
      </c>
      <c r="C24" s="66" t="s">
        <v>16</v>
      </c>
      <c r="D24" s="169"/>
      <c r="E24" s="170"/>
      <c r="F24" s="170"/>
      <c r="G24" s="171"/>
      <c r="H24" s="116"/>
      <c r="I24" s="67">
        <v>0</v>
      </c>
      <c r="J24" s="67">
        <f>I24</f>
        <v>0</v>
      </c>
      <c r="K24" s="67"/>
    </row>
    <row r="25" spans="1:11" x14ac:dyDescent="0.25">
      <c r="A25" s="64"/>
      <c r="B25" s="65">
        <v>4</v>
      </c>
      <c r="C25" s="66" t="s">
        <v>17</v>
      </c>
      <c r="D25" s="158"/>
      <c r="E25" s="158"/>
      <c r="F25" s="158"/>
      <c r="G25" s="158"/>
      <c r="H25" s="116"/>
      <c r="I25" s="67">
        <v>0</v>
      </c>
      <c r="J25" s="67">
        <f t="shared" ref="J25:J27" si="4">I25</f>
        <v>0</v>
      </c>
      <c r="K25" s="67"/>
    </row>
    <row r="26" spans="1:11" x14ac:dyDescent="0.25">
      <c r="A26" s="64"/>
      <c r="B26" s="65">
        <v>6</v>
      </c>
      <c r="C26" s="66" t="s">
        <v>18</v>
      </c>
      <c r="D26" s="158"/>
      <c r="E26" s="158"/>
      <c r="F26" s="158"/>
      <c r="G26" s="158"/>
      <c r="H26" s="116"/>
      <c r="I26" s="67">
        <v>0</v>
      </c>
      <c r="J26" s="67">
        <f t="shared" si="4"/>
        <v>0</v>
      </c>
      <c r="K26" s="67"/>
    </row>
    <row r="27" spans="1:11" x14ac:dyDescent="0.25">
      <c r="A27" s="64"/>
      <c r="B27" s="65">
        <v>6</v>
      </c>
      <c r="C27" s="66" t="s">
        <v>19</v>
      </c>
      <c r="D27" s="158"/>
      <c r="E27" s="158"/>
      <c r="F27" s="158"/>
      <c r="G27" s="158"/>
      <c r="H27" s="116"/>
      <c r="I27" s="67">
        <v>0</v>
      </c>
      <c r="J27" s="67">
        <f t="shared" si="4"/>
        <v>0</v>
      </c>
      <c r="K27" s="67"/>
    </row>
    <row r="28" spans="1:11" x14ac:dyDescent="0.25">
      <c r="A28" s="64"/>
      <c r="B28" s="65">
        <v>2</v>
      </c>
      <c r="C28" s="66" t="s">
        <v>22</v>
      </c>
      <c r="D28" s="158"/>
      <c r="E28" s="158"/>
      <c r="F28" s="158"/>
      <c r="G28" s="158"/>
      <c r="H28" s="116"/>
      <c r="I28" s="67">
        <v>0</v>
      </c>
      <c r="J28" s="67">
        <f>I28</f>
        <v>0</v>
      </c>
      <c r="K28" s="67"/>
    </row>
    <row r="29" spans="1:11" x14ac:dyDescent="0.25">
      <c r="A29" s="4"/>
      <c r="B29" s="68">
        <v>5</v>
      </c>
      <c r="C29" s="66" t="s">
        <v>20</v>
      </c>
      <c r="D29" s="65" t="s">
        <v>175</v>
      </c>
      <c r="E29" s="65">
        <v>1</v>
      </c>
      <c r="F29" s="117">
        <v>14800</v>
      </c>
      <c r="G29" s="117">
        <f>E29*F29</f>
        <v>14800</v>
      </c>
      <c r="H29" s="70"/>
      <c r="I29" s="67">
        <v>14800</v>
      </c>
      <c r="J29" s="67">
        <f>I29</f>
        <v>14800</v>
      </c>
      <c r="K29" s="72" t="s">
        <v>214</v>
      </c>
    </row>
    <row r="30" spans="1:11" ht="15.75" thickBot="1" x14ac:dyDescent="0.3">
      <c r="A30" s="4"/>
      <c r="B30" s="68">
        <v>10</v>
      </c>
      <c r="C30" s="66" t="s">
        <v>21</v>
      </c>
      <c r="D30" s="65"/>
      <c r="E30" s="65"/>
      <c r="F30" s="65"/>
      <c r="G30" s="65">
        <f>E30*F30</f>
        <v>0</v>
      </c>
      <c r="H30" s="69"/>
      <c r="I30" s="67">
        <f>G30</f>
        <v>0</v>
      </c>
      <c r="J30" s="67">
        <f t="shared" ref="J30" si="5">I30</f>
        <v>0</v>
      </c>
      <c r="K30" s="67"/>
    </row>
    <row r="31" spans="1:11" x14ac:dyDescent="0.25">
      <c r="A31" s="9">
        <v>4</v>
      </c>
      <c r="B31" s="168" t="s">
        <v>291</v>
      </c>
      <c r="C31" s="168"/>
      <c r="D31" s="168"/>
      <c r="E31" s="168"/>
      <c r="F31" s="168"/>
      <c r="G31" s="128" t="s">
        <v>7</v>
      </c>
      <c r="H31" s="116">
        <f>H37</f>
        <v>0</v>
      </c>
      <c r="I31" s="25">
        <f>I32+I33+I34+I35+I36+I37+I38</f>
        <v>10000</v>
      </c>
      <c r="J31" s="25">
        <f>J32+J33+J34+J35+J36+J37+J38</f>
        <v>10000</v>
      </c>
      <c r="K31" s="129"/>
    </row>
    <row r="32" spans="1:11" x14ac:dyDescent="0.25">
      <c r="A32" s="64"/>
      <c r="B32" s="65">
        <v>3</v>
      </c>
      <c r="C32" s="66" t="s">
        <v>16</v>
      </c>
      <c r="D32" s="169"/>
      <c r="E32" s="170"/>
      <c r="F32" s="170"/>
      <c r="G32" s="171"/>
      <c r="H32" s="116"/>
      <c r="I32" s="67">
        <v>0</v>
      </c>
      <c r="J32" s="67">
        <f>I32</f>
        <v>0</v>
      </c>
      <c r="K32" s="67"/>
    </row>
    <row r="33" spans="1:11" x14ac:dyDescent="0.25">
      <c r="A33" s="64"/>
      <c r="B33" s="65">
        <v>4</v>
      </c>
      <c r="C33" s="66" t="s">
        <v>17</v>
      </c>
      <c r="D33" s="158"/>
      <c r="E33" s="158"/>
      <c r="F33" s="158"/>
      <c r="G33" s="158"/>
      <c r="H33" s="116"/>
      <c r="I33" s="67">
        <v>0</v>
      </c>
      <c r="J33" s="67">
        <f t="shared" ref="J33:J35" si="6">I33</f>
        <v>0</v>
      </c>
      <c r="K33" s="67"/>
    </row>
    <row r="34" spans="1:11" x14ac:dyDescent="0.25">
      <c r="A34" s="64"/>
      <c r="B34" s="65">
        <v>6</v>
      </c>
      <c r="C34" s="66" t="s">
        <v>18</v>
      </c>
      <c r="D34" s="158"/>
      <c r="E34" s="158"/>
      <c r="F34" s="158"/>
      <c r="G34" s="158"/>
      <c r="H34" s="116"/>
      <c r="I34" s="67">
        <v>0</v>
      </c>
      <c r="J34" s="67">
        <f t="shared" si="6"/>
        <v>0</v>
      </c>
      <c r="K34" s="67"/>
    </row>
    <row r="35" spans="1:11" x14ac:dyDescent="0.25">
      <c r="A35" s="64"/>
      <c r="B35" s="65">
        <v>6</v>
      </c>
      <c r="C35" s="66" t="s">
        <v>19</v>
      </c>
      <c r="D35" s="158"/>
      <c r="E35" s="158"/>
      <c r="F35" s="158"/>
      <c r="G35" s="158"/>
      <c r="H35" s="116"/>
      <c r="I35" s="67">
        <v>0</v>
      </c>
      <c r="J35" s="67">
        <f t="shared" si="6"/>
        <v>0</v>
      </c>
      <c r="K35" s="67"/>
    </row>
    <row r="36" spans="1:11" x14ac:dyDescent="0.25">
      <c r="A36" s="64"/>
      <c r="B36" s="65">
        <v>2</v>
      </c>
      <c r="C36" s="66" t="s">
        <v>22</v>
      </c>
      <c r="D36" s="158"/>
      <c r="E36" s="158"/>
      <c r="F36" s="158"/>
      <c r="G36" s="158"/>
      <c r="H36" s="116"/>
      <c r="I36" s="67">
        <v>0</v>
      </c>
      <c r="J36" s="67">
        <f>I36</f>
        <v>0</v>
      </c>
      <c r="K36" s="67"/>
    </row>
    <row r="37" spans="1:11" x14ac:dyDescent="0.25">
      <c r="A37" s="4"/>
      <c r="B37" s="68">
        <v>5</v>
      </c>
      <c r="C37" s="66" t="s">
        <v>20</v>
      </c>
      <c r="D37" s="65" t="s">
        <v>175</v>
      </c>
      <c r="E37" s="65">
        <v>1</v>
      </c>
      <c r="F37" s="117">
        <v>14800</v>
      </c>
      <c r="G37" s="117">
        <f>E37*F37</f>
        <v>14800</v>
      </c>
      <c r="H37" s="70"/>
      <c r="I37" s="67">
        <v>10000</v>
      </c>
      <c r="J37" s="67">
        <f>I37</f>
        <v>10000</v>
      </c>
      <c r="K37" s="72" t="s">
        <v>214</v>
      </c>
    </row>
    <row r="38" spans="1:11" ht="15.75" thickBot="1" x14ac:dyDescent="0.3">
      <c r="A38" s="4"/>
      <c r="B38" s="68">
        <v>10</v>
      </c>
      <c r="C38" s="66" t="s">
        <v>21</v>
      </c>
      <c r="D38" s="65"/>
      <c r="E38" s="65"/>
      <c r="F38" s="65"/>
      <c r="G38" s="65">
        <f>E38*F38</f>
        <v>0</v>
      </c>
      <c r="H38" s="69"/>
      <c r="I38" s="67">
        <f>G38</f>
        <v>0</v>
      </c>
      <c r="J38" s="67">
        <f t="shared" ref="J38" si="7">I38</f>
        <v>0</v>
      </c>
      <c r="K38" s="67"/>
    </row>
    <row r="39" spans="1:11" ht="15" customHeight="1" x14ac:dyDescent="0.25">
      <c r="A39" s="9">
        <v>5</v>
      </c>
      <c r="B39" s="168" t="s">
        <v>267</v>
      </c>
      <c r="C39" s="168"/>
      <c r="D39" s="168"/>
      <c r="E39" s="168"/>
      <c r="F39" s="168"/>
      <c r="G39" s="128" t="s">
        <v>7</v>
      </c>
      <c r="H39" s="116">
        <f>H45</f>
        <v>0</v>
      </c>
      <c r="I39" s="25">
        <f>I40+I41+I42+I43+I44+I45+I46</f>
        <v>60000</v>
      </c>
      <c r="J39" s="25">
        <f>J40+J41+J42+J43+J44+J45+J46</f>
        <v>60000</v>
      </c>
      <c r="K39" s="129"/>
    </row>
    <row r="40" spans="1:11" ht="15" customHeight="1" x14ac:dyDescent="0.25">
      <c r="A40" s="64"/>
      <c r="B40" s="65">
        <v>3</v>
      </c>
      <c r="C40" s="66" t="s">
        <v>16</v>
      </c>
      <c r="D40" s="169"/>
      <c r="E40" s="170"/>
      <c r="F40" s="170"/>
      <c r="G40" s="171"/>
      <c r="H40" s="116"/>
      <c r="I40" s="67">
        <v>0</v>
      </c>
      <c r="J40" s="67">
        <f>I40</f>
        <v>0</v>
      </c>
      <c r="K40" s="67"/>
    </row>
    <row r="41" spans="1:11" x14ac:dyDescent="0.25">
      <c r="A41" s="64"/>
      <c r="B41" s="65">
        <v>4</v>
      </c>
      <c r="C41" s="66" t="s">
        <v>17</v>
      </c>
      <c r="D41" s="158"/>
      <c r="E41" s="158"/>
      <c r="F41" s="158"/>
      <c r="G41" s="158"/>
      <c r="H41" s="116"/>
      <c r="I41" s="67">
        <v>0</v>
      </c>
      <c r="J41" s="67">
        <f t="shared" ref="J41:J43" si="8">I41</f>
        <v>0</v>
      </c>
      <c r="K41" s="67"/>
    </row>
    <row r="42" spans="1:11" x14ac:dyDescent="0.25">
      <c r="A42" s="64"/>
      <c r="B42" s="65">
        <v>6</v>
      </c>
      <c r="C42" s="66" t="s">
        <v>18</v>
      </c>
      <c r="D42" s="158"/>
      <c r="E42" s="158"/>
      <c r="F42" s="158"/>
      <c r="G42" s="158"/>
      <c r="H42" s="116"/>
      <c r="I42" s="67">
        <v>0</v>
      </c>
      <c r="J42" s="67">
        <f t="shared" si="8"/>
        <v>0</v>
      </c>
      <c r="K42" s="67"/>
    </row>
    <row r="43" spans="1:11" x14ac:dyDescent="0.25">
      <c r="A43" s="64"/>
      <c r="B43" s="65">
        <v>6</v>
      </c>
      <c r="C43" s="66" t="s">
        <v>19</v>
      </c>
      <c r="D43" s="158"/>
      <c r="E43" s="158"/>
      <c r="F43" s="158"/>
      <c r="G43" s="158"/>
      <c r="H43" s="116"/>
      <c r="I43" s="67">
        <v>0</v>
      </c>
      <c r="J43" s="67">
        <f t="shared" si="8"/>
        <v>0</v>
      </c>
      <c r="K43" s="67"/>
    </row>
    <row r="44" spans="1:11" x14ac:dyDescent="0.25">
      <c r="A44" s="64"/>
      <c r="B44" s="65">
        <v>2</v>
      </c>
      <c r="C44" s="66" t="s">
        <v>22</v>
      </c>
      <c r="D44" s="158"/>
      <c r="E44" s="158"/>
      <c r="F44" s="158"/>
      <c r="G44" s="158"/>
      <c r="H44" s="116"/>
      <c r="I44" s="67">
        <v>0</v>
      </c>
      <c r="J44" s="67">
        <f>I44</f>
        <v>0</v>
      </c>
      <c r="K44" s="67"/>
    </row>
    <row r="45" spans="1:11" x14ac:dyDescent="0.25">
      <c r="A45" s="4"/>
      <c r="B45" s="68">
        <v>5</v>
      </c>
      <c r="C45" s="66" t="s">
        <v>20</v>
      </c>
      <c r="D45" s="65" t="s">
        <v>175</v>
      </c>
      <c r="E45" s="65">
        <v>1</v>
      </c>
      <c r="F45" s="117">
        <v>60000</v>
      </c>
      <c r="G45" s="117">
        <f>E45*F45</f>
        <v>60000</v>
      </c>
      <c r="H45" s="70"/>
      <c r="I45" s="67">
        <f>G45</f>
        <v>60000</v>
      </c>
      <c r="J45" s="67">
        <f>I45</f>
        <v>60000</v>
      </c>
      <c r="K45" s="72" t="s">
        <v>214</v>
      </c>
    </row>
    <row r="46" spans="1:11" x14ac:dyDescent="0.25">
      <c r="A46" s="4"/>
      <c r="B46" s="68">
        <v>10</v>
      </c>
      <c r="C46" s="66" t="s">
        <v>21</v>
      </c>
      <c r="D46" s="65"/>
      <c r="E46" s="65"/>
      <c r="F46" s="65"/>
      <c r="G46" s="65">
        <f>E46*F46</f>
        <v>0</v>
      </c>
      <c r="H46" s="69"/>
      <c r="I46" s="67">
        <f>G46</f>
        <v>0</v>
      </c>
      <c r="J46" s="67">
        <f t="shared" ref="J46" si="9">I46</f>
        <v>0</v>
      </c>
      <c r="K46" s="67"/>
    </row>
    <row r="47" spans="1:11" x14ac:dyDescent="0.25">
      <c r="A47" s="13"/>
      <c r="B47" s="13"/>
      <c r="C47" s="243" t="s">
        <v>49</v>
      </c>
      <c r="D47" s="244"/>
      <c r="E47" s="244"/>
      <c r="F47" s="244"/>
      <c r="G47" s="245"/>
      <c r="H47" s="14">
        <f>SUM(H48:H54)</f>
        <v>0</v>
      </c>
      <c r="I47" s="27">
        <f>SUM(I48:I54)</f>
        <v>253800</v>
      </c>
      <c r="J47" s="27">
        <f>SUM(J48:J54)</f>
        <v>253800</v>
      </c>
      <c r="K47" s="14"/>
    </row>
    <row r="48" spans="1:11" x14ac:dyDescent="0.25">
      <c r="A48" s="1"/>
      <c r="B48" s="1"/>
      <c r="C48" s="235" t="s">
        <v>93</v>
      </c>
      <c r="D48" s="236"/>
      <c r="E48" s="236"/>
      <c r="F48" s="236"/>
      <c r="G48" s="237"/>
      <c r="H48" s="12"/>
      <c r="I48" s="28">
        <f>I8+I16+I40+I24+I32</f>
        <v>0</v>
      </c>
      <c r="J48" s="28">
        <f>J8+J16+J40+J24+J32</f>
        <v>0</v>
      </c>
      <c r="K48" s="12"/>
    </row>
    <row r="49" spans="1:11" x14ac:dyDescent="0.25">
      <c r="A49" s="1"/>
      <c r="B49" s="1"/>
      <c r="C49" s="216" t="s">
        <v>23</v>
      </c>
      <c r="D49" s="217"/>
      <c r="E49" s="217"/>
      <c r="F49" s="217"/>
      <c r="G49" s="218"/>
      <c r="H49" s="36"/>
      <c r="I49" s="28">
        <f t="shared" ref="I49:J49" si="10">I9+I17+I41+I25+I33</f>
        <v>0</v>
      </c>
      <c r="J49" s="28">
        <f t="shared" si="10"/>
        <v>0</v>
      </c>
      <c r="K49" s="12"/>
    </row>
    <row r="50" spans="1:11" x14ac:dyDescent="0.25">
      <c r="A50" s="1"/>
      <c r="B50" s="1"/>
      <c r="C50" s="216" t="s">
        <v>109</v>
      </c>
      <c r="D50" s="217"/>
      <c r="E50" s="217"/>
      <c r="F50" s="217"/>
      <c r="G50" s="218"/>
      <c r="H50" s="36"/>
      <c r="I50" s="28">
        <f t="shared" ref="I50:J50" si="11">I10+I18+I42+I26+I34</f>
        <v>0</v>
      </c>
      <c r="J50" s="28">
        <f t="shared" si="11"/>
        <v>0</v>
      </c>
      <c r="K50" s="12"/>
    </row>
    <row r="51" spans="1:11" x14ac:dyDescent="0.25">
      <c r="A51" s="1"/>
      <c r="B51" s="1"/>
      <c r="C51" s="216" t="s">
        <v>24</v>
      </c>
      <c r="D51" s="217"/>
      <c r="E51" s="217"/>
      <c r="F51" s="217"/>
      <c r="G51" s="218"/>
      <c r="H51" s="36"/>
      <c r="I51" s="28">
        <f t="shared" ref="I51:J51" si="12">I11+I19+I43+I27+I35</f>
        <v>0</v>
      </c>
      <c r="J51" s="28">
        <f t="shared" si="12"/>
        <v>0</v>
      </c>
      <c r="K51" s="12"/>
    </row>
    <row r="52" spans="1:11" x14ac:dyDescent="0.25">
      <c r="A52" s="1"/>
      <c r="B52" s="1"/>
      <c r="C52" s="216" t="s">
        <v>25</v>
      </c>
      <c r="D52" s="217"/>
      <c r="E52" s="217"/>
      <c r="F52" s="217"/>
      <c r="G52" s="218"/>
      <c r="H52" s="36"/>
      <c r="I52" s="28">
        <f t="shared" ref="I52:J52" si="13">I12+I20+I44+I28+I36</f>
        <v>0</v>
      </c>
      <c r="J52" s="28">
        <f t="shared" si="13"/>
        <v>0</v>
      </c>
      <c r="K52" s="12"/>
    </row>
    <row r="53" spans="1:11" ht="14.25" customHeight="1" x14ac:dyDescent="0.25">
      <c r="A53" s="1"/>
      <c r="B53" s="1"/>
      <c r="C53" s="227" t="s">
        <v>26</v>
      </c>
      <c r="D53" s="228"/>
      <c r="E53" s="228"/>
      <c r="F53" s="228"/>
      <c r="G53" s="229"/>
      <c r="H53" s="36"/>
      <c r="I53" s="28">
        <f>I13+I21+I45+I29+I37</f>
        <v>253800</v>
      </c>
      <c r="J53" s="28">
        <f>J13+J21+J45+J29+J37</f>
        <v>253800</v>
      </c>
      <c r="K53" s="12"/>
    </row>
    <row r="54" spans="1:11" ht="14.25" customHeight="1" x14ac:dyDescent="0.25">
      <c r="C54" s="227" t="s">
        <v>80</v>
      </c>
      <c r="D54" s="228"/>
      <c r="E54" s="228"/>
      <c r="F54" s="228"/>
      <c r="G54" s="229"/>
      <c r="H54" s="36"/>
      <c r="I54" s="28">
        <f>I14+I22+I46+I30+I38</f>
        <v>0</v>
      </c>
      <c r="J54" s="28">
        <f>J14+J22+J46+J30+J38</f>
        <v>0</v>
      </c>
      <c r="K54" s="12"/>
    </row>
    <row r="55" spans="1:11" ht="14.25" customHeight="1" thickBot="1" x14ac:dyDescent="0.3">
      <c r="A55" s="183" t="s">
        <v>212</v>
      </c>
      <c r="B55" s="183"/>
      <c r="C55" s="183"/>
      <c r="D55" s="183"/>
      <c r="E55" s="183"/>
      <c r="F55" s="183"/>
      <c r="G55" s="183"/>
      <c r="H55" s="5"/>
      <c r="I55" s="6"/>
      <c r="J55" s="15"/>
      <c r="K55" s="15"/>
    </row>
    <row r="56" spans="1:11" ht="14.25" customHeight="1" x14ac:dyDescent="0.25">
      <c r="A56" s="9">
        <v>1</v>
      </c>
      <c r="B56" s="168"/>
      <c r="C56" s="168"/>
      <c r="D56" s="168"/>
      <c r="E56" s="168"/>
      <c r="F56" s="168"/>
      <c r="G56" s="128" t="s">
        <v>7</v>
      </c>
      <c r="H56" s="116">
        <f>H62</f>
        <v>0</v>
      </c>
      <c r="I56" s="25">
        <f>SUM(I57:I63)</f>
        <v>0</v>
      </c>
      <c r="J56" s="25">
        <f>SUM(J57:J63)</f>
        <v>0</v>
      </c>
      <c r="K56" s="129"/>
    </row>
    <row r="57" spans="1:11" ht="14.25" customHeight="1" x14ac:dyDescent="0.25">
      <c r="A57" s="64"/>
      <c r="B57" s="65">
        <v>3</v>
      </c>
      <c r="C57" s="66" t="s">
        <v>16</v>
      </c>
      <c r="D57" s="169"/>
      <c r="E57" s="170"/>
      <c r="F57" s="170"/>
      <c r="G57" s="171"/>
      <c r="H57" s="116"/>
      <c r="I57" s="67">
        <v>0</v>
      </c>
      <c r="J57" s="67">
        <f>I57</f>
        <v>0</v>
      </c>
      <c r="K57" s="67"/>
    </row>
    <row r="58" spans="1:11" ht="14.25" customHeight="1" x14ac:dyDescent="0.25">
      <c r="A58" s="64"/>
      <c r="B58" s="65">
        <v>4</v>
      </c>
      <c r="C58" s="66" t="s">
        <v>17</v>
      </c>
      <c r="D58" s="158"/>
      <c r="E58" s="158"/>
      <c r="F58" s="158"/>
      <c r="G58" s="158"/>
      <c r="H58" s="116"/>
      <c r="I58" s="67">
        <v>0</v>
      </c>
      <c r="J58" s="67">
        <f t="shared" ref="J58:J60" si="14">I58</f>
        <v>0</v>
      </c>
      <c r="K58" s="67"/>
    </row>
    <row r="59" spans="1:11" ht="14.25" customHeight="1" x14ac:dyDescent="0.25">
      <c r="A59" s="64"/>
      <c r="B59" s="65">
        <v>6</v>
      </c>
      <c r="C59" s="66" t="s">
        <v>18</v>
      </c>
      <c r="D59" s="158"/>
      <c r="E59" s="158"/>
      <c r="F59" s="158"/>
      <c r="G59" s="158"/>
      <c r="H59" s="116"/>
      <c r="I59" s="67">
        <v>0</v>
      </c>
      <c r="J59" s="67">
        <f t="shared" si="14"/>
        <v>0</v>
      </c>
      <c r="K59" s="67"/>
    </row>
    <row r="60" spans="1:11" ht="14.25" customHeight="1" x14ac:dyDescent="0.25">
      <c r="A60" s="64"/>
      <c r="B60" s="65">
        <v>6</v>
      </c>
      <c r="C60" s="66" t="s">
        <v>19</v>
      </c>
      <c r="D60" s="158"/>
      <c r="E60" s="158"/>
      <c r="F60" s="158"/>
      <c r="G60" s="158"/>
      <c r="H60" s="116"/>
      <c r="I60" s="67">
        <v>0</v>
      </c>
      <c r="J60" s="67">
        <f t="shared" si="14"/>
        <v>0</v>
      </c>
      <c r="K60" s="67"/>
    </row>
    <row r="61" spans="1:11" ht="14.25" customHeight="1" x14ac:dyDescent="0.25">
      <c r="A61" s="64"/>
      <c r="B61" s="65">
        <v>2</v>
      </c>
      <c r="C61" s="66" t="s">
        <v>22</v>
      </c>
      <c r="D61" s="158"/>
      <c r="E61" s="158"/>
      <c r="F61" s="158"/>
      <c r="G61" s="158"/>
      <c r="H61" s="116"/>
      <c r="I61" s="67">
        <v>0</v>
      </c>
      <c r="J61" s="67">
        <f>I61</f>
        <v>0</v>
      </c>
      <c r="K61" s="67"/>
    </row>
    <row r="62" spans="1:11" ht="14.25" customHeight="1" x14ac:dyDescent="0.25">
      <c r="A62" s="4"/>
      <c r="B62" s="68">
        <v>5</v>
      </c>
      <c r="C62" s="66" t="s">
        <v>20</v>
      </c>
      <c r="D62" s="65" t="s">
        <v>175</v>
      </c>
      <c r="E62" s="65">
        <v>1</v>
      </c>
      <c r="F62" s="117">
        <f>260000-50000</f>
        <v>210000</v>
      </c>
      <c r="G62" s="117">
        <f>E62*F62</f>
        <v>210000</v>
      </c>
      <c r="H62" s="70"/>
      <c r="I62" s="67"/>
      <c r="J62" s="67">
        <f>I62</f>
        <v>0</v>
      </c>
      <c r="K62" s="72"/>
    </row>
    <row r="63" spans="1:11" ht="14.25" customHeight="1" x14ac:dyDescent="0.25">
      <c r="A63" s="4"/>
      <c r="B63" s="68">
        <v>10</v>
      </c>
      <c r="C63" s="66" t="s">
        <v>21</v>
      </c>
      <c r="D63" s="65"/>
      <c r="E63" s="65"/>
      <c r="F63" s="65"/>
      <c r="G63" s="65">
        <f>E63*F63</f>
        <v>0</v>
      </c>
      <c r="H63" s="69"/>
      <c r="I63" s="67">
        <f>G63</f>
        <v>0</v>
      </c>
      <c r="J63" s="67">
        <f t="shared" ref="J63" si="15">I63</f>
        <v>0</v>
      </c>
      <c r="K63" s="67"/>
    </row>
    <row r="64" spans="1:11" ht="14.25" customHeight="1" x14ac:dyDescent="0.25">
      <c r="A64" s="97"/>
      <c r="B64" s="97"/>
      <c r="C64" s="240" t="s">
        <v>49</v>
      </c>
      <c r="D64" s="241"/>
      <c r="E64" s="241"/>
      <c r="F64" s="241"/>
      <c r="G64" s="242"/>
      <c r="H64" s="99">
        <f>SUM(H65:H71)</f>
        <v>0</v>
      </c>
      <c r="I64" s="98">
        <f>SUM(I65:I71)</f>
        <v>0</v>
      </c>
      <c r="J64" s="98">
        <f>SUM(J65:J71)</f>
        <v>0</v>
      </c>
      <c r="K64" s="99"/>
    </row>
    <row r="65" spans="1:11" ht="14.25" customHeight="1" x14ac:dyDescent="0.25">
      <c r="A65" s="1"/>
      <c r="B65" s="1"/>
      <c r="C65" s="235" t="s">
        <v>215</v>
      </c>
      <c r="D65" s="236"/>
      <c r="E65" s="236"/>
      <c r="F65" s="236"/>
      <c r="G65" s="237"/>
      <c r="H65" s="12"/>
      <c r="I65" s="28">
        <f>I57</f>
        <v>0</v>
      </c>
      <c r="J65" s="28">
        <f>J57</f>
        <v>0</v>
      </c>
      <c r="K65" s="12"/>
    </row>
    <row r="66" spans="1:11" ht="14.25" customHeight="1" x14ac:dyDescent="0.25">
      <c r="A66" s="1"/>
      <c r="B66" s="1"/>
      <c r="C66" s="216" t="s">
        <v>216</v>
      </c>
      <c r="D66" s="217"/>
      <c r="E66" s="217"/>
      <c r="F66" s="217"/>
      <c r="G66" s="218"/>
      <c r="H66" s="36"/>
      <c r="I66" s="28">
        <f t="shared" ref="I66:J71" si="16">I58</f>
        <v>0</v>
      </c>
      <c r="J66" s="28">
        <f t="shared" si="16"/>
        <v>0</v>
      </c>
      <c r="K66" s="12"/>
    </row>
    <row r="67" spans="1:11" ht="14.25" customHeight="1" x14ac:dyDescent="0.25">
      <c r="A67" s="1"/>
      <c r="B67" s="1"/>
      <c r="C67" s="216" t="s">
        <v>217</v>
      </c>
      <c r="D67" s="217"/>
      <c r="E67" s="217"/>
      <c r="F67" s="217"/>
      <c r="G67" s="218"/>
      <c r="H67" s="36"/>
      <c r="I67" s="28">
        <f t="shared" si="16"/>
        <v>0</v>
      </c>
      <c r="J67" s="28">
        <f t="shared" si="16"/>
        <v>0</v>
      </c>
      <c r="K67" s="12"/>
    </row>
    <row r="68" spans="1:11" ht="14.25" customHeight="1" x14ac:dyDescent="0.25">
      <c r="A68" s="1"/>
      <c r="B68" s="1"/>
      <c r="C68" s="216" t="s">
        <v>218</v>
      </c>
      <c r="D68" s="217"/>
      <c r="E68" s="217"/>
      <c r="F68" s="217"/>
      <c r="G68" s="218"/>
      <c r="H68" s="36"/>
      <c r="I68" s="28">
        <f t="shared" si="16"/>
        <v>0</v>
      </c>
      <c r="J68" s="28">
        <f t="shared" si="16"/>
        <v>0</v>
      </c>
      <c r="K68" s="12"/>
    </row>
    <row r="69" spans="1:11" ht="14.25" customHeight="1" x14ac:dyDescent="0.25">
      <c r="A69" s="1"/>
      <c r="B69" s="1"/>
      <c r="C69" s="216" t="s">
        <v>219</v>
      </c>
      <c r="D69" s="217"/>
      <c r="E69" s="217"/>
      <c r="F69" s="217"/>
      <c r="G69" s="218"/>
      <c r="H69" s="36"/>
      <c r="I69" s="28">
        <f t="shared" si="16"/>
        <v>0</v>
      </c>
      <c r="J69" s="28">
        <f t="shared" si="16"/>
        <v>0</v>
      </c>
      <c r="K69" s="12"/>
    </row>
    <row r="70" spans="1:11" ht="14.25" customHeight="1" x14ac:dyDescent="0.25">
      <c r="A70" s="1"/>
      <c r="B70" s="1"/>
      <c r="C70" s="227" t="s">
        <v>220</v>
      </c>
      <c r="D70" s="228"/>
      <c r="E70" s="228"/>
      <c r="F70" s="228"/>
      <c r="G70" s="229"/>
      <c r="H70" s="36"/>
      <c r="I70" s="28">
        <f t="shared" si="16"/>
        <v>0</v>
      </c>
      <c r="J70" s="28">
        <f t="shared" si="16"/>
        <v>0</v>
      </c>
      <c r="K70" s="12"/>
    </row>
    <row r="71" spans="1:11" ht="14.25" customHeight="1" x14ac:dyDescent="0.25">
      <c r="C71" s="227" t="s">
        <v>221</v>
      </c>
      <c r="D71" s="228"/>
      <c r="E71" s="228"/>
      <c r="F71" s="228"/>
      <c r="G71" s="229"/>
      <c r="H71" s="36"/>
      <c r="I71" s="28">
        <f t="shared" si="16"/>
        <v>0</v>
      </c>
      <c r="J71" s="28">
        <f t="shared" si="16"/>
        <v>0</v>
      </c>
      <c r="K71" s="12"/>
    </row>
    <row r="72" spans="1:11" x14ac:dyDescent="0.25">
      <c r="A72" s="289" t="s">
        <v>11</v>
      </c>
      <c r="B72" s="289"/>
      <c r="C72" s="289"/>
      <c r="D72" s="289"/>
      <c r="E72" s="289"/>
      <c r="F72" s="289"/>
      <c r="G72" s="289"/>
      <c r="H72" s="5"/>
      <c r="I72" s="29"/>
      <c r="J72" s="37"/>
      <c r="K72" s="15"/>
    </row>
    <row r="73" spans="1:11" x14ac:dyDescent="0.25">
      <c r="A73" s="13"/>
      <c r="B73" s="13"/>
      <c r="C73" s="243" t="s">
        <v>50</v>
      </c>
      <c r="D73" s="244"/>
      <c r="E73" s="244"/>
      <c r="F73" s="244"/>
      <c r="G73" s="245"/>
      <c r="H73" s="14">
        <f>SUM(H74:H80)</f>
        <v>0</v>
      </c>
      <c r="I73" s="27">
        <f>SUM(I74:I80)</f>
        <v>0</v>
      </c>
      <c r="J73" s="27">
        <f>SUM(J74:J80)</f>
        <v>0</v>
      </c>
      <c r="K73" s="14"/>
    </row>
    <row r="74" spans="1:11" x14ac:dyDescent="0.25">
      <c r="A74" s="219"/>
      <c r="B74" s="220"/>
      <c r="C74" s="235" t="s">
        <v>94</v>
      </c>
      <c r="D74" s="236"/>
      <c r="E74" s="236"/>
      <c r="F74" s="236"/>
      <c r="G74" s="237"/>
      <c r="H74" s="260"/>
      <c r="I74" s="28">
        <v>0</v>
      </c>
      <c r="J74" s="28">
        <v>0</v>
      </c>
      <c r="K74" s="12"/>
    </row>
    <row r="75" spans="1:11" x14ac:dyDescent="0.25">
      <c r="A75" s="221"/>
      <c r="B75" s="222"/>
      <c r="C75" s="216" t="s">
        <v>27</v>
      </c>
      <c r="D75" s="217"/>
      <c r="E75" s="217"/>
      <c r="F75" s="217"/>
      <c r="G75" s="218"/>
      <c r="H75" s="261"/>
      <c r="I75" s="28">
        <v>0</v>
      </c>
      <c r="J75" s="28">
        <v>0</v>
      </c>
      <c r="K75" s="12"/>
    </row>
    <row r="76" spans="1:11" x14ac:dyDescent="0.25">
      <c r="A76" s="221"/>
      <c r="B76" s="222"/>
      <c r="C76" s="216" t="s">
        <v>110</v>
      </c>
      <c r="D76" s="217"/>
      <c r="E76" s="217"/>
      <c r="F76" s="217"/>
      <c r="G76" s="218"/>
      <c r="H76" s="261"/>
      <c r="I76" s="28">
        <v>0</v>
      </c>
      <c r="J76" s="28">
        <v>0</v>
      </c>
      <c r="K76" s="12"/>
    </row>
    <row r="77" spans="1:11" x14ac:dyDescent="0.25">
      <c r="A77" s="221"/>
      <c r="B77" s="222"/>
      <c r="C77" s="216" t="s">
        <v>29</v>
      </c>
      <c r="D77" s="217"/>
      <c r="E77" s="217"/>
      <c r="F77" s="217"/>
      <c r="G77" s="218"/>
      <c r="H77" s="261"/>
      <c r="I77" s="28">
        <v>0</v>
      </c>
      <c r="J77" s="28">
        <v>0</v>
      </c>
      <c r="K77" s="12"/>
    </row>
    <row r="78" spans="1:11" x14ac:dyDescent="0.25">
      <c r="A78" s="221"/>
      <c r="B78" s="222"/>
      <c r="C78" s="216" t="s">
        <v>30</v>
      </c>
      <c r="D78" s="217"/>
      <c r="E78" s="217"/>
      <c r="F78" s="217"/>
      <c r="G78" s="218"/>
      <c r="H78" s="261"/>
      <c r="I78" s="28">
        <v>0</v>
      </c>
      <c r="J78" s="28">
        <v>0</v>
      </c>
      <c r="K78" s="12"/>
    </row>
    <row r="79" spans="1:11" x14ac:dyDescent="0.25">
      <c r="A79" s="221"/>
      <c r="B79" s="222"/>
      <c r="C79" s="227" t="s">
        <v>31</v>
      </c>
      <c r="D79" s="228"/>
      <c r="E79" s="228"/>
      <c r="F79" s="228"/>
      <c r="G79" s="229"/>
      <c r="H79" s="261"/>
      <c r="I79" s="28">
        <v>0</v>
      </c>
      <c r="J79" s="28">
        <v>0</v>
      </c>
      <c r="K79" s="12"/>
    </row>
    <row r="80" spans="1:11" x14ac:dyDescent="0.25">
      <c r="A80" s="221"/>
      <c r="B80" s="222"/>
      <c r="C80" s="227" t="s">
        <v>81</v>
      </c>
      <c r="D80" s="228"/>
      <c r="E80" s="228"/>
      <c r="F80" s="228"/>
      <c r="G80" s="229"/>
      <c r="H80" s="261"/>
      <c r="I80" s="28">
        <v>0</v>
      </c>
      <c r="J80" s="28">
        <v>0</v>
      </c>
      <c r="K80" s="12"/>
    </row>
    <row r="81" spans="1:11" ht="15.75" thickBot="1" x14ac:dyDescent="0.3">
      <c r="A81" s="183" t="s">
        <v>132</v>
      </c>
      <c r="B81" s="183"/>
      <c r="C81" s="183"/>
      <c r="D81" s="183"/>
      <c r="E81" s="183"/>
      <c r="F81" s="183"/>
      <c r="G81" s="183"/>
      <c r="H81" s="5"/>
      <c r="I81" s="29"/>
      <c r="J81" s="29"/>
      <c r="K81" s="6"/>
    </row>
    <row r="82" spans="1:11" ht="30.75" customHeight="1" x14ac:dyDescent="0.25">
      <c r="A82" s="9">
        <v>1</v>
      </c>
      <c r="B82" s="162" t="s">
        <v>281</v>
      </c>
      <c r="C82" s="162"/>
      <c r="D82" s="162"/>
      <c r="E82" s="162"/>
      <c r="F82" s="162"/>
      <c r="G82" s="10" t="s">
        <v>7</v>
      </c>
      <c r="H82" s="32">
        <f>H83</f>
        <v>5965000</v>
      </c>
      <c r="I82" s="25">
        <f>SUM(I83:I89)</f>
        <v>233000</v>
      </c>
      <c r="J82" s="25">
        <f>SUM(J83:J89)</f>
        <v>233000</v>
      </c>
      <c r="K82" s="25"/>
    </row>
    <row r="83" spans="1:11" x14ac:dyDescent="0.25">
      <c r="A83" s="4"/>
      <c r="B83" s="65">
        <v>3</v>
      </c>
      <c r="C83" s="66" t="s">
        <v>16</v>
      </c>
      <c r="D83" s="158"/>
      <c r="E83" s="158"/>
      <c r="F83" s="158"/>
      <c r="G83" s="158"/>
      <c r="H83" s="157">
        <v>5965000</v>
      </c>
      <c r="I83" s="67"/>
      <c r="J83" s="67">
        <f>I83</f>
        <v>0</v>
      </c>
      <c r="K83" s="67"/>
    </row>
    <row r="84" spans="1:11" x14ac:dyDescent="0.25">
      <c r="A84" s="4"/>
      <c r="B84" s="65">
        <v>4</v>
      </c>
      <c r="C84" s="66" t="s">
        <v>17</v>
      </c>
      <c r="D84" s="158"/>
      <c r="E84" s="158"/>
      <c r="F84" s="158"/>
      <c r="G84" s="158"/>
      <c r="H84" s="157"/>
      <c r="I84" s="67">
        <v>230000</v>
      </c>
      <c r="J84" s="67">
        <f t="shared" ref="J84:J89" si="17">I84</f>
        <v>230000</v>
      </c>
      <c r="K84" s="67" t="s">
        <v>171</v>
      </c>
    </row>
    <row r="85" spans="1:11" x14ac:dyDescent="0.25">
      <c r="A85" s="4"/>
      <c r="B85" s="65">
        <v>6</v>
      </c>
      <c r="C85" s="66" t="s">
        <v>18</v>
      </c>
      <c r="D85" s="158"/>
      <c r="E85" s="158"/>
      <c r="F85" s="158"/>
      <c r="G85" s="158"/>
      <c r="H85" s="157"/>
      <c r="I85" s="67">
        <v>1000</v>
      </c>
      <c r="J85" s="67">
        <f t="shared" si="17"/>
        <v>1000</v>
      </c>
      <c r="K85" s="67" t="s">
        <v>171</v>
      </c>
    </row>
    <row r="86" spans="1:11" x14ac:dyDescent="0.25">
      <c r="A86" s="4"/>
      <c r="B86" s="65">
        <v>6</v>
      </c>
      <c r="C86" s="66" t="s">
        <v>19</v>
      </c>
      <c r="D86" s="158"/>
      <c r="E86" s="158"/>
      <c r="F86" s="158"/>
      <c r="G86" s="158"/>
      <c r="H86" s="157">
        <v>5955000</v>
      </c>
      <c r="I86" s="67">
        <v>1000</v>
      </c>
      <c r="J86" s="67">
        <f t="shared" si="17"/>
        <v>1000</v>
      </c>
      <c r="K86" s="67" t="s">
        <v>171</v>
      </c>
    </row>
    <row r="87" spans="1:11" x14ac:dyDescent="0.25">
      <c r="A87" s="4"/>
      <c r="B87" s="65">
        <v>2</v>
      </c>
      <c r="C87" s="66" t="s">
        <v>22</v>
      </c>
      <c r="D87" s="158"/>
      <c r="E87" s="158"/>
      <c r="F87" s="158"/>
      <c r="G87" s="158"/>
      <c r="H87" s="157"/>
      <c r="I87" s="67">
        <v>1000</v>
      </c>
      <c r="J87" s="67">
        <f>I87</f>
        <v>1000</v>
      </c>
      <c r="K87" s="67" t="s">
        <v>171</v>
      </c>
    </row>
    <row r="88" spans="1:11" x14ac:dyDescent="0.25">
      <c r="A88" s="4"/>
      <c r="B88" s="65">
        <v>5</v>
      </c>
      <c r="C88" s="66" t="s">
        <v>20</v>
      </c>
      <c r="D88" s="65"/>
      <c r="E88" s="65"/>
      <c r="F88" s="65"/>
      <c r="G88" s="65">
        <f>E88*F88</f>
        <v>0</v>
      </c>
      <c r="H88" s="157"/>
      <c r="I88" s="67">
        <f>G88</f>
        <v>0</v>
      </c>
      <c r="J88" s="67">
        <f t="shared" si="17"/>
        <v>0</v>
      </c>
      <c r="K88" s="67"/>
    </row>
    <row r="89" spans="1:11" x14ac:dyDescent="0.25">
      <c r="A89" s="4"/>
      <c r="B89" s="68">
        <v>10</v>
      </c>
      <c r="C89" s="66" t="s">
        <v>21</v>
      </c>
      <c r="D89" s="65"/>
      <c r="E89" s="65"/>
      <c r="F89" s="65"/>
      <c r="G89" s="65">
        <f>E89*F89</f>
        <v>0</v>
      </c>
      <c r="H89" s="69"/>
      <c r="I89" s="67">
        <f>G89</f>
        <v>0</v>
      </c>
      <c r="J89" s="67">
        <f t="shared" si="17"/>
        <v>0</v>
      </c>
      <c r="K89" s="67"/>
    </row>
    <row r="90" spans="1:11" ht="35.25" customHeight="1" x14ac:dyDescent="0.25">
      <c r="A90" s="9">
        <v>2</v>
      </c>
      <c r="B90" s="166" t="s">
        <v>176</v>
      </c>
      <c r="C90" s="166"/>
      <c r="D90" s="166"/>
      <c r="E90" s="166"/>
      <c r="F90" s="166"/>
      <c r="G90" s="10" t="s">
        <v>7</v>
      </c>
      <c r="H90" s="32">
        <f>H91</f>
        <v>7431341</v>
      </c>
      <c r="I90" s="25">
        <f>SUM(I91:I97)</f>
        <v>1240000</v>
      </c>
      <c r="J90" s="25">
        <f>SUM(J91:J97)</f>
        <v>1240000</v>
      </c>
      <c r="K90" s="25"/>
    </row>
    <row r="91" spans="1:11" x14ac:dyDescent="0.25">
      <c r="A91" s="4"/>
      <c r="B91" s="65">
        <v>3</v>
      </c>
      <c r="C91" s="66" t="s">
        <v>16</v>
      </c>
      <c r="D91" s="158"/>
      <c r="E91" s="158"/>
      <c r="F91" s="158"/>
      <c r="G91" s="158"/>
      <c r="H91" s="157">
        <v>7431341</v>
      </c>
      <c r="I91" s="67"/>
      <c r="J91" s="67">
        <f t="shared" ref="J91:J94" si="18">I91</f>
        <v>0</v>
      </c>
      <c r="K91" s="67"/>
    </row>
    <row r="92" spans="1:11" x14ac:dyDescent="0.25">
      <c r="A92" s="4"/>
      <c r="B92" s="65">
        <v>4</v>
      </c>
      <c r="C92" s="66" t="s">
        <v>17</v>
      </c>
      <c r="D92" s="158"/>
      <c r="E92" s="158"/>
      <c r="F92" s="158"/>
      <c r="G92" s="158"/>
      <c r="H92" s="157"/>
      <c r="I92" s="67"/>
      <c r="J92" s="67">
        <f t="shared" si="18"/>
        <v>0</v>
      </c>
      <c r="K92" s="67"/>
    </row>
    <row r="93" spans="1:11" x14ac:dyDescent="0.25">
      <c r="A93" s="4"/>
      <c r="B93" s="65">
        <v>6</v>
      </c>
      <c r="C93" s="66" t="s">
        <v>18</v>
      </c>
      <c r="D93" s="158"/>
      <c r="E93" s="158"/>
      <c r="F93" s="158"/>
      <c r="G93" s="158"/>
      <c r="H93" s="157"/>
      <c r="I93" s="67">
        <v>18000</v>
      </c>
      <c r="J93" s="67">
        <f t="shared" si="18"/>
        <v>18000</v>
      </c>
      <c r="K93" s="67"/>
    </row>
    <row r="94" spans="1:11" x14ac:dyDescent="0.25">
      <c r="A94" s="4"/>
      <c r="B94" s="65">
        <v>6</v>
      </c>
      <c r="C94" s="66" t="s">
        <v>19</v>
      </c>
      <c r="D94" s="158"/>
      <c r="E94" s="158"/>
      <c r="F94" s="158"/>
      <c r="G94" s="158"/>
      <c r="H94" s="157">
        <v>6386155</v>
      </c>
      <c r="I94" s="67">
        <v>17000</v>
      </c>
      <c r="J94" s="67">
        <f t="shared" si="18"/>
        <v>17000</v>
      </c>
      <c r="K94" s="67"/>
    </row>
    <row r="95" spans="1:11" x14ac:dyDescent="0.25">
      <c r="A95" s="4"/>
      <c r="B95" s="65">
        <v>2</v>
      </c>
      <c r="C95" s="66" t="s">
        <v>22</v>
      </c>
      <c r="D95" s="158"/>
      <c r="E95" s="158"/>
      <c r="F95" s="158"/>
      <c r="G95" s="158"/>
      <c r="H95" s="157"/>
      <c r="I95" s="67">
        <v>1205000</v>
      </c>
      <c r="J95" s="67">
        <f>I95</f>
        <v>1205000</v>
      </c>
      <c r="K95" s="67" t="s">
        <v>171</v>
      </c>
    </row>
    <row r="96" spans="1:11" x14ac:dyDescent="0.25">
      <c r="A96" s="4"/>
      <c r="B96" s="65">
        <v>5</v>
      </c>
      <c r="C96" s="66" t="s">
        <v>20</v>
      </c>
      <c r="D96" s="65"/>
      <c r="E96" s="65"/>
      <c r="F96" s="65"/>
      <c r="G96" s="65">
        <f>E96*F96</f>
        <v>0</v>
      </c>
      <c r="H96" s="157"/>
      <c r="I96" s="67">
        <f>G96</f>
        <v>0</v>
      </c>
      <c r="J96" s="67"/>
      <c r="K96" s="67"/>
    </row>
    <row r="97" spans="1:11" x14ac:dyDescent="0.25">
      <c r="A97" s="4"/>
      <c r="B97" s="68">
        <v>10</v>
      </c>
      <c r="C97" s="66" t="s">
        <v>21</v>
      </c>
      <c r="D97" s="65"/>
      <c r="E97" s="65"/>
      <c r="F97" s="65"/>
      <c r="G97" s="65">
        <f>E97*F97</f>
        <v>0</v>
      </c>
      <c r="H97" s="70"/>
      <c r="I97" s="67">
        <f>G97</f>
        <v>0</v>
      </c>
      <c r="J97" s="67"/>
      <c r="K97" s="67"/>
    </row>
    <row r="98" spans="1:11" x14ac:dyDescent="0.25">
      <c r="A98" s="9">
        <v>3</v>
      </c>
      <c r="B98" s="166" t="s">
        <v>189</v>
      </c>
      <c r="C98" s="166"/>
      <c r="D98" s="166"/>
      <c r="E98" s="166"/>
      <c r="F98" s="166"/>
      <c r="G98" s="10" t="s">
        <v>7</v>
      </c>
      <c r="H98" s="32"/>
      <c r="I98" s="25">
        <f>SUM(I99:I105)</f>
        <v>150000</v>
      </c>
      <c r="J98" s="25">
        <f>SUM(J99:J105)</f>
        <v>150000</v>
      </c>
      <c r="K98" s="11"/>
    </row>
    <row r="99" spans="1:11" ht="30" x14ac:dyDescent="0.25">
      <c r="A99" s="4"/>
      <c r="B99" s="65">
        <v>3</v>
      </c>
      <c r="C99" s="66" t="s">
        <v>150</v>
      </c>
      <c r="D99" s="158"/>
      <c r="E99" s="158"/>
      <c r="F99" s="158"/>
      <c r="G99" s="158"/>
      <c r="H99" s="157"/>
      <c r="I99" s="132">
        <v>150000</v>
      </c>
      <c r="J99" s="132">
        <f>I99</f>
        <v>150000</v>
      </c>
      <c r="K99" s="71" t="s">
        <v>146</v>
      </c>
    </row>
    <row r="100" spans="1:11" x14ac:dyDescent="0.25">
      <c r="A100" s="4"/>
      <c r="B100" s="65">
        <v>4</v>
      </c>
      <c r="C100" s="66" t="s">
        <v>17</v>
      </c>
      <c r="D100" s="158"/>
      <c r="E100" s="158"/>
      <c r="F100" s="158"/>
      <c r="G100" s="158"/>
      <c r="H100" s="157"/>
      <c r="I100" s="67"/>
      <c r="J100" s="67"/>
      <c r="K100" s="72"/>
    </row>
    <row r="101" spans="1:11" x14ac:dyDescent="0.25">
      <c r="A101" s="4"/>
      <c r="B101" s="65">
        <v>6</v>
      </c>
      <c r="C101" s="66" t="s">
        <v>18</v>
      </c>
      <c r="D101" s="158"/>
      <c r="E101" s="158"/>
      <c r="F101" s="158"/>
      <c r="G101" s="158"/>
      <c r="H101" s="157"/>
      <c r="I101" s="67"/>
      <c r="J101" s="67"/>
      <c r="K101" s="72"/>
    </row>
    <row r="102" spans="1:11" x14ac:dyDescent="0.25">
      <c r="A102" s="4"/>
      <c r="B102" s="65">
        <v>6</v>
      </c>
      <c r="C102" s="66" t="s">
        <v>19</v>
      </c>
      <c r="D102" s="158"/>
      <c r="E102" s="158"/>
      <c r="F102" s="158"/>
      <c r="G102" s="158"/>
      <c r="H102" s="157"/>
      <c r="I102" s="67"/>
      <c r="J102" s="67"/>
      <c r="K102" s="72"/>
    </row>
    <row r="103" spans="1:11" x14ac:dyDescent="0.25">
      <c r="A103" s="4"/>
      <c r="B103" s="65">
        <v>2</v>
      </c>
      <c r="C103" s="66" t="s">
        <v>22</v>
      </c>
      <c r="D103" s="158"/>
      <c r="E103" s="158"/>
      <c r="F103" s="158"/>
      <c r="G103" s="158"/>
      <c r="H103" s="157"/>
      <c r="I103" s="67"/>
      <c r="J103" s="67"/>
      <c r="K103" s="72"/>
    </row>
    <row r="104" spans="1:11" x14ac:dyDescent="0.25">
      <c r="A104" s="4"/>
      <c r="B104" s="65">
        <v>5</v>
      </c>
      <c r="C104" s="66" t="s">
        <v>20</v>
      </c>
      <c r="D104" s="65"/>
      <c r="E104" s="65"/>
      <c r="F104" s="65"/>
      <c r="G104" s="65">
        <f>E104*F104</f>
        <v>0</v>
      </c>
      <c r="H104" s="157"/>
      <c r="I104" s="67">
        <f>G104</f>
        <v>0</v>
      </c>
      <c r="J104" s="67"/>
      <c r="K104" s="72"/>
    </row>
    <row r="105" spans="1:11" x14ac:dyDescent="0.25">
      <c r="A105" s="4"/>
      <c r="B105" s="68">
        <v>10</v>
      </c>
      <c r="C105" s="66" t="s">
        <v>21</v>
      </c>
      <c r="D105" s="65"/>
      <c r="E105" s="65"/>
      <c r="F105" s="65"/>
      <c r="G105" s="65">
        <f>E105*F105</f>
        <v>0</v>
      </c>
      <c r="H105" s="70"/>
      <c r="I105" s="67">
        <f>G105</f>
        <v>0</v>
      </c>
      <c r="J105" s="67"/>
      <c r="K105" s="72"/>
    </row>
    <row r="106" spans="1:11" x14ac:dyDescent="0.25">
      <c r="A106" s="9">
        <v>4</v>
      </c>
      <c r="B106" s="166" t="s">
        <v>180</v>
      </c>
      <c r="C106" s="166"/>
      <c r="D106" s="166"/>
      <c r="E106" s="166"/>
      <c r="F106" s="166"/>
      <c r="G106" s="10" t="s">
        <v>7</v>
      </c>
      <c r="H106" s="32"/>
      <c r="I106" s="25">
        <f>SUM(I107:I113)</f>
        <v>95000</v>
      </c>
      <c r="J106" s="25">
        <f>SUM(J107:J113)</f>
        <v>95000</v>
      </c>
      <c r="K106" s="11"/>
    </row>
    <row r="107" spans="1:11" ht="30" x14ac:dyDescent="0.25">
      <c r="A107" s="4"/>
      <c r="B107" s="65">
        <v>3</v>
      </c>
      <c r="C107" s="66" t="s">
        <v>179</v>
      </c>
      <c r="D107" s="158"/>
      <c r="E107" s="158"/>
      <c r="F107" s="158"/>
      <c r="G107" s="158"/>
      <c r="H107" s="157"/>
      <c r="I107" s="67">
        <v>95000</v>
      </c>
      <c r="J107" s="67">
        <f>I107</f>
        <v>95000</v>
      </c>
      <c r="K107" s="71" t="s">
        <v>146</v>
      </c>
    </row>
    <row r="108" spans="1:11" x14ac:dyDescent="0.25">
      <c r="A108" s="4"/>
      <c r="B108" s="65">
        <v>4</v>
      </c>
      <c r="C108" s="66" t="s">
        <v>17</v>
      </c>
      <c r="D108" s="158"/>
      <c r="E108" s="158"/>
      <c r="F108" s="158"/>
      <c r="G108" s="158"/>
      <c r="H108" s="157"/>
      <c r="I108" s="67"/>
      <c r="J108" s="67"/>
      <c r="K108" s="72"/>
    </row>
    <row r="109" spans="1:11" x14ac:dyDescent="0.25">
      <c r="A109" s="4"/>
      <c r="B109" s="65">
        <v>6</v>
      </c>
      <c r="C109" s="66" t="s">
        <v>18</v>
      </c>
      <c r="D109" s="158"/>
      <c r="E109" s="158"/>
      <c r="F109" s="158"/>
      <c r="G109" s="158"/>
      <c r="H109" s="157"/>
      <c r="I109" s="67"/>
      <c r="J109" s="67"/>
      <c r="K109" s="72"/>
    </row>
    <row r="110" spans="1:11" x14ac:dyDescent="0.25">
      <c r="A110" s="4"/>
      <c r="B110" s="65">
        <v>6</v>
      </c>
      <c r="C110" s="66" t="s">
        <v>19</v>
      </c>
      <c r="D110" s="158"/>
      <c r="E110" s="158"/>
      <c r="F110" s="158"/>
      <c r="G110" s="158"/>
      <c r="H110" s="157"/>
      <c r="I110" s="67"/>
      <c r="J110" s="67"/>
      <c r="K110" s="72"/>
    </row>
    <row r="111" spans="1:11" x14ac:dyDescent="0.25">
      <c r="A111" s="4"/>
      <c r="B111" s="65">
        <v>2</v>
      </c>
      <c r="C111" s="66" t="s">
        <v>22</v>
      </c>
      <c r="D111" s="158"/>
      <c r="E111" s="158"/>
      <c r="F111" s="158"/>
      <c r="G111" s="158"/>
      <c r="H111" s="157"/>
      <c r="I111" s="67"/>
      <c r="J111" s="67"/>
      <c r="K111" s="72"/>
    </row>
    <row r="112" spans="1:11" x14ac:dyDescent="0.25">
      <c r="A112" s="4"/>
      <c r="B112" s="65">
        <v>5</v>
      </c>
      <c r="C112" s="66" t="s">
        <v>20</v>
      </c>
      <c r="D112" s="65"/>
      <c r="E112" s="65"/>
      <c r="F112" s="65"/>
      <c r="G112" s="65">
        <f>E112*F112</f>
        <v>0</v>
      </c>
      <c r="H112" s="157"/>
      <c r="I112" s="67">
        <f>G112</f>
        <v>0</v>
      </c>
      <c r="J112" s="67"/>
      <c r="K112" s="72"/>
    </row>
    <row r="113" spans="1:11" x14ac:dyDescent="0.25">
      <c r="A113" s="4"/>
      <c r="B113" s="68">
        <v>10</v>
      </c>
      <c r="C113" s="66" t="s">
        <v>21</v>
      </c>
      <c r="D113" s="65"/>
      <c r="E113" s="65"/>
      <c r="F113" s="65"/>
      <c r="G113" s="65">
        <f>E113*F113</f>
        <v>0</v>
      </c>
      <c r="H113" s="70"/>
      <c r="I113" s="67">
        <f>G113</f>
        <v>0</v>
      </c>
      <c r="J113" s="67"/>
      <c r="K113" s="72"/>
    </row>
    <row r="114" spans="1:11" ht="39" customHeight="1" x14ac:dyDescent="0.25">
      <c r="A114" s="9">
        <v>5</v>
      </c>
      <c r="B114" s="166" t="s">
        <v>289</v>
      </c>
      <c r="C114" s="166"/>
      <c r="D114" s="166"/>
      <c r="E114" s="166"/>
      <c r="F114" s="166"/>
      <c r="G114" s="10" t="s">
        <v>7</v>
      </c>
      <c r="H114" s="32"/>
      <c r="I114" s="25">
        <f>SUM(I115:I121)</f>
        <v>1996380</v>
      </c>
      <c r="J114" s="25">
        <f>SUM(J115:J121)</f>
        <v>1996380</v>
      </c>
      <c r="K114" s="11"/>
    </row>
    <row r="115" spans="1:11" x14ac:dyDescent="0.25">
      <c r="A115" s="4"/>
      <c r="B115" s="65">
        <v>3</v>
      </c>
      <c r="C115" s="66" t="s">
        <v>179</v>
      </c>
      <c r="D115" s="158"/>
      <c r="E115" s="158"/>
      <c r="F115" s="158"/>
      <c r="G115" s="158"/>
      <c r="H115" s="157"/>
      <c r="I115" s="67"/>
      <c r="J115" s="67">
        <f>I115</f>
        <v>0</v>
      </c>
      <c r="K115" s="71"/>
    </row>
    <row r="116" spans="1:11" x14ac:dyDescent="0.25">
      <c r="A116" s="4"/>
      <c r="B116" s="65">
        <v>4</v>
      </c>
      <c r="C116" s="66" t="s">
        <v>17</v>
      </c>
      <c r="D116" s="158"/>
      <c r="E116" s="158"/>
      <c r="F116" s="158"/>
      <c r="G116" s="158"/>
      <c r="H116" s="157"/>
      <c r="I116" s="67">
        <v>70805</v>
      </c>
      <c r="J116" s="67">
        <f>I116</f>
        <v>70805</v>
      </c>
      <c r="K116" s="72" t="s">
        <v>225</v>
      </c>
    </row>
    <row r="117" spans="1:11" x14ac:dyDescent="0.25">
      <c r="A117" s="4"/>
      <c r="B117" s="65">
        <v>6</v>
      </c>
      <c r="C117" s="66" t="s">
        <v>18</v>
      </c>
      <c r="D117" s="158"/>
      <c r="E117" s="158"/>
      <c r="F117" s="158"/>
      <c r="G117" s="158"/>
      <c r="H117" s="157"/>
      <c r="I117" s="67">
        <v>29155</v>
      </c>
      <c r="J117" s="67">
        <f t="shared" ref="J117:J118" si="19">I117</f>
        <v>29155</v>
      </c>
      <c r="K117" s="72"/>
    </row>
    <row r="118" spans="1:11" x14ac:dyDescent="0.25">
      <c r="A118" s="4"/>
      <c r="B118" s="65">
        <v>6</v>
      </c>
      <c r="C118" s="66" t="s">
        <v>19</v>
      </c>
      <c r="D118" s="158"/>
      <c r="E118" s="158"/>
      <c r="F118" s="158"/>
      <c r="G118" s="158"/>
      <c r="H118" s="157"/>
      <c r="I118" s="67">
        <v>21420</v>
      </c>
      <c r="J118" s="67">
        <f t="shared" si="19"/>
        <v>21420</v>
      </c>
      <c r="K118" s="72"/>
    </row>
    <row r="119" spans="1:11" x14ac:dyDescent="0.25">
      <c r="A119" s="4"/>
      <c r="B119" s="65">
        <v>2</v>
      </c>
      <c r="C119" s="66" t="s">
        <v>22</v>
      </c>
      <c r="D119" s="158"/>
      <c r="E119" s="158"/>
      <c r="F119" s="158"/>
      <c r="G119" s="158"/>
      <c r="H119" s="157"/>
      <c r="I119" s="67">
        <f>1475000+300000+100000</f>
        <v>1875000</v>
      </c>
      <c r="J119" s="67">
        <f>I119</f>
        <v>1875000</v>
      </c>
      <c r="K119" s="72" t="s">
        <v>126</v>
      </c>
    </row>
    <row r="120" spans="1:11" x14ac:dyDescent="0.25">
      <c r="A120" s="4"/>
      <c r="B120" s="65">
        <v>5</v>
      </c>
      <c r="C120" s="66" t="s">
        <v>20</v>
      </c>
      <c r="D120" s="65"/>
      <c r="E120" s="65"/>
      <c r="F120" s="65"/>
      <c r="G120" s="65">
        <f>E120*F120</f>
        <v>0</v>
      </c>
      <c r="H120" s="157"/>
      <c r="I120" s="67">
        <f>G120</f>
        <v>0</v>
      </c>
      <c r="J120" s="67"/>
      <c r="K120" s="72"/>
    </row>
    <row r="121" spans="1:11" x14ac:dyDescent="0.25">
      <c r="A121" s="4"/>
      <c r="B121" s="68">
        <v>10</v>
      </c>
      <c r="C121" s="66" t="s">
        <v>21</v>
      </c>
      <c r="D121" s="65"/>
      <c r="E121" s="65"/>
      <c r="F121" s="65"/>
      <c r="G121" s="65">
        <f>E121*F121</f>
        <v>0</v>
      </c>
      <c r="H121" s="70"/>
      <c r="I121" s="67">
        <f>G121</f>
        <v>0</v>
      </c>
      <c r="J121" s="67"/>
      <c r="K121" s="72"/>
    </row>
    <row r="122" spans="1:11" ht="28.5" customHeight="1" x14ac:dyDescent="0.25">
      <c r="A122" s="9">
        <v>6</v>
      </c>
      <c r="B122" s="166" t="s">
        <v>251</v>
      </c>
      <c r="C122" s="166"/>
      <c r="D122" s="166"/>
      <c r="E122" s="166"/>
      <c r="F122" s="166"/>
      <c r="G122" s="10" t="s">
        <v>7</v>
      </c>
      <c r="H122" s="32"/>
      <c r="I122" s="25">
        <f>SUM(I123:I129)</f>
        <v>270000</v>
      </c>
      <c r="J122" s="25">
        <f>SUM(J123:J129)</f>
        <v>270000</v>
      </c>
      <c r="K122" s="11"/>
    </row>
    <row r="123" spans="1:11" x14ac:dyDescent="0.25">
      <c r="A123" s="4"/>
      <c r="B123" s="65">
        <v>3</v>
      </c>
      <c r="C123" s="66" t="s">
        <v>16</v>
      </c>
      <c r="D123" s="158"/>
      <c r="E123" s="158"/>
      <c r="F123" s="158"/>
      <c r="G123" s="158"/>
      <c r="H123" s="157"/>
      <c r="I123" s="131">
        <f>18150-5445</f>
        <v>12705</v>
      </c>
      <c r="J123" s="131">
        <f>I123</f>
        <v>12705</v>
      </c>
      <c r="K123" s="144" t="s">
        <v>276</v>
      </c>
    </row>
    <row r="124" spans="1:11" x14ac:dyDescent="0.25">
      <c r="A124" s="4"/>
      <c r="B124" s="65">
        <v>4</v>
      </c>
      <c r="C124" s="66" t="s">
        <v>17</v>
      </c>
      <c r="D124" s="158"/>
      <c r="E124" s="158"/>
      <c r="F124" s="158"/>
      <c r="G124" s="158"/>
      <c r="H124" s="157"/>
      <c r="I124" s="67">
        <v>0</v>
      </c>
      <c r="J124" s="131">
        <f>I124</f>
        <v>0</v>
      </c>
      <c r="K124" s="144" t="s">
        <v>276</v>
      </c>
    </row>
    <row r="125" spans="1:11" x14ac:dyDescent="0.25">
      <c r="A125" s="4"/>
      <c r="B125" s="65">
        <v>6</v>
      </c>
      <c r="C125" s="66" t="s">
        <v>18</v>
      </c>
      <c r="D125" s="158"/>
      <c r="E125" s="158"/>
      <c r="F125" s="158"/>
      <c r="G125" s="158"/>
      <c r="H125" s="157"/>
      <c r="I125" s="67"/>
      <c r="J125" s="67"/>
      <c r="K125" s="72"/>
    </row>
    <row r="126" spans="1:11" x14ac:dyDescent="0.25">
      <c r="A126" s="4"/>
      <c r="B126" s="65">
        <v>6</v>
      </c>
      <c r="C126" s="66" t="s">
        <v>19</v>
      </c>
      <c r="D126" s="158"/>
      <c r="E126" s="158"/>
      <c r="F126" s="158"/>
      <c r="G126" s="158"/>
      <c r="H126" s="157"/>
      <c r="I126" s="67"/>
      <c r="J126" s="67"/>
      <c r="K126" s="72"/>
    </row>
    <row r="127" spans="1:11" x14ac:dyDescent="0.25">
      <c r="A127" s="4"/>
      <c r="B127" s="65">
        <v>2</v>
      </c>
      <c r="C127" s="66" t="s">
        <v>22</v>
      </c>
      <c r="D127" s="158"/>
      <c r="E127" s="158"/>
      <c r="F127" s="158"/>
      <c r="G127" s="158"/>
      <c r="H127" s="157"/>
      <c r="I127" s="67">
        <f>251850+5445</f>
        <v>257295</v>
      </c>
      <c r="J127" s="67">
        <f>I127</f>
        <v>257295</v>
      </c>
      <c r="K127" s="72"/>
    </row>
    <row r="128" spans="1:11" x14ac:dyDescent="0.25">
      <c r="A128" s="4"/>
      <c r="B128" s="65">
        <v>5</v>
      </c>
      <c r="C128" s="66" t="s">
        <v>20</v>
      </c>
      <c r="D128" s="65" t="s">
        <v>175</v>
      </c>
      <c r="E128" s="65"/>
      <c r="F128" s="65"/>
      <c r="G128" s="65">
        <f>E128*F128</f>
        <v>0</v>
      </c>
      <c r="H128" s="157"/>
      <c r="I128" s="131"/>
      <c r="J128" s="131"/>
      <c r="K128" s="67"/>
    </row>
    <row r="129" spans="1:11" x14ac:dyDescent="0.25">
      <c r="A129" s="4"/>
      <c r="B129" s="68">
        <v>10</v>
      </c>
      <c r="C129" s="66" t="s">
        <v>21</v>
      </c>
      <c r="D129" s="65"/>
      <c r="E129" s="65"/>
      <c r="F129" s="65"/>
      <c r="G129" s="65">
        <f>E129*F129</f>
        <v>0</v>
      </c>
      <c r="H129" s="70"/>
      <c r="I129" s="73">
        <f>G129</f>
        <v>0</v>
      </c>
      <c r="J129" s="67"/>
      <c r="K129" s="72"/>
    </row>
    <row r="130" spans="1:11" x14ac:dyDescent="0.25">
      <c r="A130" s="9">
        <v>7</v>
      </c>
      <c r="B130" s="178" t="s">
        <v>301</v>
      </c>
      <c r="C130" s="178"/>
      <c r="D130" s="178"/>
      <c r="E130" s="178"/>
      <c r="F130" s="178"/>
      <c r="G130" s="10" t="s">
        <v>7</v>
      </c>
      <c r="H130" s="32"/>
      <c r="I130" s="25">
        <f>SUM(I131:I137)</f>
        <v>150000</v>
      </c>
      <c r="J130" s="25">
        <f>SUM(J131:J137)</f>
        <v>150000</v>
      </c>
      <c r="K130" s="11"/>
    </row>
    <row r="131" spans="1:11" x14ac:dyDescent="0.25">
      <c r="A131" s="4"/>
      <c r="B131" s="65">
        <v>3</v>
      </c>
      <c r="C131" s="66" t="s">
        <v>16</v>
      </c>
      <c r="D131" s="158"/>
      <c r="E131" s="158"/>
      <c r="F131" s="158"/>
      <c r="G131" s="158"/>
      <c r="H131" s="157"/>
      <c r="I131" s="131"/>
      <c r="J131" s="131"/>
      <c r="K131" s="74"/>
    </row>
    <row r="132" spans="1:11" x14ac:dyDescent="0.25">
      <c r="A132" s="4"/>
      <c r="B132" s="65">
        <v>4</v>
      </c>
      <c r="C132" s="66" t="s">
        <v>17</v>
      </c>
      <c r="D132" s="158"/>
      <c r="E132" s="158"/>
      <c r="F132" s="158"/>
      <c r="G132" s="158"/>
      <c r="H132" s="157"/>
      <c r="I132" s="67"/>
      <c r="J132" s="67"/>
      <c r="K132" s="72"/>
    </row>
    <row r="133" spans="1:11" x14ac:dyDescent="0.25">
      <c r="A133" s="4"/>
      <c r="B133" s="65">
        <v>6</v>
      </c>
      <c r="C133" s="66" t="s">
        <v>18</v>
      </c>
      <c r="D133" s="158"/>
      <c r="E133" s="158"/>
      <c r="F133" s="158"/>
      <c r="G133" s="158"/>
      <c r="H133" s="157"/>
      <c r="I133" s="67"/>
      <c r="J133" s="67"/>
      <c r="K133" s="72"/>
    </row>
    <row r="134" spans="1:11" x14ac:dyDescent="0.25">
      <c r="A134" s="4"/>
      <c r="B134" s="65">
        <v>6</v>
      </c>
      <c r="C134" s="66" t="s">
        <v>19</v>
      </c>
      <c r="D134" s="158"/>
      <c r="E134" s="158"/>
      <c r="F134" s="158"/>
      <c r="G134" s="158"/>
      <c r="H134" s="157"/>
      <c r="I134" s="67"/>
      <c r="J134" s="67"/>
      <c r="K134" s="72"/>
    </row>
    <row r="135" spans="1:11" x14ac:dyDescent="0.25">
      <c r="A135" s="4"/>
      <c r="B135" s="65">
        <v>2</v>
      </c>
      <c r="C135" s="66" t="s">
        <v>22</v>
      </c>
      <c r="D135" s="158"/>
      <c r="E135" s="158"/>
      <c r="F135" s="158"/>
      <c r="G135" s="158"/>
      <c r="H135" s="157"/>
      <c r="I135" s="92"/>
      <c r="J135" s="92"/>
      <c r="K135" s="72"/>
    </row>
    <row r="136" spans="1:11" x14ac:dyDescent="0.25">
      <c r="A136" s="4"/>
      <c r="B136" s="65">
        <v>5</v>
      </c>
      <c r="C136" s="66" t="s">
        <v>20</v>
      </c>
      <c r="D136" s="65" t="s">
        <v>175</v>
      </c>
      <c r="E136" s="65">
        <v>1</v>
      </c>
      <c r="F136" s="65">
        <v>150000</v>
      </c>
      <c r="G136" s="65">
        <f>E136*F136</f>
        <v>150000</v>
      </c>
      <c r="H136" s="157"/>
      <c r="I136" s="131">
        <f>G136</f>
        <v>150000</v>
      </c>
      <c r="J136" s="131">
        <f>I136</f>
        <v>150000</v>
      </c>
      <c r="K136" s="67"/>
    </row>
    <row r="137" spans="1:11" x14ac:dyDescent="0.25">
      <c r="A137" s="4"/>
      <c r="B137" s="68">
        <v>10</v>
      </c>
      <c r="C137" s="66" t="s">
        <v>21</v>
      </c>
      <c r="D137" s="65"/>
      <c r="E137" s="65"/>
      <c r="F137" s="65"/>
      <c r="G137" s="65">
        <f>E137*F137</f>
        <v>0</v>
      </c>
      <c r="H137" s="70"/>
      <c r="I137" s="73">
        <f>G137</f>
        <v>0</v>
      </c>
      <c r="J137" s="67"/>
      <c r="K137" s="72"/>
    </row>
    <row r="138" spans="1:11" x14ac:dyDescent="0.25">
      <c r="A138" s="9">
        <v>8</v>
      </c>
      <c r="B138" s="178" t="s">
        <v>252</v>
      </c>
      <c r="C138" s="178"/>
      <c r="D138" s="178"/>
      <c r="E138" s="178"/>
      <c r="F138" s="178"/>
      <c r="G138" s="10" t="s">
        <v>7</v>
      </c>
      <c r="H138" s="32"/>
      <c r="I138" s="25">
        <f>SUM(I139:I145)</f>
        <v>25000</v>
      </c>
      <c r="J138" s="25">
        <f>SUM(J139:J145)</f>
        <v>25000</v>
      </c>
      <c r="K138" s="11"/>
    </row>
    <row r="139" spans="1:11" x14ac:dyDescent="0.25">
      <c r="A139" s="4"/>
      <c r="B139" s="65">
        <v>3</v>
      </c>
      <c r="C139" s="66" t="s">
        <v>16</v>
      </c>
      <c r="D139" s="158"/>
      <c r="E139" s="158"/>
      <c r="F139" s="158"/>
      <c r="G139" s="158"/>
      <c r="H139" s="157"/>
      <c r="I139" s="73"/>
      <c r="J139" s="73"/>
      <c r="K139" s="74"/>
    </row>
    <row r="140" spans="1:11" x14ac:dyDescent="0.25">
      <c r="A140" s="4"/>
      <c r="B140" s="65">
        <v>4</v>
      </c>
      <c r="C140" s="66" t="s">
        <v>17</v>
      </c>
      <c r="D140" s="158"/>
      <c r="E140" s="158"/>
      <c r="F140" s="158"/>
      <c r="G140" s="158"/>
      <c r="H140" s="157"/>
      <c r="I140" s="67"/>
      <c r="J140" s="67"/>
      <c r="K140" s="72"/>
    </row>
    <row r="141" spans="1:11" x14ac:dyDescent="0.25">
      <c r="A141" s="4"/>
      <c r="B141" s="65">
        <v>6</v>
      </c>
      <c r="C141" s="66" t="s">
        <v>18</v>
      </c>
      <c r="D141" s="158"/>
      <c r="E141" s="158"/>
      <c r="F141" s="158"/>
      <c r="G141" s="158"/>
      <c r="H141" s="157"/>
      <c r="I141" s="67"/>
      <c r="J141" s="67"/>
      <c r="K141" s="72"/>
    </row>
    <row r="142" spans="1:11" x14ac:dyDescent="0.25">
      <c r="A142" s="4"/>
      <c r="B142" s="65">
        <v>6</v>
      </c>
      <c r="C142" s="66" t="s">
        <v>19</v>
      </c>
      <c r="D142" s="158"/>
      <c r="E142" s="158"/>
      <c r="F142" s="158"/>
      <c r="G142" s="158"/>
      <c r="H142" s="157"/>
      <c r="I142" s="67"/>
      <c r="J142" s="67"/>
      <c r="K142" s="72"/>
    </row>
    <row r="143" spans="1:11" x14ac:dyDescent="0.25">
      <c r="A143" s="4"/>
      <c r="B143" s="65">
        <v>2</v>
      </c>
      <c r="C143" s="66" t="s">
        <v>22</v>
      </c>
      <c r="D143" s="158"/>
      <c r="E143" s="158"/>
      <c r="F143" s="158"/>
      <c r="G143" s="158"/>
      <c r="H143" s="157"/>
      <c r="I143" s="67"/>
      <c r="J143" s="67"/>
      <c r="K143" s="72"/>
    </row>
    <row r="144" spans="1:11" x14ac:dyDescent="0.25">
      <c r="A144" s="4"/>
      <c r="B144" s="65">
        <v>5</v>
      </c>
      <c r="C144" s="66" t="s">
        <v>20</v>
      </c>
      <c r="D144" s="65" t="s">
        <v>175</v>
      </c>
      <c r="E144" s="65">
        <v>1</v>
      </c>
      <c r="F144" s="65">
        <v>25000</v>
      </c>
      <c r="G144" s="65">
        <f>E144*F144</f>
        <v>25000</v>
      </c>
      <c r="H144" s="157"/>
      <c r="I144" s="131">
        <f>G144</f>
        <v>25000</v>
      </c>
      <c r="J144" s="131">
        <f>I144</f>
        <v>25000</v>
      </c>
      <c r="K144" s="67" t="s">
        <v>194</v>
      </c>
    </row>
    <row r="145" spans="1:11" x14ac:dyDescent="0.25">
      <c r="A145" s="4"/>
      <c r="B145" s="68">
        <v>10</v>
      </c>
      <c r="C145" s="66" t="s">
        <v>21</v>
      </c>
      <c r="D145" s="65"/>
      <c r="E145" s="65"/>
      <c r="F145" s="65"/>
      <c r="G145" s="65">
        <f>E145*F145</f>
        <v>0</v>
      </c>
      <c r="H145" s="70"/>
      <c r="I145" s="73">
        <f>G145</f>
        <v>0</v>
      </c>
      <c r="J145" s="67"/>
      <c r="K145" s="72"/>
    </row>
    <row r="146" spans="1:11" x14ac:dyDescent="0.25">
      <c r="A146" s="9">
        <v>9</v>
      </c>
      <c r="B146" s="166" t="s">
        <v>290</v>
      </c>
      <c r="C146" s="166"/>
      <c r="D146" s="166"/>
      <c r="E146" s="166"/>
      <c r="F146" s="166"/>
      <c r="G146" s="10" t="s">
        <v>7</v>
      </c>
      <c r="H146" s="32"/>
      <c r="I146" s="25">
        <f>SUM(I147:I153)</f>
        <v>100000</v>
      </c>
      <c r="J146" s="25">
        <f>SUM(J147:J153)</f>
        <v>100000</v>
      </c>
      <c r="K146" s="11"/>
    </row>
    <row r="147" spans="1:11" x14ac:dyDescent="0.25">
      <c r="A147" s="4"/>
      <c r="B147" s="65">
        <v>3</v>
      </c>
      <c r="C147" s="66" t="s">
        <v>16</v>
      </c>
      <c r="D147" s="158"/>
      <c r="E147" s="158"/>
      <c r="F147" s="158"/>
      <c r="G147" s="158"/>
      <c r="H147" s="157"/>
      <c r="I147" s="73"/>
      <c r="J147" s="73"/>
      <c r="K147" s="74"/>
    </row>
    <row r="148" spans="1:11" x14ac:dyDescent="0.25">
      <c r="A148" s="4"/>
      <c r="B148" s="65">
        <v>4</v>
      </c>
      <c r="C148" s="66" t="s">
        <v>17</v>
      </c>
      <c r="D148" s="158"/>
      <c r="E148" s="158"/>
      <c r="F148" s="158"/>
      <c r="G148" s="158"/>
      <c r="H148" s="157"/>
      <c r="I148" s="67"/>
      <c r="J148" s="67"/>
      <c r="K148" s="72"/>
    </row>
    <row r="149" spans="1:11" x14ac:dyDescent="0.25">
      <c r="A149" s="4"/>
      <c r="B149" s="65">
        <v>6</v>
      </c>
      <c r="C149" s="66" t="s">
        <v>18</v>
      </c>
      <c r="D149" s="158"/>
      <c r="E149" s="158"/>
      <c r="F149" s="158"/>
      <c r="G149" s="158"/>
      <c r="H149" s="157"/>
      <c r="I149" s="67"/>
      <c r="J149" s="67"/>
      <c r="K149" s="72"/>
    </row>
    <row r="150" spans="1:11" x14ac:dyDescent="0.25">
      <c r="A150" s="4"/>
      <c r="B150" s="65">
        <v>6</v>
      </c>
      <c r="C150" s="66" t="s">
        <v>19</v>
      </c>
      <c r="D150" s="158"/>
      <c r="E150" s="158"/>
      <c r="F150" s="158"/>
      <c r="G150" s="158"/>
      <c r="H150" s="157"/>
      <c r="I150" s="67"/>
      <c r="J150" s="67"/>
      <c r="K150" s="72"/>
    </row>
    <row r="151" spans="1:11" x14ac:dyDescent="0.25">
      <c r="A151" s="4"/>
      <c r="B151" s="65">
        <v>2</v>
      </c>
      <c r="C151" s="66" t="s">
        <v>22</v>
      </c>
      <c r="D151" s="158"/>
      <c r="E151" s="158"/>
      <c r="F151" s="158"/>
      <c r="G151" s="158"/>
      <c r="H151" s="157"/>
      <c r="I151" s="67"/>
      <c r="J151" s="67"/>
      <c r="K151" s="72"/>
    </row>
    <row r="152" spans="1:11" x14ac:dyDescent="0.25">
      <c r="A152" s="4"/>
      <c r="B152" s="65">
        <v>5</v>
      </c>
      <c r="C152" s="66" t="s">
        <v>20</v>
      </c>
      <c r="D152" s="65" t="s">
        <v>175</v>
      </c>
      <c r="E152" s="65">
        <v>1</v>
      </c>
      <c r="F152" s="75">
        <v>100000</v>
      </c>
      <c r="G152" s="75">
        <f>E152*F152</f>
        <v>100000</v>
      </c>
      <c r="H152" s="157"/>
      <c r="I152" s="131">
        <v>100000</v>
      </c>
      <c r="J152" s="131">
        <f>I152</f>
        <v>100000</v>
      </c>
      <c r="K152" s="67" t="s">
        <v>194</v>
      </c>
    </row>
    <row r="153" spans="1:11" x14ac:dyDescent="0.25">
      <c r="A153" s="4"/>
      <c r="B153" s="68">
        <v>10</v>
      </c>
      <c r="C153" s="66" t="s">
        <v>21</v>
      </c>
      <c r="D153" s="65"/>
      <c r="E153" s="65"/>
      <c r="F153" s="75"/>
      <c r="G153" s="75">
        <f>E153*F153</f>
        <v>0</v>
      </c>
      <c r="H153" s="70"/>
      <c r="I153" s="73">
        <f>G153</f>
        <v>0</v>
      </c>
      <c r="J153" s="67"/>
      <c r="K153" s="72"/>
    </row>
    <row r="154" spans="1:11" x14ac:dyDescent="0.25">
      <c r="A154" s="9">
        <v>10</v>
      </c>
      <c r="B154" s="166" t="s">
        <v>253</v>
      </c>
      <c r="C154" s="166"/>
      <c r="D154" s="166"/>
      <c r="E154" s="166"/>
      <c r="F154" s="166"/>
      <c r="G154" s="10" t="s">
        <v>7</v>
      </c>
      <c r="H154" s="32"/>
      <c r="I154" s="25">
        <f>SUM(I155:I161)</f>
        <v>66000</v>
      </c>
      <c r="J154" s="25">
        <f>SUM(J155:J161)</f>
        <v>66000</v>
      </c>
      <c r="K154" s="11"/>
    </row>
    <row r="155" spans="1:11" x14ac:dyDescent="0.25">
      <c r="A155" s="4"/>
      <c r="B155" s="65">
        <v>3</v>
      </c>
      <c r="C155" s="66" t="s">
        <v>16</v>
      </c>
      <c r="D155" s="158"/>
      <c r="E155" s="158"/>
      <c r="F155" s="158"/>
      <c r="G155" s="158"/>
      <c r="H155" s="157"/>
      <c r="I155" s="73"/>
      <c r="J155" s="73"/>
      <c r="K155" s="74"/>
    </row>
    <row r="156" spans="1:11" x14ac:dyDescent="0.25">
      <c r="A156" s="4"/>
      <c r="B156" s="65">
        <v>4</v>
      </c>
      <c r="C156" s="66" t="s">
        <v>17</v>
      </c>
      <c r="D156" s="158"/>
      <c r="E156" s="158"/>
      <c r="F156" s="158"/>
      <c r="G156" s="158"/>
      <c r="H156" s="157"/>
      <c r="I156" s="67"/>
      <c r="J156" s="67"/>
      <c r="K156" s="72"/>
    </row>
    <row r="157" spans="1:11" x14ac:dyDescent="0.25">
      <c r="A157" s="4"/>
      <c r="B157" s="65">
        <v>6</v>
      </c>
      <c r="C157" s="66" t="s">
        <v>18</v>
      </c>
      <c r="D157" s="158"/>
      <c r="E157" s="158"/>
      <c r="F157" s="158"/>
      <c r="G157" s="158"/>
      <c r="H157" s="157"/>
      <c r="I157" s="67"/>
      <c r="J157" s="67"/>
      <c r="K157" s="72"/>
    </row>
    <row r="158" spans="1:11" x14ac:dyDescent="0.25">
      <c r="A158" s="4"/>
      <c r="B158" s="65">
        <v>6</v>
      </c>
      <c r="C158" s="66" t="s">
        <v>19</v>
      </c>
      <c r="D158" s="158"/>
      <c r="E158" s="158"/>
      <c r="F158" s="158"/>
      <c r="G158" s="158"/>
      <c r="H158" s="157"/>
      <c r="I158" s="67"/>
      <c r="J158" s="67"/>
      <c r="K158" s="72"/>
    </row>
    <row r="159" spans="1:11" x14ac:dyDescent="0.25">
      <c r="A159" s="4"/>
      <c r="B159" s="65">
        <v>2</v>
      </c>
      <c r="C159" s="66" t="s">
        <v>22</v>
      </c>
      <c r="D159" s="158"/>
      <c r="E159" s="158"/>
      <c r="F159" s="158"/>
      <c r="G159" s="158"/>
      <c r="H159" s="157"/>
      <c r="I159" s="67"/>
      <c r="J159" s="67"/>
      <c r="K159" s="72"/>
    </row>
    <row r="160" spans="1:11" x14ac:dyDescent="0.25">
      <c r="A160" s="4"/>
      <c r="B160" s="65">
        <v>5</v>
      </c>
      <c r="C160" s="66" t="s">
        <v>20</v>
      </c>
      <c r="D160" s="65" t="s">
        <v>175</v>
      </c>
      <c r="E160" s="75">
        <v>1</v>
      </c>
      <c r="F160" s="75">
        <v>66000</v>
      </c>
      <c r="G160" s="75">
        <f>E160*F160</f>
        <v>66000</v>
      </c>
      <c r="H160" s="157"/>
      <c r="I160" s="131">
        <f>G160</f>
        <v>66000</v>
      </c>
      <c r="J160" s="131">
        <f>I160</f>
        <v>66000</v>
      </c>
      <c r="K160" s="67" t="s">
        <v>194</v>
      </c>
    </row>
    <row r="161" spans="1:11" x14ac:dyDescent="0.25">
      <c r="A161" s="4"/>
      <c r="B161" s="68">
        <v>10</v>
      </c>
      <c r="C161" s="66" t="s">
        <v>21</v>
      </c>
      <c r="D161" s="65"/>
      <c r="E161" s="65"/>
      <c r="F161" s="65"/>
      <c r="G161" s="65">
        <f>E161*F161</f>
        <v>0</v>
      </c>
      <c r="H161" s="70"/>
      <c r="I161" s="73">
        <f>G161</f>
        <v>0</v>
      </c>
      <c r="J161" s="67"/>
      <c r="K161" s="72"/>
    </row>
    <row r="162" spans="1:11" x14ac:dyDescent="0.25">
      <c r="A162" s="9">
        <v>11</v>
      </c>
      <c r="B162" s="178" t="s">
        <v>254</v>
      </c>
      <c r="C162" s="178"/>
      <c r="D162" s="178"/>
      <c r="E162" s="178"/>
      <c r="F162" s="178"/>
      <c r="G162" s="10" t="s">
        <v>7</v>
      </c>
      <c r="H162" s="32"/>
      <c r="I162" s="25">
        <f>SUM(I163:I169)</f>
        <v>16500</v>
      </c>
      <c r="J162" s="25">
        <f>SUM(J163:J169)</f>
        <v>16500</v>
      </c>
      <c r="K162" s="11"/>
    </row>
    <row r="163" spans="1:11" x14ac:dyDescent="0.25">
      <c r="A163" s="4"/>
      <c r="B163" s="65">
        <v>3</v>
      </c>
      <c r="C163" s="66" t="s">
        <v>16</v>
      </c>
      <c r="D163" s="158"/>
      <c r="E163" s="158"/>
      <c r="F163" s="158"/>
      <c r="G163" s="158"/>
      <c r="H163" s="157"/>
      <c r="I163" s="73"/>
      <c r="J163" s="73"/>
      <c r="K163" s="74"/>
    </row>
    <row r="164" spans="1:11" x14ac:dyDescent="0.25">
      <c r="A164" s="4"/>
      <c r="B164" s="65">
        <v>4</v>
      </c>
      <c r="C164" s="66" t="s">
        <v>17</v>
      </c>
      <c r="D164" s="158"/>
      <c r="E164" s="158"/>
      <c r="F164" s="158"/>
      <c r="G164" s="158"/>
      <c r="H164" s="157"/>
      <c r="I164" s="67"/>
      <c r="J164" s="67"/>
      <c r="K164" s="72"/>
    </row>
    <row r="165" spans="1:11" x14ac:dyDescent="0.25">
      <c r="A165" s="4"/>
      <c r="B165" s="65">
        <v>6</v>
      </c>
      <c r="C165" s="66" t="s">
        <v>18</v>
      </c>
      <c r="D165" s="158"/>
      <c r="E165" s="158"/>
      <c r="F165" s="158"/>
      <c r="G165" s="158"/>
      <c r="H165" s="157"/>
      <c r="I165" s="67"/>
      <c r="J165" s="67"/>
      <c r="K165" s="72"/>
    </row>
    <row r="166" spans="1:11" x14ac:dyDescent="0.25">
      <c r="A166" s="4"/>
      <c r="B166" s="65">
        <v>6</v>
      </c>
      <c r="C166" s="66" t="s">
        <v>19</v>
      </c>
      <c r="D166" s="158"/>
      <c r="E166" s="158"/>
      <c r="F166" s="158"/>
      <c r="G166" s="158"/>
      <c r="H166" s="157"/>
      <c r="I166" s="67"/>
      <c r="J166" s="67"/>
      <c r="K166" s="72"/>
    </row>
    <row r="167" spans="1:11" x14ac:dyDescent="0.25">
      <c r="A167" s="4"/>
      <c r="B167" s="65">
        <v>2</v>
      </c>
      <c r="C167" s="66" t="s">
        <v>22</v>
      </c>
      <c r="D167" s="158"/>
      <c r="E167" s="158"/>
      <c r="F167" s="158"/>
      <c r="G167" s="158"/>
      <c r="H167" s="157"/>
      <c r="I167" s="67"/>
      <c r="J167" s="67"/>
      <c r="K167" s="72"/>
    </row>
    <row r="168" spans="1:11" x14ac:dyDescent="0.25">
      <c r="A168" s="4"/>
      <c r="B168" s="65">
        <v>5</v>
      </c>
      <c r="C168" s="66" t="s">
        <v>20</v>
      </c>
      <c r="D168" s="65" t="s">
        <v>175</v>
      </c>
      <c r="E168" s="65">
        <v>1</v>
      </c>
      <c r="F168" s="75">
        <v>16500</v>
      </c>
      <c r="G168" s="75">
        <f>E168*F168</f>
        <v>16500</v>
      </c>
      <c r="H168" s="157"/>
      <c r="I168" s="131">
        <f>G168</f>
        <v>16500</v>
      </c>
      <c r="J168" s="131">
        <f>I168</f>
        <v>16500</v>
      </c>
      <c r="K168" s="67" t="s">
        <v>194</v>
      </c>
    </row>
    <row r="169" spans="1:11" x14ac:dyDescent="0.25">
      <c r="A169" s="4"/>
      <c r="B169" s="68">
        <v>10</v>
      </c>
      <c r="C169" s="66" t="s">
        <v>21</v>
      </c>
      <c r="D169" s="65"/>
      <c r="E169" s="65"/>
      <c r="F169" s="65"/>
      <c r="G169" s="65">
        <f>E169*F169</f>
        <v>0</v>
      </c>
      <c r="H169" s="70"/>
      <c r="I169" s="73">
        <f>G169</f>
        <v>0</v>
      </c>
      <c r="J169" s="67"/>
      <c r="K169" s="72"/>
    </row>
    <row r="170" spans="1:11" x14ac:dyDescent="0.25">
      <c r="A170" s="9">
        <v>12</v>
      </c>
      <c r="B170" s="166" t="s">
        <v>250</v>
      </c>
      <c r="C170" s="166"/>
      <c r="D170" s="166"/>
      <c r="E170" s="166"/>
      <c r="F170" s="166"/>
      <c r="G170" s="10" t="s">
        <v>7</v>
      </c>
      <c r="H170" s="32"/>
      <c r="I170" s="25">
        <f>SUM(I171:I177)</f>
        <v>319000</v>
      </c>
      <c r="J170" s="25">
        <f>SUM(J171:J177)</f>
        <v>319000</v>
      </c>
      <c r="K170" s="11"/>
    </row>
    <row r="171" spans="1:11" ht="30" x14ac:dyDescent="0.25">
      <c r="A171" s="4"/>
      <c r="B171" s="65">
        <v>3</v>
      </c>
      <c r="C171" s="66" t="s">
        <v>179</v>
      </c>
      <c r="D171" s="158"/>
      <c r="E171" s="158"/>
      <c r="F171" s="158"/>
      <c r="G171" s="158"/>
      <c r="H171" s="157"/>
      <c r="I171" s="118">
        <f>322000-3000</f>
        <v>319000</v>
      </c>
      <c r="J171" s="118">
        <f>I171</f>
        <v>319000</v>
      </c>
      <c r="K171" s="71" t="s">
        <v>146</v>
      </c>
    </row>
    <row r="172" spans="1:11" x14ac:dyDescent="0.25">
      <c r="A172" s="4"/>
      <c r="B172" s="65">
        <v>4</v>
      </c>
      <c r="C172" s="66" t="s">
        <v>17</v>
      </c>
      <c r="D172" s="158"/>
      <c r="E172" s="158"/>
      <c r="F172" s="158"/>
      <c r="G172" s="158"/>
      <c r="H172" s="157"/>
      <c r="I172" s="67"/>
      <c r="J172" s="67"/>
      <c r="K172" s="72"/>
    </row>
    <row r="173" spans="1:11" x14ac:dyDescent="0.25">
      <c r="A173" s="4"/>
      <c r="B173" s="65">
        <v>6</v>
      </c>
      <c r="C173" s="66" t="s">
        <v>18</v>
      </c>
      <c r="D173" s="158"/>
      <c r="E173" s="158"/>
      <c r="F173" s="158"/>
      <c r="G173" s="158"/>
      <c r="H173" s="157"/>
      <c r="I173" s="67"/>
      <c r="J173" s="67"/>
      <c r="K173" s="72"/>
    </row>
    <row r="174" spans="1:11" x14ac:dyDescent="0.25">
      <c r="A174" s="4"/>
      <c r="B174" s="65">
        <v>6</v>
      </c>
      <c r="C174" s="66" t="s">
        <v>19</v>
      </c>
      <c r="D174" s="158"/>
      <c r="E174" s="158"/>
      <c r="F174" s="158"/>
      <c r="G174" s="158"/>
      <c r="H174" s="157"/>
      <c r="I174" s="67"/>
      <c r="J174" s="67"/>
      <c r="K174" s="72"/>
    </row>
    <row r="175" spans="1:11" x14ac:dyDescent="0.25">
      <c r="A175" s="4"/>
      <c r="B175" s="65">
        <v>2</v>
      </c>
      <c r="C175" s="66" t="s">
        <v>22</v>
      </c>
      <c r="D175" s="158"/>
      <c r="E175" s="158"/>
      <c r="F175" s="158"/>
      <c r="G175" s="158"/>
      <c r="H175" s="157"/>
      <c r="I175" s="67"/>
      <c r="J175" s="67"/>
      <c r="K175" s="72"/>
    </row>
    <row r="176" spans="1:11" x14ac:dyDescent="0.25">
      <c r="A176" s="4"/>
      <c r="B176" s="65">
        <v>5</v>
      </c>
      <c r="C176" s="66" t="s">
        <v>20</v>
      </c>
      <c r="D176" s="65"/>
      <c r="E176" s="65"/>
      <c r="F176" s="65"/>
      <c r="G176" s="65">
        <f>E176*F176</f>
        <v>0</v>
      </c>
      <c r="H176" s="157"/>
      <c r="I176" s="67">
        <f>G176</f>
        <v>0</v>
      </c>
      <c r="J176" s="67"/>
      <c r="K176" s="72"/>
    </row>
    <row r="177" spans="1:11" x14ac:dyDescent="0.25">
      <c r="A177" s="4"/>
      <c r="B177" s="68">
        <v>10</v>
      </c>
      <c r="C177" s="66" t="s">
        <v>21</v>
      </c>
      <c r="D177" s="65"/>
      <c r="E177" s="65"/>
      <c r="F177" s="65"/>
      <c r="G177" s="65">
        <f>E177*F177</f>
        <v>0</v>
      </c>
      <c r="H177" s="70"/>
      <c r="I177" s="67">
        <f>G177</f>
        <v>0</v>
      </c>
      <c r="J177" s="67"/>
      <c r="K177" s="72"/>
    </row>
    <row r="178" spans="1:11" ht="33.75" customHeight="1" x14ac:dyDescent="0.25">
      <c r="A178" s="9">
        <v>13</v>
      </c>
      <c r="B178" s="166" t="s">
        <v>261</v>
      </c>
      <c r="C178" s="166"/>
      <c r="D178" s="166"/>
      <c r="E178" s="166"/>
      <c r="F178" s="166"/>
      <c r="G178" s="10" t="s">
        <v>7</v>
      </c>
      <c r="H178" s="32"/>
      <c r="I178" s="25">
        <f>SUM(I179:I185)</f>
        <v>30000</v>
      </c>
      <c r="J178" s="25">
        <f>SUM(J179:J185)</f>
        <v>30000</v>
      </c>
      <c r="K178" s="11"/>
    </row>
    <row r="179" spans="1:11" x14ac:dyDescent="0.25">
      <c r="A179" s="4"/>
      <c r="B179" s="65">
        <v>3</v>
      </c>
      <c r="C179" s="66" t="s">
        <v>179</v>
      </c>
      <c r="D179" s="158"/>
      <c r="E179" s="158"/>
      <c r="F179" s="158"/>
      <c r="G179" s="158"/>
      <c r="H179" s="157"/>
      <c r="I179" s="67"/>
      <c r="J179" s="67"/>
      <c r="K179" s="71"/>
    </row>
    <row r="180" spans="1:11" x14ac:dyDescent="0.25">
      <c r="A180" s="4"/>
      <c r="B180" s="65">
        <v>4</v>
      </c>
      <c r="C180" s="66" t="s">
        <v>17</v>
      </c>
      <c r="D180" s="158"/>
      <c r="E180" s="158"/>
      <c r="F180" s="158"/>
      <c r="G180" s="158"/>
      <c r="H180" s="157"/>
      <c r="I180" s="67"/>
      <c r="J180" s="67"/>
      <c r="K180" s="72"/>
    </row>
    <row r="181" spans="1:11" x14ac:dyDescent="0.25">
      <c r="A181" s="4"/>
      <c r="B181" s="65">
        <v>6</v>
      </c>
      <c r="C181" s="66" t="s">
        <v>18</v>
      </c>
      <c r="D181" s="158"/>
      <c r="E181" s="158"/>
      <c r="F181" s="158"/>
      <c r="G181" s="158"/>
      <c r="H181" s="157"/>
      <c r="I181" s="67"/>
      <c r="J181" s="67"/>
      <c r="K181" s="72"/>
    </row>
    <row r="182" spans="1:11" x14ac:dyDescent="0.25">
      <c r="A182" s="4"/>
      <c r="B182" s="65">
        <v>6</v>
      </c>
      <c r="C182" s="66" t="s">
        <v>19</v>
      </c>
      <c r="D182" s="158"/>
      <c r="E182" s="158"/>
      <c r="F182" s="158"/>
      <c r="G182" s="158"/>
      <c r="H182" s="157"/>
      <c r="I182" s="67">
        <f>40000-10000</f>
        <v>30000</v>
      </c>
      <c r="J182" s="67">
        <f>I182</f>
        <v>30000</v>
      </c>
      <c r="K182" s="72"/>
    </row>
    <row r="183" spans="1:11" x14ac:dyDescent="0.25">
      <c r="A183" s="4"/>
      <c r="B183" s="65">
        <v>2</v>
      </c>
      <c r="C183" s="66" t="s">
        <v>22</v>
      </c>
      <c r="D183" s="158"/>
      <c r="E183" s="158"/>
      <c r="F183" s="158"/>
      <c r="G183" s="158"/>
      <c r="H183" s="157"/>
      <c r="I183" s="67"/>
      <c r="J183" s="67"/>
      <c r="K183" s="72"/>
    </row>
    <row r="184" spans="1:11" x14ac:dyDescent="0.25">
      <c r="A184" s="4"/>
      <c r="B184" s="65">
        <v>5</v>
      </c>
      <c r="C184" s="66" t="s">
        <v>20</v>
      </c>
      <c r="D184" s="65"/>
      <c r="E184" s="65"/>
      <c r="F184" s="65"/>
      <c r="G184" s="65">
        <f>E184*F184</f>
        <v>0</v>
      </c>
      <c r="H184" s="157"/>
      <c r="I184" s="67">
        <f>G184</f>
        <v>0</v>
      </c>
      <c r="J184" s="67"/>
      <c r="K184" s="72"/>
    </row>
    <row r="185" spans="1:11" x14ac:dyDescent="0.25">
      <c r="A185" s="4"/>
      <c r="B185" s="68">
        <v>10</v>
      </c>
      <c r="C185" s="66" t="s">
        <v>21</v>
      </c>
      <c r="D185" s="65"/>
      <c r="E185" s="65"/>
      <c r="F185" s="65"/>
      <c r="G185" s="65">
        <f>E185*F185</f>
        <v>0</v>
      </c>
      <c r="H185" s="70"/>
      <c r="I185" s="67">
        <f>G185</f>
        <v>0</v>
      </c>
      <c r="J185" s="67"/>
      <c r="K185" s="72"/>
    </row>
    <row r="186" spans="1:11" ht="35.25" customHeight="1" x14ac:dyDescent="0.25">
      <c r="A186" s="9">
        <v>14</v>
      </c>
      <c r="B186" s="166" t="s">
        <v>262</v>
      </c>
      <c r="C186" s="166"/>
      <c r="D186" s="166"/>
      <c r="E186" s="166"/>
      <c r="F186" s="166"/>
      <c r="G186" s="10" t="s">
        <v>7</v>
      </c>
      <c r="H186" s="32"/>
      <c r="I186" s="25">
        <f>SUM(I187:I193)</f>
        <v>1000</v>
      </c>
      <c r="J186" s="25">
        <f>SUM(J187:J193)</f>
        <v>1000</v>
      </c>
      <c r="K186" s="11"/>
    </row>
    <row r="187" spans="1:11" ht="30" x14ac:dyDescent="0.25">
      <c r="A187" s="4"/>
      <c r="B187" s="65">
        <v>3</v>
      </c>
      <c r="C187" s="66" t="s">
        <v>179</v>
      </c>
      <c r="D187" s="158"/>
      <c r="E187" s="158"/>
      <c r="F187" s="158"/>
      <c r="G187" s="158"/>
      <c r="H187" s="157"/>
      <c r="I187" s="67">
        <v>1000</v>
      </c>
      <c r="J187" s="67">
        <f>I187</f>
        <v>1000</v>
      </c>
      <c r="K187" s="71" t="s">
        <v>146</v>
      </c>
    </row>
    <row r="188" spans="1:11" x14ac:dyDescent="0.25">
      <c r="A188" s="4"/>
      <c r="B188" s="65">
        <v>4</v>
      </c>
      <c r="C188" s="66" t="s">
        <v>17</v>
      </c>
      <c r="D188" s="158"/>
      <c r="E188" s="158"/>
      <c r="F188" s="158"/>
      <c r="G188" s="158"/>
      <c r="H188" s="157"/>
      <c r="I188" s="67"/>
      <c r="J188" s="67"/>
      <c r="K188" s="72"/>
    </row>
    <row r="189" spans="1:11" x14ac:dyDescent="0.25">
      <c r="A189" s="4"/>
      <c r="B189" s="65">
        <v>6</v>
      </c>
      <c r="C189" s="66" t="s">
        <v>18</v>
      </c>
      <c r="D189" s="158"/>
      <c r="E189" s="158"/>
      <c r="F189" s="158"/>
      <c r="G189" s="158"/>
      <c r="H189" s="157"/>
      <c r="I189" s="67"/>
      <c r="J189" s="67"/>
      <c r="K189" s="72"/>
    </row>
    <row r="190" spans="1:11" x14ac:dyDescent="0.25">
      <c r="A190" s="4"/>
      <c r="B190" s="65">
        <v>6</v>
      </c>
      <c r="C190" s="66" t="s">
        <v>19</v>
      </c>
      <c r="D190" s="158"/>
      <c r="E190" s="158"/>
      <c r="F190" s="158"/>
      <c r="G190" s="158"/>
      <c r="H190" s="157"/>
      <c r="I190" s="67"/>
      <c r="J190" s="67"/>
      <c r="K190" s="72"/>
    </row>
    <row r="191" spans="1:11" x14ac:dyDescent="0.25">
      <c r="A191" s="4"/>
      <c r="B191" s="65">
        <v>2</v>
      </c>
      <c r="C191" s="66" t="s">
        <v>22</v>
      </c>
      <c r="D191" s="158"/>
      <c r="E191" s="158"/>
      <c r="F191" s="158"/>
      <c r="G191" s="158"/>
      <c r="H191" s="157"/>
      <c r="I191" s="67"/>
      <c r="J191" s="67"/>
      <c r="K191" s="72"/>
    </row>
    <row r="192" spans="1:11" x14ac:dyDescent="0.25">
      <c r="A192" s="4"/>
      <c r="B192" s="65">
        <v>5</v>
      </c>
      <c r="C192" s="66" t="s">
        <v>20</v>
      </c>
      <c r="D192" s="65"/>
      <c r="E192" s="65"/>
      <c r="F192" s="65"/>
      <c r="G192" s="65">
        <f>E192*F192</f>
        <v>0</v>
      </c>
      <c r="H192" s="157"/>
      <c r="I192" s="67">
        <f>G192</f>
        <v>0</v>
      </c>
      <c r="J192" s="67"/>
      <c r="K192" s="72"/>
    </row>
    <row r="193" spans="1:11" x14ac:dyDescent="0.25">
      <c r="A193" s="4"/>
      <c r="B193" s="68">
        <v>10</v>
      </c>
      <c r="C193" s="66" t="s">
        <v>21</v>
      </c>
      <c r="D193" s="65"/>
      <c r="E193" s="65"/>
      <c r="F193" s="65"/>
      <c r="G193" s="65">
        <f>E193*F193</f>
        <v>0</v>
      </c>
      <c r="H193" s="70"/>
      <c r="I193" s="67">
        <f>G193</f>
        <v>0</v>
      </c>
      <c r="J193" s="67"/>
      <c r="K193" s="72"/>
    </row>
    <row r="194" spans="1:11" x14ac:dyDescent="0.25">
      <c r="A194" s="9">
        <v>15</v>
      </c>
      <c r="B194" s="166" t="s">
        <v>268</v>
      </c>
      <c r="C194" s="166"/>
      <c r="D194" s="166"/>
      <c r="E194" s="166"/>
      <c r="F194" s="166"/>
      <c r="G194" s="10" t="s">
        <v>7</v>
      </c>
      <c r="H194" s="32"/>
      <c r="I194" s="25">
        <f>SUM(I195:I201)</f>
        <v>5200</v>
      </c>
      <c r="J194" s="25">
        <f>SUM(J195:J201)</f>
        <v>5200</v>
      </c>
      <c r="K194" s="11"/>
    </row>
    <row r="195" spans="1:11" x14ac:dyDescent="0.25">
      <c r="A195" s="4"/>
      <c r="B195" s="65">
        <v>3</v>
      </c>
      <c r="C195" s="66" t="s">
        <v>179</v>
      </c>
      <c r="D195" s="158"/>
      <c r="E195" s="158"/>
      <c r="F195" s="158"/>
      <c r="G195" s="158"/>
      <c r="H195" s="157"/>
      <c r="I195" s="67"/>
      <c r="J195" s="67"/>
      <c r="K195" s="71"/>
    </row>
    <row r="196" spans="1:11" x14ac:dyDescent="0.25">
      <c r="A196" s="4"/>
      <c r="B196" s="65">
        <v>4</v>
      </c>
      <c r="C196" s="66" t="s">
        <v>17</v>
      </c>
      <c r="D196" s="158"/>
      <c r="E196" s="158"/>
      <c r="F196" s="158"/>
      <c r="G196" s="158"/>
      <c r="H196" s="157"/>
      <c r="I196" s="67"/>
      <c r="J196" s="67"/>
      <c r="K196" s="72"/>
    </row>
    <row r="197" spans="1:11" x14ac:dyDescent="0.25">
      <c r="A197" s="4"/>
      <c r="B197" s="65">
        <v>6</v>
      </c>
      <c r="C197" s="66" t="s">
        <v>18</v>
      </c>
      <c r="D197" s="158"/>
      <c r="E197" s="158"/>
      <c r="F197" s="158"/>
      <c r="G197" s="158"/>
      <c r="H197" s="157"/>
      <c r="I197" s="67"/>
      <c r="J197" s="67"/>
      <c r="K197" s="72"/>
    </row>
    <row r="198" spans="1:11" x14ac:dyDescent="0.25">
      <c r="A198" s="4"/>
      <c r="B198" s="65">
        <v>6</v>
      </c>
      <c r="C198" s="66" t="s">
        <v>19</v>
      </c>
      <c r="D198" s="158"/>
      <c r="E198" s="158"/>
      <c r="F198" s="158"/>
      <c r="G198" s="158"/>
      <c r="H198" s="157"/>
      <c r="I198" s="67"/>
      <c r="J198" s="67"/>
      <c r="K198" s="72"/>
    </row>
    <row r="199" spans="1:11" x14ac:dyDescent="0.25">
      <c r="A199" s="4"/>
      <c r="B199" s="65">
        <v>2</v>
      </c>
      <c r="C199" s="66" t="s">
        <v>22</v>
      </c>
      <c r="D199" s="158"/>
      <c r="E199" s="158"/>
      <c r="F199" s="158"/>
      <c r="G199" s="158"/>
      <c r="H199" s="157"/>
      <c r="I199" s="67"/>
      <c r="J199" s="67"/>
      <c r="K199" s="72"/>
    </row>
    <row r="200" spans="1:11" x14ac:dyDescent="0.25">
      <c r="A200" s="4"/>
      <c r="B200" s="65">
        <v>5</v>
      </c>
      <c r="C200" s="66" t="s">
        <v>20</v>
      </c>
      <c r="D200" s="65" t="s">
        <v>175</v>
      </c>
      <c r="E200" s="65">
        <v>1</v>
      </c>
      <c r="F200" s="65">
        <v>5200</v>
      </c>
      <c r="G200" s="65">
        <f>E200*F200</f>
        <v>5200</v>
      </c>
      <c r="H200" s="157"/>
      <c r="I200" s="67">
        <f>G200</f>
        <v>5200</v>
      </c>
      <c r="J200" s="67">
        <f t="shared" ref="J200" si="20">I200</f>
        <v>5200</v>
      </c>
      <c r="K200" s="72"/>
    </row>
    <row r="201" spans="1:11" x14ac:dyDescent="0.25">
      <c r="A201" s="4"/>
      <c r="B201" s="68">
        <v>10</v>
      </c>
      <c r="C201" s="66" t="s">
        <v>21</v>
      </c>
      <c r="D201" s="65"/>
      <c r="E201" s="65"/>
      <c r="F201" s="65"/>
      <c r="G201" s="65">
        <f>E201*F201</f>
        <v>0</v>
      </c>
      <c r="H201" s="70"/>
      <c r="I201" s="67">
        <f>G201</f>
        <v>0</v>
      </c>
      <c r="J201" s="67"/>
      <c r="K201" s="72"/>
    </row>
    <row r="202" spans="1:11" ht="29.25" customHeight="1" x14ac:dyDescent="0.25">
      <c r="A202" s="9">
        <v>16</v>
      </c>
      <c r="B202" s="166" t="s">
        <v>269</v>
      </c>
      <c r="C202" s="166"/>
      <c r="D202" s="166"/>
      <c r="E202" s="166"/>
      <c r="F202" s="166"/>
      <c r="G202" s="10" t="s">
        <v>7</v>
      </c>
      <c r="H202" s="32"/>
      <c r="I202" s="25">
        <f>SUM(I203:I209)</f>
        <v>805000</v>
      </c>
      <c r="J202" s="25">
        <f>SUM(J203:J209)</f>
        <v>805000</v>
      </c>
      <c r="K202" s="11"/>
    </row>
    <row r="203" spans="1:11" x14ac:dyDescent="0.25">
      <c r="A203" s="4"/>
      <c r="B203" s="65">
        <v>3</v>
      </c>
      <c r="C203" s="66" t="s">
        <v>179</v>
      </c>
      <c r="D203" s="158"/>
      <c r="E203" s="158"/>
      <c r="F203" s="158"/>
      <c r="G203" s="158"/>
      <c r="H203" s="157"/>
      <c r="I203" s="67"/>
      <c r="J203" s="67"/>
      <c r="K203" s="71"/>
    </row>
    <row r="204" spans="1:11" x14ac:dyDescent="0.25">
      <c r="A204" s="4"/>
      <c r="B204" s="65">
        <v>4</v>
      </c>
      <c r="C204" s="66" t="s">
        <v>17</v>
      </c>
      <c r="D204" s="158"/>
      <c r="E204" s="158"/>
      <c r="F204" s="158"/>
      <c r="G204" s="158"/>
      <c r="H204" s="157"/>
      <c r="I204" s="67"/>
      <c r="J204" s="67"/>
      <c r="K204" s="72"/>
    </row>
    <row r="205" spans="1:11" x14ac:dyDescent="0.25">
      <c r="A205" s="4"/>
      <c r="B205" s="65">
        <v>6</v>
      </c>
      <c r="C205" s="66" t="s">
        <v>18</v>
      </c>
      <c r="D205" s="158"/>
      <c r="E205" s="158"/>
      <c r="F205" s="158"/>
      <c r="G205" s="158"/>
      <c r="H205" s="157"/>
      <c r="I205" s="67"/>
      <c r="J205" s="67"/>
      <c r="K205" s="72"/>
    </row>
    <row r="206" spans="1:11" x14ac:dyDescent="0.25">
      <c r="A206" s="4"/>
      <c r="B206" s="65">
        <v>6</v>
      </c>
      <c r="C206" s="66" t="s">
        <v>19</v>
      </c>
      <c r="D206" s="158"/>
      <c r="E206" s="158"/>
      <c r="F206" s="158"/>
      <c r="G206" s="158"/>
      <c r="H206" s="157"/>
      <c r="I206" s="67">
        <f>795000+10000</f>
        <v>805000</v>
      </c>
      <c r="J206" s="67">
        <f>I206</f>
        <v>805000</v>
      </c>
      <c r="K206" s="72"/>
    </row>
    <row r="207" spans="1:11" x14ac:dyDescent="0.25">
      <c r="A207" s="4"/>
      <c r="B207" s="65">
        <v>2</v>
      </c>
      <c r="C207" s="66" t="s">
        <v>22</v>
      </c>
      <c r="D207" s="158"/>
      <c r="E207" s="158"/>
      <c r="F207" s="158"/>
      <c r="G207" s="158"/>
      <c r="H207" s="157"/>
      <c r="I207" s="67"/>
      <c r="J207" s="67"/>
      <c r="K207" s="72"/>
    </row>
    <row r="208" spans="1:11" x14ac:dyDescent="0.25">
      <c r="A208" s="4"/>
      <c r="B208" s="65">
        <v>5</v>
      </c>
      <c r="C208" s="66" t="s">
        <v>20</v>
      </c>
      <c r="D208" s="65"/>
      <c r="E208" s="65"/>
      <c r="F208" s="65"/>
      <c r="G208" s="65">
        <f>E208*F208</f>
        <v>0</v>
      </c>
      <c r="H208" s="157"/>
      <c r="I208" s="67">
        <f>G208</f>
        <v>0</v>
      </c>
      <c r="J208" s="67"/>
      <c r="K208" s="72"/>
    </row>
    <row r="209" spans="1:11" x14ac:dyDescent="0.25">
      <c r="A209" s="4"/>
      <c r="B209" s="68">
        <v>10</v>
      </c>
      <c r="C209" s="66" t="s">
        <v>21</v>
      </c>
      <c r="D209" s="65"/>
      <c r="E209" s="65"/>
      <c r="F209" s="65"/>
      <c r="G209" s="65">
        <f>E209*F209</f>
        <v>0</v>
      </c>
      <c r="H209" s="70"/>
      <c r="I209" s="67">
        <f>G209</f>
        <v>0</v>
      </c>
      <c r="J209" s="67"/>
      <c r="K209" s="72"/>
    </row>
    <row r="210" spans="1:11" ht="15" customHeight="1" x14ac:dyDescent="0.25">
      <c r="A210" s="9">
        <v>17</v>
      </c>
      <c r="B210" s="166" t="s">
        <v>272</v>
      </c>
      <c r="C210" s="166"/>
      <c r="D210" s="166"/>
      <c r="E210" s="166"/>
      <c r="F210" s="166"/>
      <c r="G210" s="10" t="s">
        <v>7</v>
      </c>
      <c r="H210" s="32"/>
      <c r="I210" s="25">
        <f>SUM(I211:I217)</f>
        <v>75227</v>
      </c>
      <c r="J210" s="25">
        <f>SUM(J211:J217)</f>
        <v>75227</v>
      </c>
      <c r="K210" s="11"/>
    </row>
    <row r="211" spans="1:11" x14ac:dyDescent="0.25">
      <c r="A211" s="4"/>
      <c r="B211" s="65">
        <v>3</v>
      </c>
      <c r="C211" s="66" t="s">
        <v>179</v>
      </c>
      <c r="D211" s="158"/>
      <c r="E211" s="158"/>
      <c r="F211" s="158"/>
      <c r="G211" s="158"/>
      <c r="H211" s="157"/>
      <c r="I211" s="67"/>
      <c r="J211" s="67"/>
      <c r="K211" s="71"/>
    </row>
    <row r="212" spans="1:11" x14ac:dyDescent="0.25">
      <c r="A212" s="4"/>
      <c r="B212" s="65">
        <v>4</v>
      </c>
      <c r="C212" s="66" t="s">
        <v>17</v>
      </c>
      <c r="D212" s="158"/>
      <c r="E212" s="158"/>
      <c r="F212" s="158"/>
      <c r="G212" s="158"/>
      <c r="H212" s="157"/>
      <c r="I212" s="67"/>
      <c r="J212" s="67"/>
      <c r="K212" s="72"/>
    </row>
    <row r="213" spans="1:11" x14ac:dyDescent="0.25">
      <c r="A213" s="4"/>
      <c r="B213" s="65">
        <v>6</v>
      </c>
      <c r="C213" s="66" t="s">
        <v>18</v>
      </c>
      <c r="D213" s="158"/>
      <c r="E213" s="158"/>
      <c r="F213" s="158"/>
      <c r="G213" s="158"/>
      <c r="H213" s="157"/>
      <c r="I213" s="67"/>
      <c r="J213" s="67"/>
      <c r="K213" s="72"/>
    </row>
    <row r="214" spans="1:11" x14ac:dyDescent="0.25">
      <c r="A214" s="4"/>
      <c r="B214" s="65">
        <v>6</v>
      </c>
      <c r="C214" s="66" t="s">
        <v>19</v>
      </c>
      <c r="D214" s="158"/>
      <c r="E214" s="158"/>
      <c r="F214" s="158"/>
      <c r="G214" s="158"/>
      <c r="H214" s="157"/>
      <c r="I214" s="67"/>
      <c r="J214" s="67"/>
      <c r="K214" s="72"/>
    </row>
    <row r="215" spans="1:11" x14ac:dyDescent="0.25">
      <c r="A215" s="4"/>
      <c r="B215" s="65">
        <v>2</v>
      </c>
      <c r="C215" s="66" t="s">
        <v>22</v>
      </c>
      <c r="D215" s="158"/>
      <c r="E215" s="158"/>
      <c r="F215" s="158"/>
      <c r="G215" s="158"/>
      <c r="H215" s="157"/>
      <c r="I215" s="67"/>
      <c r="J215" s="67"/>
      <c r="K215" s="72"/>
    </row>
    <row r="216" spans="1:11" x14ac:dyDescent="0.25">
      <c r="A216" s="4"/>
      <c r="B216" s="65">
        <v>5</v>
      </c>
      <c r="C216" s="66" t="s">
        <v>20</v>
      </c>
      <c r="D216" s="65" t="s">
        <v>123</v>
      </c>
      <c r="E216" s="65">
        <v>1</v>
      </c>
      <c r="F216" s="65">
        <v>75000</v>
      </c>
      <c r="G216" s="65">
        <f>E216*F216</f>
        <v>75000</v>
      </c>
      <c r="H216" s="157"/>
      <c r="I216" s="67">
        <v>75227</v>
      </c>
      <c r="J216" s="67">
        <f>I216</f>
        <v>75227</v>
      </c>
      <c r="K216" s="72"/>
    </row>
    <row r="217" spans="1:11" x14ac:dyDescent="0.25">
      <c r="A217" s="4"/>
      <c r="B217" s="68">
        <v>10</v>
      </c>
      <c r="C217" s="66" t="s">
        <v>21</v>
      </c>
      <c r="D217" s="65"/>
      <c r="E217" s="65"/>
      <c r="F217" s="65"/>
      <c r="G217" s="65">
        <f>E217*F217</f>
        <v>0</v>
      </c>
      <c r="H217" s="70"/>
      <c r="I217" s="67">
        <f>G217</f>
        <v>0</v>
      </c>
      <c r="J217" s="67"/>
      <c r="K217" s="72"/>
    </row>
    <row r="218" spans="1:11" x14ac:dyDescent="0.25">
      <c r="A218" s="9">
        <v>18</v>
      </c>
      <c r="B218" s="166" t="s">
        <v>275</v>
      </c>
      <c r="C218" s="166"/>
      <c r="D218" s="166"/>
      <c r="E218" s="166"/>
      <c r="F218" s="166"/>
      <c r="G218" s="10" t="s">
        <v>7</v>
      </c>
      <c r="H218" s="32"/>
      <c r="I218" s="25">
        <f>SUM(I219:I225)</f>
        <v>517000</v>
      </c>
      <c r="J218" s="25">
        <f>SUM(J219:J225)</f>
        <v>517000</v>
      </c>
      <c r="K218" s="11"/>
    </row>
    <row r="219" spans="1:11" x14ac:dyDescent="0.25">
      <c r="A219" s="4"/>
      <c r="B219" s="65">
        <v>3</v>
      </c>
      <c r="C219" s="66" t="s">
        <v>179</v>
      </c>
      <c r="D219" s="158"/>
      <c r="E219" s="158"/>
      <c r="F219" s="158"/>
      <c r="G219" s="158"/>
      <c r="H219" s="157"/>
      <c r="I219" s="67"/>
      <c r="J219" s="67"/>
      <c r="K219" s="71"/>
    </row>
    <row r="220" spans="1:11" x14ac:dyDescent="0.25">
      <c r="A220" s="4"/>
      <c r="B220" s="65">
        <v>4</v>
      </c>
      <c r="C220" s="66" t="s">
        <v>17</v>
      </c>
      <c r="D220" s="158"/>
      <c r="E220" s="158"/>
      <c r="F220" s="158"/>
      <c r="G220" s="158"/>
      <c r="H220" s="157"/>
      <c r="I220" s="67"/>
      <c r="J220" s="67"/>
      <c r="K220" s="72"/>
    </row>
    <row r="221" spans="1:11" x14ac:dyDescent="0.25">
      <c r="A221" s="4"/>
      <c r="B221" s="65">
        <v>6</v>
      </c>
      <c r="C221" s="66" t="s">
        <v>18</v>
      </c>
      <c r="D221" s="158"/>
      <c r="E221" s="158"/>
      <c r="F221" s="158"/>
      <c r="G221" s="158"/>
      <c r="H221" s="157"/>
      <c r="I221" s="67"/>
      <c r="J221" s="67"/>
      <c r="K221" s="72"/>
    </row>
    <row r="222" spans="1:11" x14ac:dyDescent="0.25">
      <c r="A222" s="4"/>
      <c r="B222" s="65">
        <v>6</v>
      </c>
      <c r="C222" s="66" t="s">
        <v>19</v>
      </c>
      <c r="D222" s="158"/>
      <c r="E222" s="158"/>
      <c r="F222" s="158"/>
      <c r="G222" s="158"/>
      <c r="H222" s="157"/>
      <c r="I222" s="67"/>
      <c r="J222" s="67"/>
      <c r="K222" s="72"/>
    </row>
    <row r="223" spans="1:11" x14ac:dyDescent="0.25">
      <c r="A223" s="4"/>
      <c r="B223" s="65">
        <v>2</v>
      </c>
      <c r="C223" s="66" t="s">
        <v>22</v>
      </c>
      <c r="D223" s="158"/>
      <c r="E223" s="158"/>
      <c r="F223" s="158"/>
      <c r="G223" s="158"/>
      <c r="H223" s="157"/>
      <c r="I223" s="67"/>
      <c r="J223" s="67"/>
      <c r="K223" s="72"/>
    </row>
    <row r="224" spans="1:11" x14ac:dyDescent="0.25">
      <c r="A224" s="4"/>
      <c r="B224" s="65">
        <v>5</v>
      </c>
      <c r="C224" s="66" t="s">
        <v>20</v>
      </c>
      <c r="D224" s="65" t="s">
        <v>123</v>
      </c>
      <c r="E224" s="65"/>
      <c r="F224" s="65"/>
      <c r="G224" s="65"/>
      <c r="H224" s="157"/>
      <c r="I224" s="67">
        <f>G224</f>
        <v>0</v>
      </c>
      <c r="J224" s="67">
        <f>I224</f>
        <v>0</v>
      </c>
      <c r="K224" s="72"/>
    </row>
    <row r="225" spans="1:11" x14ac:dyDescent="0.25">
      <c r="A225" s="4"/>
      <c r="B225" s="68">
        <v>10</v>
      </c>
      <c r="C225" s="66" t="s">
        <v>21</v>
      </c>
      <c r="D225" s="65"/>
      <c r="E225" s="65"/>
      <c r="F225" s="65"/>
      <c r="G225" s="65"/>
      <c r="H225" s="70"/>
      <c r="I225" s="67">
        <v>517000</v>
      </c>
      <c r="J225" s="67">
        <f>I225</f>
        <v>517000</v>
      </c>
      <c r="K225" s="72"/>
    </row>
    <row r="226" spans="1:11" x14ac:dyDescent="0.25">
      <c r="A226" s="9">
        <v>19</v>
      </c>
      <c r="B226" s="166" t="s">
        <v>299</v>
      </c>
      <c r="C226" s="166"/>
      <c r="D226" s="166"/>
      <c r="E226" s="166"/>
      <c r="F226" s="166"/>
      <c r="G226" s="10" t="s">
        <v>7</v>
      </c>
      <c r="H226" s="32"/>
      <c r="I226" s="25">
        <f>SUM(I227:I233)</f>
        <v>1000</v>
      </c>
      <c r="J226" s="25">
        <f>SUM(J227:J233)</f>
        <v>1000</v>
      </c>
      <c r="K226" s="11"/>
    </row>
    <row r="227" spans="1:11" x14ac:dyDescent="0.25">
      <c r="A227" s="4"/>
      <c r="B227" s="65">
        <v>3</v>
      </c>
      <c r="C227" s="66" t="s">
        <v>179</v>
      </c>
      <c r="D227" s="158"/>
      <c r="E227" s="158"/>
      <c r="F227" s="158"/>
      <c r="G227" s="158"/>
      <c r="H227" s="157"/>
      <c r="I227" s="67">
        <v>1000</v>
      </c>
      <c r="J227" s="67">
        <f>I227</f>
        <v>1000</v>
      </c>
      <c r="K227" s="71" t="s">
        <v>300</v>
      </c>
    </row>
    <row r="228" spans="1:11" x14ac:dyDescent="0.25">
      <c r="A228" s="4"/>
      <c r="B228" s="65">
        <v>4</v>
      </c>
      <c r="C228" s="66" t="s">
        <v>17</v>
      </c>
      <c r="D228" s="158"/>
      <c r="E228" s="158"/>
      <c r="F228" s="158"/>
      <c r="G228" s="158"/>
      <c r="H228" s="157"/>
      <c r="I228" s="67"/>
      <c r="J228" s="67"/>
      <c r="K228" s="72"/>
    </row>
    <row r="229" spans="1:11" x14ac:dyDescent="0.25">
      <c r="A229" s="4"/>
      <c r="B229" s="65">
        <v>6</v>
      </c>
      <c r="C229" s="66" t="s">
        <v>18</v>
      </c>
      <c r="D229" s="158"/>
      <c r="E229" s="158"/>
      <c r="F229" s="158"/>
      <c r="G229" s="158"/>
      <c r="H229" s="157"/>
      <c r="I229" s="67"/>
      <c r="J229" s="67"/>
      <c r="K229" s="72"/>
    </row>
    <row r="230" spans="1:11" x14ac:dyDescent="0.25">
      <c r="A230" s="4"/>
      <c r="B230" s="65">
        <v>6</v>
      </c>
      <c r="C230" s="66" t="s">
        <v>19</v>
      </c>
      <c r="D230" s="158"/>
      <c r="E230" s="158"/>
      <c r="F230" s="158"/>
      <c r="G230" s="158"/>
      <c r="H230" s="157"/>
      <c r="I230" s="67"/>
      <c r="J230" s="67"/>
      <c r="K230" s="72"/>
    </row>
    <row r="231" spans="1:11" x14ac:dyDescent="0.25">
      <c r="A231" s="4"/>
      <c r="B231" s="65">
        <v>2</v>
      </c>
      <c r="C231" s="66" t="s">
        <v>22</v>
      </c>
      <c r="D231" s="158"/>
      <c r="E231" s="158"/>
      <c r="F231" s="158"/>
      <c r="G231" s="158"/>
      <c r="H231" s="157"/>
      <c r="I231" s="67"/>
      <c r="J231" s="67"/>
      <c r="K231" s="72"/>
    </row>
    <row r="232" spans="1:11" x14ac:dyDescent="0.25">
      <c r="A232" s="4"/>
      <c r="B232" s="65">
        <v>5</v>
      </c>
      <c r="C232" s="66" t="s">
        <v>20</v>
      </c>
      <c r="D232" s="65" t="s">
        <v>123</v>
      </c>
      <c r="E232" s="65"/>
      <c r="F232" s="65"/>
      <c r="G232" s="65"/>
      <c r="H232" s="157"/>
      <c r="I232" s="67">
        <f>G232</f>
        <v>0</v>
      </c>
      <c r="J232" s="67">
        <f>I232</f>
        <v>0</v>
      </c>
      <c r="K232" s="72"/>
    </row>
    <row r="233" spans="1:11" x14ac:dyDescent="0.25">
      <c r="A233" s="4"/>
      <c r="B233" s="68">
        <v>10</v>
      </c>
      <c r="C233" s="66" t="s">
        <v>21</v>
      </c>
      <c r="D233" s="65"/>
      <c r="E233" s="65"/>
      <c r="F233" s="65"/>
      <c r="G233" s="65"/>
      <c r="H233" s="70"/>
      <c r="I233" s="67"/>
      <c r="J233" s="67"/>
      <c r="K233" s="72"/>
    </row>
    <row r="234" spans="1:11" s="58" customFormat="1" ht="15.75" x14ac:dyDescent="0.25">
      <c r="A234" s="57"/>
      <c r="B234" s="76"/>
      <c r="C234" s="193" t="s">
        <v>51</v>
      </c>
      <c r="D234" s="194"/>
      <c r="E234" s="194"/>
      <c r="F234" s="194"/>
      <c r="G234" s="195"/>
      <c r="H234" s="77">
        <f>SUM(H235:H241)</f>
        <v>13396341</v>
      </c>
      <c r="I234" s="78">
        <f>SUM(I235:I241)</f>
        <v>6095307</v>
      </c>
      <c r="J234" s="78">
        <f>SUM(J235:J241)</f>
        <v>6095307</v>
      </c>
      <c r="K234" s="79"/>
    </row>
    <row r="235" spans="1:11" s="58" customFormat="1" ht="15.75" x14ac:dyDescent="0.25">
      <c r="A235" s="200"/>
      <c r="B235" s="201"/>
      <c r="C235" s="187" t="s">
        <v>95</v>
      </c>
      <c r="D235" s="188"/>
      <c r="E235" s="188"/>
      <c r="F235" s="188"/>
      <c r="G235" s="189"/>
      <c r="H235" s="204">
        <f>H83+H91</f>
        <v>13396341</v>
      </c>
      <c r="I235" s="59">
        <f t="shared" ref="I235:J241" si="21">I83+I91+I107+I115+I123+I131+I139+I147+I99+I155+I163+I171+I179+I187+I1991+I203+I195+I211+I219+I227</f>
        <v>578705</v>
      </c>
      <c r="J235" s="59">
        <f t="shared" si="21"/>
        <v>578705</v>
      </c>
      <c r="K235" s="61"/>
    </row>
    <row r="236" spans="1:11" s="58" customFormat="1" ht="15.75" x14ac:dyDescent="0.25">
      <c r="A236" s="202"/>
      <c r="B236" s="203"/>
      <c r="C236" s="180" t="s">
        <v>32</v>
      </c>
      <c r="D236" s="181"/>
      <c r="E236" s="181"/>
      <c r="F236" s="181"/>
      <c r="G236" s="182"/>
      <c r="H236" s="205"/>
      <c r="I236" s="59">
        <f t="shared" si="21"/>
        <v>300805</v>
      </c>
      <c r="J236" s="59">
        <f t="shared" si="21"/>
        <v>300805</v>
      </c>
      <c r="K236" s="61"/>
    </row>
    <row r="237" spans="1:11" s="58" customFormat="1" ht="15.75" x14ac:dyDescent="0.25">
      <c r="A237" s="202"/>
      <c r="B237" s="203"/>
      <c r="C237" s="180" t="s">
        <v>265</v>
      </c>
      <c r="D237" s="181"/>
      <c r="E237" s="181"/>
      <c r="F237" s="181"/>
      <c r="G237" s="182"/>
      <c r="H237" s="205"/>
      <c r="I237" s="59">
        <f t="shared" si="21"/>
        <v>48155</v>
      </c>
      <c r="J237" s="59">
        <f t="shared" si="21"/>
        <v>48155</v>
      </c>
      <c r="K237" s="61"/>
    </row>
    <row r="238" spans="1:11" s="58" customFormat="1" ht="15.75" x14ac:dyDescent="0.25">
      <c r="A238" s="202"/>
      <c r="B238" s="203"/>
      <c r="C238" s="180" t="s">
        <v>33</v>
      </c>
      <c r="D238" s="181"/>
      <c r="E238" s="181"/>
      <c r="F238" s="181"/>
      <c r="G238" s="182"/>
      <c r="H238" s="205"/>
      <c r="I238" s="59">
        <f t="shared" si="21"/>
        <v>874420</v>
      </c>
      <c r="J238" s="59">
        <f t="shared" si="21"/>
        <v>874420</v>
      </c>
      <c r="K238" s="61"/>
    </row>
    <row r="239" spans="1:11" s="58" customFormat="1" ht="15.75" x14ac:dyDescent="0.25">
      <c r="A239" s="202"/>
      <c r="B239" s="203"/>
      <c r="C239" s="180" t="s">
        <v>34</v>
      </c>
      <c r="D239" s="181"/>
      <c r="E239" s="181"/>
      <c r="F239" s="181"/>
      <c r="G239" s="182"/>
      <c r="H239" s="205"/>
      <c r="I239" s="59">
        <f t="shared" si="21"/>
        <v>3338295</v>
      </c>
      <c r="J239" s="59">
        <f t="shared" si="21"/>
        <v>3338295</v>
      </c>
      <c r="K239" s="61"/>
    </row>
    <row r="240" spans="1:11" s="58" customFormat="1" ht="15.75" x14ac:dyDescent="0.25">
      <c r="A240" s="202"/>
      <c r="B240" s="203"/>
      <c r="C240" s="184" t="s">
        <v>35</v>
      </c>
      <c r="D240" s="185"/>
      <c r="E240" s="185"/>
      <c r="F240" s="185"/>
      <c r="G240" s="186"/>
      <c r="H240" s="205"/>
      <c r="I240" s="59">
        <f t="shared" si="21"/>
        <v>437927</v>
      </c>
      <c r="J240" s="59">
        <f t="shared" si="21"/>
        <v>437927</v>
      </c>
      <c r="K240" s="61"/>
    </row>
    <row r="241" spans="1:11" s="58" customFormat="1" ht="15.75" x14ac:dyDescent="0.25">
      <c r="A241" s="202"/>
      <c r="B241" s="203"/>
      <c r="C241" s="184" t="s">
        <v>82</v>
      </c>
      <c r="D241" s="185"/>
      <c r="E241" s="185"/>
      <c r="F241" s="185"/>
      <c r="G241" s="186"/>
      <c r="H241" s="205"/>
      <c r="I241" s="59">
        <f t="shared" si="21"/>
        <v>517000</v>
      </c>
      <c r="J241" s="59">
        <f t="shared" si="21"/>
        <v>517000</v>
      </c>
      <c r="K241" s="61"/>
    </row>
    <row r="242" spans="1:11" x14ac:dyDescent="0.25">
      <c r="A242" s="183" t="s">
        <v>12</v>
      </c>
      <c r="B242" s="183"/>
      <c r="C242" s="183"/>
      <c r="D242" s="183"/>
      <c r="E242" s="183"/>
      <c r="F242" s="183"/>
      <c r="G242" s="183"/>
      <c r="H242" s="5"/>
      <c r="I242" s="29"/>
      <c r="J242" s="29"/>
      <c r="K242" s="29"/>
    </row>
    <row r="243" spans="1:11" ht="17.25" customHeight="1" x14ac:dyDescent="0.25">
      <c r="A243" s="9">
        <v>3</v>
      </c>
      <c r="B243" s="159" t="s">
        <v>284</v>
      </c>
      <c r="C243" s="159"/>
      <c r="D243" s="159"/>
      <c r="E243" s="159"/>
      <c r="F243" s="159"/>
      <c r="G243" s="10" t="s">
        <v>7</v>
      </c>
      <c r="H243" s="11">
        <f>SUM(H244:H250)</f>
        <v>0</v>
      </c>
      <c r="I243" s="25">
        <f>SUM(I244:I250)</f>
        <v>80500</v>
      </c>
      <c r="J243" s="25">
        <f>SUM(J244:J250)</f>
        <v>80500</v>
      </c>
      <c r="K243" s="25"/>
    </row>
    <row r="244" spans="1:11" x14ac:dyDescent="0.25">
      <c r="A244" s="4"/>
      <c r="B244" s="65">
        <v>3</v>
      </c>
      <c r="C244" s="66" t="s">
        <v>16</v>
      </c>
      <c r="D244" s="158"/>
      <c r="E244" s="158"/>
      <c r="F244" s="158"/>
      <c r="G244" s="158"/>
      <c r="H244" s="196"/>
      <c r="I244" s="67"/>
      <c r="J244" s="67">
        <f t="shared" ref="J244:J250" si="22">I244</f>
        <v>0</v>
      </c>
      <c r="K244" s="67"/>
    </row>
    <row r="245" spans="1:11" x14ac:dyDescent="0.25">
      <c r="A245" s="4"/>
      <c r="B245" s="65">
        <v>4</v>
      </c>
      <c r="C245" s="66" t="s">
        <v>17</v>
      </c>
      <c r="D245" s="158"/>
      <c r="E245" s="158"/>
      <c r="F245" s="158"/>
      <c r="G245" s="158"/>
      <c r="H245" s="196"/>
      <c r="I245" s="67"/>
      <c r="J245" s="67">
        <f t="shared" si="22"/>
        <v>0</v>
      </c>
      <c r="K245" s="67"/>
    </row>
    <row r="246" spans="1:11" x14ac:dyDescent="0.25">
      <c r="A246" s="4"/>
      <c r="B246" s="65">
        <v>6</v>
      </c>
      <c r="C246" s="66" t="s">
        <v>18</v>
      </c>
      <c r="D246" s="158"/>
      <c r="E246" s="158"/>
      <c r="F246" s="158"/>
      <c r="G246" s="158"/>
      <c r="H246" s="196"/>
      <c r="I246" s="67"/>
      <c r="J246" s="67">
        <f t="shared" si="22"/>
        <v>0</v>
      </c>
      <c r="K246" s="67"/>
    </row>
    <row r="247" spans="1:11" x14ac:dyDescent="0.25">
      <c r="A247" s="4"/>
      <c r="B247" s="65">
        <v>6</v>
      </c>
      <c r="C247" s="66" t="s">
        <v>19</v>
      </c>
      <c r="D247" s="158"/>
      <c r="E247" s="158"/>
      <c r="F247" s="158"/>
      <c r="G247" s="158"/>
      <c r="H247" s="196"/>
      <c r="I247" s="67"/>
      <c r="J247" s="67">
        <f t="shared" si="22"/>
        <v>0</v>
      </c>
      <c r="K247" s="67"/>
    </row>
    <row r="248" spans="1:11" x14ac:dyDescent="0.25">
      <c r="A248" s="4"/>
      <c r="B248" s="65">
        <v>2</v>
      </c>
      <c r="C248" s="66" t="s">
        <v>22</v>
      </c>
      <c r="D248" s="158"/>
      <c r="E248" s="158"/>
      <c r="F248" s="158"/>
      <c r="G248" s="158"/>
      <c r="H248" s="196"/>
      <c r="I248" s="67"/>
      <c r="J248" s="67">
        <f t="shared" si="22"/>
        <v>0</v>
      </c>
      <c r="K248" s="67"/>
    </row>
    <row r="249" spans="1:11" x14ac:dyDescent="0.25">
      <c r="A249" s="4"/>
      <c r="B249" s="65">
        <v>5</v>
      </c>
      <c r="C249" s="66" t="s">
        <v>20</v>
      </c>
      <c r="D249" s="65" t="s">
        <v>175</v>
      </c>
      <c r="E249" s="65">
        <v>1</v>
      </c>
      <c r="F249" s="75"/>
      <c r="G249" s="75">
        <v>80500</v>
      </c>
      <c r="H249" s="196"/>
      <c r="I249" s="67">
        <f>G249</f>
        <v>80500</v>
      </c>
      <c r="J249" s="67">
        <f>I249</f>
        <v>80500</v>
      </c>
      <c r="K249" s="67"/>
    </row>
    <row r="250" spans="1:11" x14ac:dyDescent="0.25">
      <c r="A250" s="4"/>
      <c r="B250" s="68">
        <v>10</v>
      </c>
      <c r="C250" s="66" t="s">
        <v>21</v>
      </c>
      <c r="D250" s="65"/>
      <c r="E250" s="65"/>
      <c r="F250" s="65"/>
      <c r="G250" s="65">
        <f>E250*F250</f>
        <v>0</v>
      </c>
      <c r="H250" s="196"/>
      <c r="I250" s="67">
        <f>G250</f>
        <v>0</v>
      </c>
      <c r="J250" s="67">
        <f t="shared" si="22"/>
        <v>0</v>
      </c>
      <c r="K250" s="67"/>
    </row>
    <row r="251" spans="1:11" s="58" customFormat="1" ht="15.75" x14ac:dyDescent="0.25">
      <c r="A251" s="57"/>
      <c r="B251" s="76"/>
      <c r="C251" s="190" t="s">
        <v>52</v>
      </c>
      <c r="D251" s="191"/>
      <c r="E251" s="191"/>
      <c r="F251" s="191"/>
      <c r="G251" s="192"/>
      <c r="H251" s="76">
        <f>SUM(H252:H258)</f>
        <v>0</v>
      </c>
      <c r="I251" s="78">
        <f>SUM(I252:I258)</f>
        <v>80500</v>
      </c>
      <c r="J251" s="78">
        <f>SUM(J252:J258)</f>
        <v>80500</v>
      </c>
      <c r="K251" s="79"/>
    </row>
    <row r="252" spans="1:11" s="58" customFormat="1" ht="15.75" x14ac:dyDescent="0.25">
      <c r="A252" s="200"/>
      <c r="B252" s="201"/>
      <c r="C252" s="187" t="s">
        <v>96</v>
      </c>
      <c r="D252" s="188"/>
      <c r="E252" s="188"/>
      <c r="F252" s="188"/>
      <c r="G252" s="189"/>
      <c r="H252" s="206"/>
      <c r="I252" s="61">
        <f>I244</f>
        <v>0</v>
      </c>
      <c r="J252" s="61">
        <f>J244</f>
        <v>0</v>
      </c>
      <c r="K252" s="61"/>
    </row>
    <row r="253" spans="1:11" s="58" customFormat="1" ht="15.75" x14ac:dyDescent="0.25">
      <c r="A253" s="202"/>
      <c r="B253" s="203"/>
      <c r="C253" s="180" t="s">
        <v>36</v>
      </c>
      <c r="D253" s="181"/>
      <c r="E253" s="181"/>
      <c r="F253" s="181"/>
      <c r="G253" s="182"/>
      <c r="H253" s="207"/>
      <c r="I253" s="61">
        <f t="shared" ref="I253:J258" si="23">I245</f>
        <v>0</v>
      </c>
      <c r="J253" s="61">
        <f t="shared" si="23"/>
        <v>0</v>
      </c>
      <c r="K253" s="61"/>
    </row>
    <row r="254" spans="1:11" s="58" customFormat="1" ht="15.75" x14ac:dyDescent="0.25">
      <c r="A254" s="202"/>
      <c r="B254" s="203"/>
      <c r="C254" s="180" t="s">
        <v>112</v>
      </c>
      <c r="D254" s="181"/>
      <c r="E254" s="181"/>
      <c r="F254" s="181"/>
      <c r="G254" s="182"/>
      <c r="H254" s="207"/>
      <c r="I254" s="61">
        <f t="shared" si="23"/>
        <v>0</v>
      </c>
      <c r="J254" s="61">
        <f t="shared" si="23"/>
        <v>0</v>
      </c>
      <c r="K254" s="61"/>
    </row>
    <row r="255" spans="1:11" s="58" customFormat="1" ht="15.75" x14ac:dyDescent="0.25">
      <c r="A255" s="202"/>
      <c r="B255" s="203"/>
      <c r="C255" s="180" t="s">
        <v>37</v>
      </c>
      <c r="D255" s="181"/>
      <c r="E255" s="181"/>
      <c r="F255" s="181"/>
      <c r="G255" s="182"/>
      <c r="H255" s="207"/>
      <c r="I255" s="61">
        <f t="shared" si="23"/>
        <v>0</v>
      </c>
      <c r="J255" s="61">
        <f t="shared" si="23"/>
        <v>0</v>
      </c>
      <c r="K255" s="61"/>
    </row>
    <row r="256" spans="1:11" s="58" customFormat="1" ht="15.75" x14ac:dyDescent="0.25">
      <c r="A256" s="202"/>
      <c r="B256" s="203"/>
      <c r="C256" s="180" t="s">
        <v>38</v>
      </c>
      <c r="D256" s="181"/>
      <c r="E256" s="181"/>
      <c r="F256" s="181"/>
      <c r="G256" s="182"/>
      <c r="H256" s="207"/>
      <c r="I256" s="61">
        <f t="shared" si="23"/>
        <v>0</v>
      </c>
      <c r="J256" s="61">
        <f t="shared" si="23"/>
        <v>0</v>
      </c>
      <c r="K256" s="61"/>
    </row>
    <row r="257" spans="1:12" s="58" customFormat="1" ht="15.75" x14ac:dyDescent="0.25">
      <c r="A257" s="202"/>
      <c r="B257" s="203"/>
      <c r="C257" s="184" t="s">
        <v>35</v>
      </c>
      <c r="D257" s="185"/>
      <c r="E257" s="185"/>
      <c r="F257" s="185"/>
      <c r="G257" s="186"/>
      <c r="H257" s="207"/>
      <c r="I257" s="61">
        <f t="shared" si="23"/>
        <v>80500</v>
      </c>
      <c r="J257" s="61">
        <f t="shared" si="23"/>
        <v>80500</v>
      </c>
      <c r="K257" s="61"/>
    </row>
    <row r="258" spans="1:12" s="58" customFormat="1" ht="15.75" x14ac:dyDescent="0.25">
      <c r="A258" s="208"/>
      <c r="B258" s="209"/>
      <c r="C258" s="184" t="s">
        <v>82</v>
      </c>
      <c r="D258" s="185"/>
      <c r="E258" s="185"/>
      <c r="F258" s="185"/>
      <c r="G258" s="186"/>
      <c r="H258" s="207"/>
      <c r="I258" s="61">
        <f t="shared" si="23"/>
        <v>0</v>
      </c>
      <c r="J258" s="61">
        <f t="shared" si="23"/>
        <v>0</v>
      </c>
      <c r="K258" s="61"/>
    </row>
    <row r="259" spans="1:12" x14ac:dyDescent="0.25">
      <c r="A259" s="198" t="s">
        <v>8</v>
      </c>
      <c r="B259" s="199"/>
      <c r="C259" s="199"/>
      <c r="D259" s="199"/>
      <c r="E259" s="199"/>
      <c r="F259" s="199"/>
      <c r="G259" s="199"/>
      <c r="H259" s="80"/>
      <c r="I259" s="81"/>
      <c r="J259" s="81"/>
      <c r="K259" s="81"/>
    </row>
    <row r="260" spans="1:12" ht="34.5" customHeight="1" x14ac:dyDescent="0.25">
      <c r="A260" s="9">
        <v>1</v>
      </c>
      <c r="B260" s="212" t="s">
        <v>209</v>
      </c>
      <c r="C260" s="212"/>
      <c r="D260" s="212"/>
      <c r="E260" s="212"/>
      <c r="F260" s="212"/>
      <c r="G260" s="133" t="s">
        <v>7</v>
      </c>
      <c r="H260" s="134">
        <f>SUM(H261:H267)</f>
        <v>0</v>
      </c>
      <c r="I260" s="135">
        <f>SUM(I261:I267)</f>
        <v>11000</v>
      </c>
      <c r="J260" s="135">
        <f>SUM(J261:J267)</f>
        <v>11000</v>
      </c>
      <c r="K260" s="135"/>
    </row>
    <row r="261" spans="1:12" ht="15" customHeight="1" x14ac:dyDescent="0.25">
      <c r="A261" s="4"/>
      <c r="B261" s="65">
        <v>3</v>
      </c>
      <c r="C261" s="66" t="s">
        <v>16</v>
      </c>
      <c r="D261" s="158"/>
      <c r="E261" s="158"/>
      <c r="F261" s="158"/>
      <c r="G261" s="158"/>
      <c r="H261" s="196"/>
      <c r="I261" s="67">
        <v>11000</v>
      </c>
      <c r="J261" s="67">
        <f>I261</f>
        <v>11000</v>
      </c>
      <c r="K261" s="67" t="s">
        <v>204</v>
      </c>
    </row>
    <row r="262" spans="1:12" x14ac:dyDescent="0.25">
      <c r="A262" s="4"/>
      <c r="B262" s="65">
        <v>4</v>
      </c>
      <c r="C262" s="66" t="s">
        <v>17</v>
      </c>
      <c r="D262" s="158"/>
      <c r="E262" s="158"/>
      <c r="F262" s="158"/>
      <c r="G262" s="158"/>
      <c r="H262" s="196"/>
      <c r="I262" s="67"/>
      <c r="J262" s="67"/>
      <c r="K262" s="67"/>
    </row>
    <row r="263" spans="1:12" x14ac:dyDescent="0.25">
      <c r="A263" s="4"/>
      <c r="B263" s="65">
        <v>6</v>
      </c>
      <c r="C263" s="66" t="s">
        <v>18</v>
      </c>
      <c r="D263" s="158"/>
      <c r="E263" s="158"/>
      <c r="F263" s="158"/>
      <c r="G263" s="158"/>
      <c r="H263" s="196"/>
      <c r="I263" s="67"/>
      <c r="J263" s="67"/>
      <c r="K263" s="67"/>
    </row>
    <row r="264" spans="1:12" x14ac:dyDescent="0.25">
      <c r="A264" s="4"/>
      <c r="B264" s="65">
        <v>6</v>
      </c>
      <c r="C264" s="66" t="s">
        <v>19</v>
      </c>
      <c r="D264" s="158"/>
      <c r="E264" s="158"/>
      <c r="F264" s="158"/>
      <c r="G264" s="158"/>
      <c r="H264" s="196"/>
      <c r="I264" s="67"/>
      <c r="J264" s="67"/>
      <c r="K264" s="67"/>
    </row>
    <row r="265" spans="1:12" x14ac:dyDescent="0.25">
      <c r="A265" s="4"/>
      <c r="B265" s="65">
        <v>2</v>
      </c>
      <c r="C265" s="66" t="s">
        <v>22</v>
      </c>
      <c r="D265" s="158"/>
      <c r="E265" s="158"/>
      <c r="F265" s="158"/>
      <c r="G265" s="158"/>
      <c r="H265" s="196"/>
      <c r="I265" s="67"/>
      <c r="J265" s="67"/>
      <c r="K265" s="67"/>
    </row>
    <row r="266" spans="1:12" x14ac:dyDescent="0.25">
      <c r="A266" s="4"/>
      <c r="B266" s="65">
        <v>5</v>
      </c>
      <c r="C266" s="66" t="s">
        <v>20</v>
      </c>
      <c r="D266" s="65"/>
      <c r="E266" s="65"/>
      <c r="F266" s="65"/>
      <c r="G266" s="65">
        <f>E266*F266</f>
        <v>0</v>
      </c>
      <c r="H266" s="196"/>
      <c r="I266" s="67">
        <f>G266</f>
        <v>0</v>
      </c>
      <c r="J266" s="67"/>
      <c r="K266" s="67"/>
    </row>
    <row r="267" spans="1:12" x14ac:dyDescent="0.25">
      <c r="A267" s="4"/>
      <c r="B267" s="68">
        <v>10</v>
      </c>
      <c r="C267" s="66" t="s">
        <v>21</v>
      </c>
      <c r="D267" s="65"/>
      <c r="E267" s="65"/>
      <c r="F267" s="65"/>
      <c r="G267" s="65">
        <f>E267*F267</f>
        <v>0</v>
      </c>
      <c r="H267" s="196"/>
      <c r="I267" s="67">
        <f>G267</f>
        <v>0</v>
      </c>
      <c r="J267" s="67"/>
      <c r="K267" s="67"/>
    </row>
    <row r="268" spans="1:12" x14ac:dyDescent="0.25">
      <c r="A268" s="9">
        <v>2</v>
      </c>
      <c r="B268" s="178" t="s">
        <v>160</v>
      </c>
      <c r="C268" s="178"/>
      <c r="D268" s="178"/>
      <c r="E268" s="178"/>
      <c r="F268" s="178"/>
      <c r="G268" s="10" t="s">
        <v>7</v>
      </c>
      <c r="H268" s="32">
        <f>H269</f>
        <v>8358506</v>
      </c>
      <c r="I268" s="25">
        <f>SUM(I269:I275)</f>
        <v>2019000</v>
      </c>
      <c r="J268" s="25">
        <f>SUM(J269:J275)</f>
        <v>2019000</v>
      </c>
      <c r="K268" s="25"/>
    </row>
    <row r="269" spans="1:12" x14ac:dyDescent="0.25">
      <c r="A269" s="4"/>
      <c r="B269" s="82">
        <v>3</v>
      </c>
      <c r="C269" s="83" t="s">
        <v>16</v>
      </c>
      <c r="D269" s="179"/>
      <c r="E269" s="179"/>
      <c r="F269" s="179"/>
      <c r="G269" s="179"/>
      <c r="H269" s="197">
        <v>8358506</v>
      </c>
      <c r="I269" s="84"/>
      <c r="J269" s="84"/>
      <c r="K269" s="84"/>
    </row>
    <row r="270" spans="1:12" x14ac:dyDescent="0.25">
      <c r="A270" s="4"/>
      <c r="B270" s="82">
        <v>4</v>
      </c>
      <c r="C270" s="83" t="s">
        <v>17</v>
      </c>
      <c r="D270" s="179"/>
      <c r="E270" s="179"/>
      <c r="F270" s="179"/>
      <c r="G270" s="179"/>
      <c r="H270" s="197"/>
      <c r="I270" s="84"/>
      <c r="J270" s="84">
        <f>I270</f>
        <v>0</v>
      </c>
      <c r="K270" s="84" t="s">
        <v>161</v>
      </c>
    </row>
    <row r="271" spans="1:12" x14ac:dyDescent="0.25">
      <c r="A271" s="4"/>
      <c r="B271" s="82">
        <v>6</v>
      </c>
      <c r="C271" s="83" t="s">
        <v>18</v>
      </c>
      <c r="D271" s="179"/>
      <c r="E271" s="179"/>
      <c r="F271" s="179"/>
      <c r="G271" s="179"/>
      <c r="H271" s="197"/>
      <c r="I271" s="84">
        <v>6000</v>
      </c>
      <c r="J271" s="84">
        <f>I271</f>
        <v>6000</v>
      </c>
      <c r="K271" s="84"/>
    </row>
    <row r="272" spans="1:12" x14ac:dyDescent="0.25">
      <c r="A272" s="4"/>
      <c r="B272" s="82">
        <v>6</v>
      </c>
      <c r="C272" s="83" t="s">
        <v>19</v>
      </c>
      <c r="D272" s="179"/>
      <c r="E272" s="179"/>
      <c r="F272" s="179"/>
      <c r="G272" s="179"/>
      <c r="H272" s="197">
        <v>4438975</v>
      </c>
      <c r="I272" s="84">
        <v>63000</v>
      </c>
      <c r="J272" s="84">
        <f>I272</f>
        <v>63000</v>
      </c>
      <c r="K272" s="84"/>
      <c r="L272" s="115"/>
    </row>
    <row r="273" spans="1:12" x14ac:dyDescent="0.25">
      <c r="A273" s="4"/>
      <c r="B273" s="82">
        <v>2</v>
      </c>
      <c r="C273" s="83" t="s">
        <v>22</v>
      </c>
      <c r="D273" s="179"/>
      <c r="E273" s="179"/>
      <c r="F273" s="179"/>
      <c r="G273" s="179"/>
      <c r="H273" s="197"/>
      <c r="I273" s="156">
        <f>2500000-550000</f>
        <v>1950000</v>
      </c>
      <c r="J273" s="156">
        <f t="shared" ref="J273:J274" si="24">I273</f>
        <v>1950000</v>
      </c>
      <c r="K273" s="84"/>
      <c r="L273" s="115"/>
    </row>
    <row r="274" spans="1:12" x14ac:dyDescent="0.25">
      <c r="A274" s="4"/>
      <c r="B274" s="82">
        <v>5</v>
      </c>
      <c r="C274" s="83" t="s">
        <v>20</v>
      </c>
      <c r="D274" s="82"/>
      <c r="E274" s="82"/>
      <c r="F274" s="82"/>
      <c r="G274" s="82">
        <f>E274*F274</f>
        <v>0</v>
      </c>
      <c r="H274" s="197"/>
      <c r="I274" s="84">
        <f>G274</f>
        <v>0</v>
      </c>
      <c r="J274" s="84">
        <f t="shared" si="24"/>
        <v>0</v>
      </c>
      <c r="K274" s="84"/>
      <c r="L274" s="115"/>
    </row>
    <row r="275" spans="1:12" x14ac:dyDescent="0.25">
      <c r="A275" s="4"/>
      <c r="B275" s="85">
        <v>10</v>
      </c>
      <c r="C275" s="83" t="s">
        <v>21</v>
      </c>
      <c r="D275" s="82"/>
      <c r="E275" s="82"/>
      <c r="F275" s="82"/>
      <c r="G275" s="82">
        <f>E275*F275</f>
        <v>0</v>
      </c>
      <c r="H275" s="86"/>
      <c r="I275" s="84">
        <f>G275</f>
        <v>0</v>
      </c>
      <c r="J275" s="84"/>
      <c r="K275" s="84"/>
    </row>
    <row r="276" spans="1:12" x14ac:dyDescent="0.25">
      <c r="A276" s="9">
        <v>3</v>
      </c>
      <c r="B276" s="166" t="s">
        <v>210</v>
      </c>
      <c r="C276" s="166"/>
      <c r="D276" s="166"/>
      <c r="E276" s="166"/>
      <c r="F276" s="166"/>
      <c r="G276" s="10" t="s">
        <v>7</v>
      </c>
      <c r="H276" s="32"/>
      <c r="I276" s="25">
        <f>SUM(I277:I283)</f>
        <v>66550</v>
      </c>
      <c r="J276" s="25">
        <f>SUM(J277:J283)</f>
        <v>66550</v>
      </c>
      <c r="K276" s="11"/>
    </row>
    <row r="277" spans="1:12" ht="30" x14ac:dyDescent="0.25">
      <c r="A277" s="4"/>
      <c r="B277" s="65">
        <v>3</v>
      </c>
      <c r="C277" s="66" t="s">
        <v>150</v>
      </c>
      <c r="D277" s="158"/>
      <c r="E277" s="158"/>
      <c r="F277" s="158"/>
      <c r="G277" s="158"/>
      <c r="H277" s="157"/>
      <c r="I277" s="67">
        <v>66550</v>
      </c>
      <c r="J277" s="67">
        <f>I277</f>
        <v>66550</v>
      </c>
      <c r="K277" s="71" t="s">
        <v>146</v>
      </c>
    </row>
    <row r="278" spans="1:12" x14ac:dyDescent="0.25">
      <c r="A278" s="4"/>
      <c r="B278" s="65">
        <v>4</v>
      </c>
      <c r="C278" s="66" t="s">
        <v>17</v>
      </c>
      <c r="D278" s="158"/>
      <c r="E278" s="158"/>
      <c r="F278" s="158"/>
      <c r="G278" s="158"/>
      <c r="H278" s="157"/>
      <c r="I278" s="67"/>
      <c r="J278" s="67"/>
      <c r="K278" s="72"/>
    </row>
    <row r="279" spans="1:12" x14ac:dyDescent="0.25">
      <c r="A279" s="4"/>
      <c r="B279" s="65">
        <v>6</v>
      </c>
      <c r="C279" s="66" t="s">
        <v>18</v>
      </c>
      <c r="D279" s="158"/>
      <c r="E279" s="158"/>
      <c r="F279" s="158"/>
      <c r="G279" s="158"/>
      <c r="H279" s="157"/>
      <c r="I279" s="67"/>
      <c r="J279" s="67"/>
      <c r="K279" s="72"/>
    </row>
    <row r="280" spans="1:12" x14ac:dyDescent="0.25">
      <c r="A280" s="4"/>
      <c r="B280" s="65">
        <v>6</v>
      </c>
      <c r="C280" s="66" t="s">
        <v>19</v>
      </c>
      <c r="D280" s="158"/>
      <c r="E280" s="158"/>
      <c r="F280" s="158"/>
      <c r="G280" s="158"/>
      <c r="H280" s="157"/>
      <c r="I280" s="67"/>
      <c r="J280" s="67"/>
      <c r="K280" s="72"/>
    </row>
    <row r="281" spans="1:12" x14ac:dyDescent="0.25">
      <c r="A281" s="4"/>
      <c r="B281" s="65">
        <v>2</v>
      </c>
      <c r="C281" s="66" t="s">
        <v>22</v>
      </c>
      <c r="D281" s="158"/>
      <c r="E281" s="158"/>
      <c r="F281" s="158"/>
      <c r="G281" s="158"/>
      <c r="H281" s="157"/>
      <c r="I281" s="67"/>
      <c r="J281" s="67"/>
      <c r="K281" s="72"/>
    </row>
    <row r="282" spans="1:12" x14ac:dyDescent="0.25">
      <c r="A282" s="4"/>
      <c r="B282" s="65">
        <v>5</v>
      </c>
      <c r="C282" s="66" t="s">
        <v>20</v>
      </c>
      <c r="D282" s="65"/>
      <c r="E282" s="65"/>
      <c r="F282" s="65"/>
      <c r="G282" s="65">
        <f>E282*F282</f>
        <v>0</v>
      </c>
      <c r="H282" s="157"/>
      <c r="I282" s="67">
        <f>G282</f>
        <v>0</v>
      </c>
      <c r="J282" s="67"/>
      <c r="K282" s="72"/>
    </row>
    <row r="283" spans="1:12" x14ac:dyDescent="0.25">
      <c r="A283" s="4"/>
      <c r="B283" s="68">
        <v>10</v>
      </c>
      <c r="C283" s="66" t="s">
        <v>21</v>
      </c>
      <c r="D283" s="65"/>
      <c r="E283" s="65"/>
      <c r="F283" s="65"/>
      <c r="G283" s="65">
        <f>E283*F283</f>
        <v>0</v>
      </c>
      <c r="H283" s="70"/>
      <c r="I283" s="67">
        <f>G283</f>
        <v>0</v>
      </c>
      <c r="J283" s="67"/>
      <c r="K283" s="72"/>
    </row>
    <row r="284" spans="1:12" x14ac:dyDescent="0.25">
      <c r="A284" s="9">
        <v>4</v>
      </c>
      <c r="B284" s="166" t="s">
        <v>205</v>
      </c>
      <c r="C284" s="166"/>
      <c r="D284" s="166"/>
      <c r="E284" s="166"/>
      <c r="F284" s="166"/>
      <c r="G284" s="10" t="s">
        <v>7</v>
      </c>
      <c r="H284" s="32"/>
      <c r="I284" s="25">
        <f>SUM(I285:I291)</f>
        <v>353290</v>
      </c>
      <c r="J284" s="25">
        <f>SUM(J285:J291)</f>
        <v>353290</v>
      </c>
      <c r="K284" s="11"/>
    </row>
    <row r="285" spans="1:12" ht="30" x14ac:dyDescent="0.25">
      <c r="A285" s="4"/>
      <c r="B285" s="65">
        <v>3</v>
      </c>
      <c r="C285" s="66" t="s">
        <v>181</v>
      </c>
      <c r="D285" s="158"/>
      <c r="E285" s="158"/>
      <c r="F285" s="158"/>
      <c r="G285" s="158"/>
      <c r="H285" s="157"/>
      <c r="I285" s="67">
        <v>353290</v>
      </c>
      <c r="J285" s="67">
        <f>I285</f>
        <v>353290</v>
      </c>
      <c r="K285" s="71" t="s">
        <v>146</v>
      </c>
    </row>
    <row r="286" spans="1:12" x14ac:dyDescent="0.25">
      <c r="A286" s="4"/>
      <c r="B286" s="65">
        <v>4</v>
      </c>
      <c r="C286" s="66" t="s">
        <v>17</v>
      </c>
      <c r="D286" s="158"/>
      <c r="E286" s="158"/>
      <c r="F286" s="158"/>
      <c r="G286" s="158"/>
      <c r="H286" s="157"/>
      <c r="I286" s="67"/>
      <c r="J286" s="67"/>
      <c r="K286" s="72"/>
    </row>
    <row r="287" spans="1:12" x14ac:dyDescent="0.25">
      <c r="A287" s="4"/>
      <c r="B287" s="65">
        <v>6</v>
      </c>
      <c r="C287" s="66" t="s">
        <v>18</v>
      </c>
      <c r="D287" s="158"/>
      <c r="E287" s="158"/>
      <c r="F287" s="158"/>
      <c r="G287" s="158"/>
      <c r="H287" s="157"/>
      <c r="I287" s="67"/>
      <c r="J287" s="67"/>
      <c r="K287" s="72"/>
    </row>
    <row r="288" spans="1:12" x14ac:dyDescent="0.25">
      <c r="A288" s="4"/>
      <c r="B288" s="65">
        <v>6</v>
      </c>
      <c r="C288" s="66" t="s">
        <v>19</v>
      </c>
      <c r="D288" s="158"/>
      <c r="E288" s="158"/>
      <c r="F288" s="158"/>
      <c r="G288" s="158"/>
      <c r="H288" s="157"/>
      <c r="I288" s="67"/>
      <c r="J288" s="67"/>
      <c r="K288" s="72"/>
    </row>
    <row r="289" spans="1:11" x14ac:dyDescent="0.25">
      <c r="A289" s="4"/>
      <c r="B289" s="65">
        <v>2</v>
      </c>
      <c r="C289" s="66" t="s">
        <v>22</v>
      </c>
      <c r="D289" s="158"/>
      <c r="E289" s="158"/>
      <c r="F289" s="158"/>
      <c r="G289" s="158"/>
      <c r="H289" s="157"/>
      <c r="I289" s="67"/>
      <c r="J289" s="67"/>
      <c r="K289" s="72"/>
    </row>
    <row r="290" spans="1:11" x14ac:dyDescent="0.25">
      <c r="A290" s="4"/>
      <c r="B290" s="65">
        <v>5</v>
      </c>
      <c r="C290" s="66" t="s">
        <v>20</v>
      </c>
      <c r="D290" s="65"/>
      <c r="E290" s="65"/>
      <c r="F290" s="65"/>
      <c r="G290" s="65">
        <f>E290*F290</f>
        <v>0</v>
      </c>
      <c r="H290" s="157"/>
      <c r="I290" s="67">
        <f>G290</f>
        <v>0</v>
      </c>
      <c r="J290" s="67"/>
      <c r="K290" s="72"/>
    </row>
    <row r="291" spans="1:11" x14ac:dyDescent="0.25">
      <c r="A291" s="4"/>
      <c r="B291" s="68">
        <v>10</v>
      </c>
      <c r="C291" s="66" t="s">
        <v>21</v>
      </c>
      <c r="D291" s="65"/>
      <c r="E291" s="65"/>
      <c r="F291" s="65"/>
      <c r="G291" s="65">
        <f>E291*F291</f>
        <v>0</v>
      </c>
      <c r="H291" s="70"/>
      <c r="I291" s="67">
        <f>G291</f>
        <v>0</v>
      </c>
      <c r="J291" s="67"/>
      <c r="K291" s="72"/>
    </row>
    <row r="292" spans="1:11" x14ac:dyDescent="0.25">
      <c r="A292" s="9">
        <v>5</v>
      </c>
      <c r="B292" s="166" t="s">
        <v>230</v>
      </c>
      <c r="C292" s="166"/>
      <c r="D292" s="166"/>
      <c r="E292" s="166"/>
      <c r="F292" s="166"/>
      <c r="G292" s="10" t="s">
        <v>7</v>
      </c>
      <c r="H292" s="32"/>
      <c r="I292" s="25">
        <f>SUM(I293:I299)</f>
        <v>327300</v>
      </c>
      <c r="J292" s="25">
        <f>SUM(J293:J299)</f>
        <v>327300</v>
      </c>
      <c r="K292" s="11"/>
    </row>
    <row r="293" spans="1:11" ht="30" x14ac:dyDescent="0.25">
      <c r="A293" s="4"/>
      <c r="B293" s="65">
        <v>3</v>
      </c>
      <c r="C293" s="66" t="s">
        <v>182</v>
      </c>
      <c r="D293" s="158"/>
      <c r="E293" s="158"/>
      <c r="F293" s="158"/>
      <c r="G293" s="158"/>
      <c r="H293" s="157"/>
      <c r="I293" s="118">
        <f>327000+300</f>
        <v>327300</v>
      </c>
      <c r="J293" s="118">
        <f>I293</f>
        <v>327300</v>
      </c>
      <c r="K293" s="71" t="s">
        <v>146</v>
      </c>
    </row>
    <row r="294" spans="1:11" x14ac:dyDescent="0.25">
      <c r="A294" s="4"/>
      <c r="B294" s="65">
        <v>4</v>
      </c>
      <c r="C294" s="66" t="s">
        <v>17</v>
      </c>
      <c r="D294" s="158"/>
      <c r="E294" s="158"/>
      <c r="F294" s="158"/>
      <c r="G294" s="158"/>
      <c r="H294" s="157"/>
      <c r="I294" s="67"/>
      <c r="J294" s="67"/>
      <c r="K294" s="72"/>
    </row>
    <row r="295" spans="1:11" x14ac:dyDescent="0.25">
      <c r="A295" s="4"/>
      <c r="B295" s="65">
        <v>6</v>
      </c>
      <c r="C295" s="66" t="s">
        <v>18</v>
      </c>
      <c r="D295" s="158"/>
      <c r="E295" s="158"/>
      <c r="F295" s="158"/>
      <c r="G295" s="158"/>
      <c r="H295" s="157"/>
      <c r="I295" s="67"/>
      <c r="J295" s="67"/>
      <c r="K295" s="72"/>
    </row>
    <row r="296" spans="1:11" x14ac:dyDescent="0.25">
      <c r="A296" s="4"/>
      <c r="B296" s="65">
        <v>6</v>
      </c>
      <c r="C296" s="66" t="s">
        <v>19</v>
      </c>
      <c r="D296" s="158"/>
      <c r="E296" s="158"/>
      <c r="F296" s="158"/>
      <c r="G296" s="158"/>
      <c r="H296" s="157"/>
      <c r="I296" s="67"/>
      <c r="J296" s="67"/>
      <c r="K296" s="72"/>
    </row>
    <row r="297" spans="1:11" x14ac:dyDescent="0.25">
      <c r="A297" s="4"/>
      <c r="B297" s="65">
        <v>2</v>
      </c>
      <c r="C297" s="66" t="s">
        <v>22</v>
      </c>
      <c r="D297" s="158"/>
      <c r="E297" s="158"/>
      <c r="F297" s="158"/>
      <c r="G297" s="158"/>
      <c r="H297" s="157"/>
      <c r="I297" s="67"/>
      <c r="J297" s="67"/>
      <c r="K297" s="72"/>
    </row>
    <row r="298" spans="1:11" x14ac:dyDescent="0.25">
      <c r="A298" s="4"/>
      <c r="B298" s="65">
        <v>5</v>
      </c>
      <c r="C298" s="66" t="s">
        <v>20</v>
      </c>
      <c r="D298" s="65"/>
      <c r="E298" s="65"/>
      <c r="F298" s="65"/>
      <c r="G298" s="65">
        <f>E298*F298</f>
        <v>0</v>
      </c>
      <c r="H298" s="157"/>
      <c r="I298" s="67">
        <f>G298</f>
        <v>0</v>
      </c>
      <c r="J298" s="67"/>
      <c r="K298" s="72"/>
    </row>
    <row r="299" spans="1:11" x14ac:dyDescent="0.25">
      <c r="A299" s="4"/>
      <c r="B299" s="68">
        <v>10</v>
      </c>
      <c r="C299" s="66" t="s">
        <v>21</v>
      </c>
      <c r="D299" s="65"/>
      <c r="E299" s="65"/>
      <c r="F299" s="65"/>
      <c r="G299" s="65">
        <f>E299*F299</f>
        <v>0</v>
      </c>
      <c r="H299" s="70"/>
      <c r="I299" s="67">
        <f>G299</f>
        <v>0</v>
      </c>
      <c r="J299" s="67"/>
      <c r="K299" s="72"/>
    </row>
    <row r="300" spans="1:11" x14ac:dyDescent="0.25">
      <c r="A300" s="9">
        <v>6</v>
      </c>
      <c r="B300" s="166" t="s">
        <v>206</v>
      </c>
      <c r="C300" s="166"/>
      <c r="D300" s="166"/>
      <c r="E300" s="166"/>
      <c r="F300" s="166"/>
      <c r="G300" s="10" t="s">
        <v>7</v>
      </c>
      <c r="H300" s="32"/>
      <c r="I300" s="25">
        <f>SUM(I301:I307)</f>
        <v>362400</v>
      </c>
      <c r="J300" s="25">
        <f>SUM(J301:J307)</f>
        <v>362400</v>
      </c>
      <c r="K300" s="11"/>
    </row>
    <row r="301" spans="1:11" ht="30" x14ac:dyDescent="0.25">
      <c r="A301" s="4"/>
      <c r="B301" s="65">
        <v>3</v>
      </c>
      <c r="C301" s="66" t="s">
        <v>150</v>
      </c>
      <c r="D301" s="158"/>
      <c r="E301" s="158"/>
      <c r="F301" s="158"/>
      <c r="G301" s="158"/>
      <c r="H301" s="157"/>
      <c r="I301" s="132">
        <v>362400</v>
      </c>
      <c r="J301" s="67">
        <f>I301</f>
        <v>362400</v>
      </c>
      <c r="K301" s="71" t="s">
        <v>146</v>
      </c>
    </row>
    <row r="302" spans="1:11" x14ac:dyDescent="0.25">
      <c r="A302" s="4"/>
      <c r="B302" s="65">
        <v>4</v>
      </c>
      <c r="C302" s="66" t="s">
        <v>17</v>
      </c>
      <c r="D302" s="158"/>
      <c r="E302" s="158"/>
      <c r="F302" s="158"/>
      <c r="G302" s="158"/>
      <c r="H302" s="157"/>
      <c r="I302" s="67"/>
      <c r="J302" s="67"/>
      <c r="K302" s="72"/>
    </row>
    <row r="303" spans="1:11" x14ac:dyDescent="0.25">
      <c r="A303" s="4"/>
      <c r="B303" s="65">
        <v>6</v>
      </c>
      <c r="C303" s="66" t="s">
        <v>18</v>
      </c>
      <c r="D303" s="158"/>
      <c r="E303" s="158"/>
      <c r="F303" s="158"/>
      <c r="G303" s="158"/>
      <c r="H303" s="157"/>
      <c r="I303" s="67"/>
      <c r="J303" s="67"/>
      <c r="K303" s="72"/>
    </row>
    <row r="304" spans="1:11" x14ac:dyDescent="0.25">
      <c r="A304" s="4"/>
      <c r="B304" s="65">
        <v>6</v>
      </c>
      <c r="C304" s="66" t="s">
        <v>19</v>
      </c>
      <c r="D304" s="158"/>
      <c r="E304" s="158"/>
      <c r="F304" s="158"/>
      <c r="G304" s="158"/>
      <c r="H304" s="157"/>
      <c r="I304" s="67"/>
      <c r="J304" s="67"/>
      <c r="K304" s="72"/>
    </row>
    <row r="305" spans="1:11" x14ac:dyDescent="0.25">
      <c r="A305" s="4"/>
      <c r="B305" s="65">
        <v>2</v>
      </c>
      <c r="C305" s="66" t="s">
        <v>22</v>
      </c>
      <c r="D305" s="158"/>
      <c r="E305" s="158"/>
      <c r="F305" s="158"/>
      <c r="G305" s="158"/>
      <c r="H305" s="157"/>
      <c r="I305" s="67"/>
      <c r="J305" s="67"/>
      <c r="K305" s="72"/>
    </row>
    <row r="306" spans="1:11" x14ac:dyDescent="0.25">
      <c r="A306" s="4"/>
      <c r="B306" s="65">
        <v>5</v>
      </c>
      <c r="C306" s="66" t="s">
        <v>20</v>
      </c>
      <c r="D306" s="65"/>
      <c r="E306" s="65"/>
      <c r="F306" s="65"/>
      <c r="G306" s="65">
        <f>E306*F306</f>
        <v>0</v>
      </c>
      <c r="H306" s="157"/>
      <c r="I306" s="67">
        <f>G306</f>
        <v>0</v>
      </c>
      <c r="J306" s="67"/>
      <c r="K306" s="72"/>
    </row>
    <row r="307" spans="1:11" x14ac:dyDescent="0.25">
      <c r="A307" s="4"/>
      <c r="B307" s="68">
        <v>10</v>
      </c>
      <c r="C307" s="66" t="s">
        <v>21</v>
      </c>
      <c r="D307" s="65"/>
      <c r="E307" s="65"/>
      <c r="F307" s="65"/>
      <c r="G307" s="65">
        <f>E307*F307</f>
        <v>0</v>
      </c>
      <c r="H307" s="70"/>
      <c r="I307" s="67">
        <f>G307</f>
        <v>0</v>
      </c>
      <c r="J307" s="67"/>
      <c r="K307" s="72"/>
    </row>
    <row r="308" spans="1:11" ht="33" customHeight="1" x14ac:dyDescent="0.25">
      <c r="A308" s="9">
        <v>7</v>
      </c>
      <c r="B308" s="166" t="s">
        <v>190</v>
      </c>
      <c r="C308" s="166"/>
      <c r="D308" s="166"/>
      <c r="E308" s="166"/>
      <c r="F308" s="166"/>
      <c r="G308" s="10" t="s">
        <v>7</v>
      </c>
      <c r="H308" s="32"/>
      <c r="I308" s="25">
        <f>SUM(I309:I315)</f>
        <v>0</v>
      </c>
      <c r="J308" s="25">
        <f>SUM(J309:J315)</f>
        <v>0</v>
      </c>
      <c r="K308" s="11"/>
    </row>
    <row r="309" spans="1:11" ht="30" x14ac:dyDescent="0.25">
      <c r="A309" s="4"/>
      <c r="B309" s="65">
        <v>3</v>
      </c>
      <c r="C309" s="66" t="s">
        <v>150</v>
      </c>
      <c r="D309" s="158"/>
      <c r="E309" s="158"/>
      <c r="F309" s="158"/>
      <c r="G309" s="158"/>
      <c r="H309" s="157"/>
      <c r="I309" s="67">
        <v>0</v>
      </c>
      <c r="J309" s="67">
        <f>I309</f>
        <v>0</v>
      </c>
      <c r="K309" s="71" t="s">
        <v>146</v>
      </c>
    </row>
    <row r="310" spans="1:11" x14ac:dyDescent="0.25">
      <c r="A310" s="4"/>
      <c r="B310" s="65">
        <v>4</v>
      </c>
      <c r="C310" s="66" t="s">
        <v>17</v>
      </c>
      <c r="D310" s="158"/>
      <c r="E310" s="158"/>
      <c r="F310" s="158"/>
      <c r="G310" s="158"/>
      <c r="H310" s="157"/>
      <c r="I310" s="67"/>
      <c r="J310" s="67"/>
      <c r="K310" s="72"/>
    </row>
    <row r="311" spans="1:11" x14ac:dyDescent="0.25">
      <c r="A311" s="4"/>
      <c r="B311" s="65">
        <v>6</v>
      </c>
      <c r="C311" s="66" t="s">
        <v>18</v>
      </c>
      <c r="D311" s="158"/>
      <c r="E311" s="158"/>
      <c r="F311" s="158"/>
      <c r="G311" s="158"/>
      <c r="H311" s="157"/>
      <c r="I311" s="67"/>
      <c r="J311" s="67"/>
      <c r="K311" s="72"/>
    </row>
    <row r="312" spans="1:11" x14ac:dyDescent="0.25">
      <c r="A312" s="4"/>
      <c r="B312" s="65">
        <v>6</v>
      </c>
      <c r="C312" s="66" t="s">
        <v>19</v>
      </c>
      <c r="D312" s="158"/>
      <c r="E312" s="158"/>
      <c r="F312" s="158"/>
      <c r="G312" s="158"/>
      <c r="H312" s="157"/>
      <c r="I312" s="67"/>
      <c r="J312" s="67"/>
      <c r="K312" s="72"/>
    </row>
    <row r="313" spans="1:11" x14ac:dyDescent="0.25">
      <c r="A313" s="4"/>
      <c r="B313" s="65">
        <v>2</v>
      </c>
      <c r="C313" s="66" t="s">
        <v>22</v>
      </c>
      <c r="D313" s="158"/>
      <c r="E313" s="158"/>
      <c r="F313" s="158"/>
      <c r="G313" s="158"/>
      <c r="H313" s="157"/>
      <c r="I313" s="67"/>
      <c r="J313" s="67"/>
      <c r="K313" s="72"/>
    </row>
    <row r="314" spans="1:11" x14ac:dyDescent="0.25">
      <c r="A314" s="4"/>
      <c r="B314" s="65">
        <v>5</v>
      </c>
      <c r="C314" s="66" t="s">
        <v>20</v>
      </c>
      <c r="D314" s="65"/>
      <c r="E314" s="65"/>
      <c r="F314" s="65"/>
      <c r="G314" s="65">
        <f>E314*F314</f>
        <v>0</v>
      </c>
      <c r="H314" s="157"/>
      <c r="I314" s="67">
        <f>G314</f>
        <v>0</v>
      </c>
      <c r="J314" s="67"/>
      <c r="K314" s="72"/>
    </row>
    <row r="315" spans="1:11" x14ac:dyDescent="0.25">
      <c r="A315" s="4"/>
      <c r="B315" s="68">
        <v>10</v>
      </c>
      <c r="C315" s="66" t="s">
        <v>21</v>
      </c>
      <c r="D315" s="65"/>
      <c r="E315" s="65"/>
      <c r="F315" s="65"/>
      <c r="G315" s="65">
        <f>E315*F315</f>
        <v>0</v>
      </c>
      <c r="H315" s="70"/>
      <c r="I315" s="67">
        <f>G315</f>
        <v>0</v>
      </c>
      <c r="J315" s="67"/>
      <c r="K315" s="72"/>
    </row>
    <row r="316" spans="1:11" x14ac:dyDescent="0.25">
      <c r="A316" s="9">
        <v>8</v>
      </c>
      <c r="B316" s="166" t="s">
        <v>174</v>
      </c>
      <c r="C316" s="166"/>
      <c r="D316" s="166"/>
      <c r="E316" s="166"/>
      <c r="F316" s="166"/>
      <c r="G316" s="10" t="s">
        <v>7</v>
      </c>
      <c r="H316" s="32">
        <f>H317</f>
        <v>6100000</v>
      </c>
      <c r="I316" s="25">
        <f>SUM(I317:I323)</f>
        <v>354000</v>
      </c>
      <c r="J316" s="25">
        <f>SUM(J317:J323)</f>
        <v>354000</v>
      </c>
      <c r="K316" s="25"/>
    </row>
    <row r="317" spans="1:11" x14ac:dyDescent="0.25">
      <c r="A317" s="4"/>
      <c r="B317" s="65">
        <v>3</v>
      </c>
      <c r="C317" s="66" t="s">
        <v>16</v>
      </c>
      <c r="D317" s="158"/>
      <c r="E317" s="158"/>
      <c r="F317" s="158"/>
      <c r="G317" s="158"/>
      <c r="H317" s="157">
        <v>6100000</v>
      </c>
      <c r="I317" s="67"/>
      <c r="J317" s="67">
        <f>I317</f>
        <v>0</v>
      </c>
      <c r="K317" s="67"/>
    </row>
    <row r="318" spans="1:11" x14ac:dyDescent="0.25">
      <c r="A318" s="4"/>
      <c r="B318" s="65">
        <v>4</v>
      </c>
      <c r="C318" s="66" t="s">
        <v>17</v>
      </c>
      <c r="D318" s="158"/>
      <c r="E318" s="158"/>
      <c r="F318" s="158"/>
      <c r="G318" s="158"/>
      <c r="H318" s="157"/>
      <c r="I318" s="67">
        <v>350000</v>
      </c>
      <c r="J318" s="67">
        <f>I318</f>
        <v>350000</v>
      </c>
      <c r="K318" s="67" t="s">
        <v>126</v>
      </c>
    </row>
    <row r="319" spans="1:11" x14ac:dyDescent="0.25">
      <c r="A319" s="4"/>
      <c r="B319" s="65">
        <v>6</v>
      </c>
      <c r="C319" s="66" t="s">
        <v>18</v>
      </c>
      <c r="D319" s="158"/>
      <c r="E319" s="158"/>
      <c r="F319" s="158"/>
      <c r="G319" s="158"/>
      <c r="H319" s="157"/>
      <c r="I319" s="67">
        <v>2000</v>
      </c>
      <c r="J319" s="67">
        <f t="shared" ref="J319:J321" si="25">I319</f>
        <v>2000</v>
      </c>
      <c r="K319" s="67"/>
    </row>
    <row r="320" spans="1:11" x14ac:dyDescent="0.25">
      <c r="A320" s="4"/>
      <c r="B320" s="65">
        <v>6</v>
      </c>
      <c r="C320" s="66" t="s">
        <v>19</v>
      </c>
      <c r="D320" s="158"/>
      <c r="E320" s="158"/>
      <c r="F320" s="158"/>
      <c r="G320" s="158"/>
      <c r="H320" s="157">
        <v>0</v>
      </c>
      <c r="I320" s="67">
        <v>1000</v>
      </c>
      <c r="J320" s="67">
        <f t="shared" si="25"/>
        <v>1000</v>
      </c>
      <c r="K320" s="67"/>
    </row>
    <row r="321" spans="1:11" x14ac:dyDescent="0.25">
      <c r="A321" s="4"/>
      <c r="B321" s="65">
        <v>2</v>
      </c>
      <c r="C321" s="66" t="s">
        <v>22</v>
      </c>
      <c r="D321" s="158"/>
      <c r="E321" s="158"/>
      <c r="F321" s="158"/>
      <c r="G321" s="158"/>
      <c r="H321" s="157"/>
      <c r="I321" s="67">
        <v>1000</v>
      </c>
      <c r="J321" s="67">
        <f t="shared" si="25"/>
        <v>1000</v>
      </c>
      <c r="K321" s="67"/>
    </row>
    <row r="322" spans="1:11" x14ac:dyDescent="0.25">
      <c r="A322" s="4"/>
      <c r="B322" s="65">
        <v>5</v>
      </c>
      <c r="C322" s="66" t="s">
        <v>20</v>
      </c>
      <c r="D322" s="65"/>
      <c r="E322" s="65"/>
      <c r="F322" s="65"/>
      <c r="G322" s="65">
        <f>E322*F322</f>
        <v>0</v>
      </c>
      <c r="H322" s="157"/>
      <c r="I322" s="67">
        <v>0</v>
      </c>
      <c r="J322" s="67">
        <f>I322</f>
        <v>0</v>
      </c>
      <c r="K322" s="67"/>
    </row>
    <row r="323" spans="1:11" x14ac:dyDescent="0.25">
      <c r="A323" s="4"/>
      <c r="B323" s="68">
        <v>10</v>
      </c>
      <c r="C323" s="66" t="s">
        <v>21</v>
      </c>
      <c r="D323" s="65"/>
      <c r="E323" s="65"/>
      <c r="F323" s="65"/>
      <c r="G323" s="65">
        <f>E323*F323</f>
        <v>0</v>
      </c>
      <c r="H323" s="70"/>
      <c r="I323" s="67">
        <f>G323</f>
        <v>0</v>
      </c>
      <c r="J323" s="67">
        <f>I323</f>
        <v>0</v>
      </c>
      <c r="K323" s="67"/>
    </row>
    <row r="324" spans="1:11" x14ac:dyDescent="0.25">
      <c r="A324" s="9">
        <v>9</v>
      </c>
      <c r="B324" s="166" t="s">
        <v>196</v>
      </c>
      <c r="C324" s="166"/>
      <c r="D324" s="166"/>
      <c r="E324" s="166"/>
      <c r="F324" s="166"/>
      <c r="G324" s="10" t="s">
        <v>7</v>
      </c>
      <c r="H324" s="11">
        <f>SUM(H325:H331)</f>
        <v>62785352</v>
      </c>
      <c r="I324" s="25">
        <f>SUM(I325:I331)</f>
        <v>62000</v>
      </c>
      <c r="J324" s="25">
        <f>SUM(J325:J331)</f>
        <v>62000</v>
      </c>
      <c r="K324" s="25"/>
    </row>
    <row r="325" spans="1:11" x14ac:dyDescent="0.25">
      <c r="A325" s="4"/>
      <c r="B325" s="65">
        <v>3</v>
      </c>
      <c r="C325" s="66" t="s">
        <v>16</v>
      </c>
      <c r="D325" s="158"/>
      <c r="E325" s="158"/>
      <c r="F325" s="158"/>
      <c r="G325" s="158"/>
      <c r="H325" s="157">
        <v>40633538</v>
      </c>
      <c r="I325" s="67"/>
      <c r="J325" s="67"/>
      <c r="K325" s="67"/>
    </row>
    <row r="326" spans="1:11" x14ac:dyDescent="0.25">
      <c r="A326" s="4"/>
      <c r="B326" s="65">
        <v>4</v>
      </c>
      <c r="C326" s="66" t="s">
        <v>17</v>
      </c>
      <c r="D326" s="158"/>
      <c r="E326" s="158"/>
      <c r="F326" s="158"/>
      <c r="G326" s="158"/>
      <c r="H326" s="157"/>
      <c r="I326" s="67"/>
      <c r="J326" s="67">
        <f>I326</f>
        <v>0</v>
      </c>
      <c r="K326" s="67"/>
    </row>
    <row r="327" spans="1:11" x14ac:dyDescent="0.25">
      <c r="A327" s="4"/>
      <c r="B327" s="65">
        <v>6</v>
      </c>
      <c r="C327" s="66" t="s">
        <v>18</v>
      </c>
      <c r="D327" s="158"/>
      <c r="E327" s="158"/>
      <c r="F327" s="158"/>
      <c r="G327" s="158"/>
      <c r="H327" s="157"/>
      <c r="I327" s="67">
        <v>1000</v>
      </c>
      <c r="J327" s="67">
        <f>I327</f>
        <v>1000</v>
      </c>
      <c r="K327" s="67"/>
    </row>
    <row r="328" spans="1:11" x14ac:dyDescent="0.25">
      <c r="A328" s="4"/>
      <c r="B328" s="65">
        <v>6</v>
      </c>
      <c r="C328" s="66" t="s">
        <v>19</v>
      </c>
      <c r="D328" s="158"/>
      <c r="E328" s="158"/>
      <c r="F328" s="158"/>
      <c r="G328" s="158"/>
      <c r="H328" s="157">
        <v>22151814</v>
      </c>
      <c r="I328" s="67">
        <v>1000</v>
      </c>
      <c r="J328" s="67">
        <f t="shared" ref="J328:J329" si="26">I328</f>
        <v>1000</v>
      </c>
      <c r="K328" s="67"/>
    </row>
    <row r="329" spans="1:11" x14ac:dyDescent="0.25">
      <c r="A329" s="4"/>
      <c r="B329" s="65">
        <v>2</v>
      </c>
      <c r="C329" s="66" t="s">
        <v>22</v>
      </c>
      <c r="D329" s="158"/>
      <c r="E329" s="158"/>
      <c r="F329" s="158"/>
      <c r="G329" s="158"/>
      <c r="H329" s="157"/>
      <c r="I329" s="67">
        <f>50000+10000</f>
        <v>60000</v>
      </c>
      <c r="J329" s="67">
        <f t="shared" si="26"/>
        <v>60000</v>
      </c>
      <c r="K329" s="67"/>
    </row>
    <row r="330" spans="1:11" x14ac:dyDescent="0.25">
      <c r="A330" s="4"/>
      <c r="B330" s="65">
        <v>5</v>
      </c>
      <c r="C330" s="66" t="s">
        <v>20</v>
      </c>
      <c r="D330" s="65"/>
      <c r="E330" s="65"/>
      <c r="F330" s="65"/>
      <c r="G330" s="65">
        <f>E330*F330</f>
        <v>0</v>
      </c>
      <c r="H330" s="157"/>
      <c r="I330" s="67">
        <f>G330</f>
        <v>0</v>
      </c>
      <c r="J330" s="67"/>
      <c r="K330" s="67"/>
    </row>
    <row r="331" spans="1:11" x14ac:dyDescent="0.25">
      <c r="A331" s="4"/>
      <c r="B331" s="68">
        <v>10</v>
      </c>
      <c r="C331" s="66" t="s">
        <v>21</v>
      </c>
      <c r="D331" s="65"/>
      <c r="E331" s="65"/>
      <c r="F331" s="65"/>
      <c r="G331" s="65">
        <f>E331*F331</f>
        <v>0</v>
      </c>
      <c r="H331" s="70"/>
      <c r="I331" s="67">
        <f>G331</f>
        <v>0</v>
      </c>
      <c r="J331" s="67"/>
      <c r="K331" s="67"/>
    </row>
    <row r="332" spans="1:11" x14ac:dyDescent="0.25">
      <c r="A332" s="9">
        <v>10</v>
      </c>
      <c r="B332" s="166" t="s">
        <v>224</v>
      </c>
      <c r="C332" s="166"/>
      <c r="D332" s="166"/>
      <c r="E332" s="166"/>
      <c r="F332" s="166"/>
      <c r="G332" s="10" t="s">
        <v>7</v>
      </c>
      <c r="H332" s="11">
        <f>SUM(H333:H339)</f>
        <v>0</v>
      </c>
      <c r="I332" s="25">
        <f>SUM(I333:I339)</f>
        <v>89300</v>
      </c>
      <c r="J332" s="25">
        <f>SUM(J333:J339)</f>
        <v>89300</v>
      </c>
      <c r="K332" s="25"/>
    </row>
    <row r="333" spans="1:11" x14ac:dyDescent="0.25">
      <c r="A333" s="4"/>
      <c r="B333" s="65">
        <v>3</v>
      </c>
      <c r="C333" s="66" t="s">
        <v>16</v>
      </c>
      <c r="D333" s="158"/>
      <c r="E333" s="158"/>
      <c r="F333" s="158"/>
      <c r="G333" s="158"/>
      <c r="H333" s="157"/>
      <c r="I333" s="67">
        <v>89300</v>
      </c>
      <c r="J333" s="67">
        <f>I333</f>
        <v>89300</v>
      </c>
      <c r="K333" s="67" t="s">
        <v>207</v>
      </c>
    </row>
    <row r="334" spans="1:11" x14ac:dyDescent="0.25">
      <c r="A334" s="4"/>
      <c r="B334" s="65">
        <v>4</v>
      </c>
      <c r="C334" s="66" t="s">
        <v>208</v>
      </c>
      <c r="D334" s="158"/>
      <c r="E334" s="158"/>
      <c r="F334" s="158"/>
      <c r="G334" s="158"/>
      <c r="H334" s="157"/>
      <c r="I334" s="67"/>
      <c r="J334" s="67">
        <f>I334</f>
        <v>0</v>
      </c>
    </row>
    <row r="335" spans="1:11" x14ac:dyDescent="0.25">
      <c r="A335" s="4"/>
      <c r="B335" s="65">
        <v>6</v>
      </c>
      <c r="C335" s="66" t="s">
        <v>18</v>
      </c>
      <c r="D335" s="158"/>
      <c r="E335" s="158"/>
      <c r="F335" s="158"/>
      <c r="G335" s="158"/>
      <c r="H335" s="157"/>
      <c r="I335" s="67"/>
      <c r="J335" s="67"/>
      <c r="K335" s="67"/>
    </row>
    <row r="336" spans="1:11" x14ac:dyDescent="0.25">
      <c r="A336" s="4"/>
      <c r="B336" s="65">
        <v>6</v>
      </c>
      <c r="C336" s="66" t="s">
        <v>19</v>
      </c>
      <c r="D336" s="158"/>
      <c r="E336" s="158"/>
      <c r="F336" s="158"/>
      <c r="G336" s="158"/>
      <c r="H336" s="157"/>
      <c r="I336" s="67"/>
      <c r="J336" s="67"/>
      <c r="K336" s="67"/>
    </row>
    <row r="337" spans="1:11" x14ac:dyDescent="0.25">
      <c r="A337" s="4"/>
      <c r="B337" s="65">
        <v>2</v>
      </c>
      <c r="C337" s="66" t="s">
        <v>22</v>
      </c>
      <c r="D337" s="158"/>
      <c r="E337" s="158"/>
      <c r="F337" s="158"/>
      <c r="G337" s="158"/>
      <c r="H337" s="157"/>
      <c r="I337" s="67"/>
      <c r="J337" s="67"/>
      <c r="K337" s="67"/>
    </row>
    <row r="338" spans="1:11" x14ac:dyDescent="0.25">
      <c r="A338" s="4"/>
      <c r="B338" s="65">
        <v>5</v>
      </c>
      <c r="C338" s="66" t="s">
        <v>20</v>
      </c>
      <c r="D338" s="65"/>
      <c r="E338" s="65"/>
      <c r="F338" s="65"/>
      <c r="G338" s="65">
        <f>E338*F338</f>
        <v>0</v>
      </c>
      <c r="H338" s="157"/>
      <c r="I338" s="67">
        <f>G338</f>
        <v>0</v>
      </c>
      <c r="J338" s="67"/>
      <c r="K338" s="67"/>
    </row>
    <row r="339" spans="1:11" x14ac:dyDescent="0.25">
      <c r="A339" s="4"/>
      <c r="B339" s="68">
        <v>10</v>
      </c>
      <c r="C339" s="66" t="s">
        <v>21</v>
      </c>
      <c r="D339" s="65"/>
      <c r="E339" s="65"/>
      <c r="F339" s="65"/>
      <c r="G339" s="65">
        <f>E339*F339</f>
        <v>0</v>
      </c>
      <c r="H339" s="70"/>
      <c r="I339" s="67">
        <f>G339</f>
        <v>0</v>
      </c>
      <c r="J339" s="67"/>
      <c r="K339" s="67"/>
    </row>
    <row r="340" spans="1:11" x14ac:dyDescent="0.25">
      <c r="A340" s="9">
        <v>11</v>
      </c>
      <c r="B340" s="166" t="s">
        <v>233</v>
      </c>
      <c r="C340" s="166"/>
      <c r="D340" s="166"/>
      <c r="E340" s="166"/>
      <c r="F340" s="166"/>
      <c r="G340" s="10" t="s">
        <v>7</v>
      </c>
      <c r="H340" s="11">
        <f>SUM(H341:H347)</f>
        <v>0</v>
      </c>
      <c r="I340" s="25">
        <f>SUM(I341:I347)</f>
        <v>247300</v>
      </c>
      <c r="J340" s="25">
        <f>SUM(J341:J347)</f>
        <v>247300</v>
      </c>
      <c r="K340" s="25"/>
    </row>
    <row r="341" spans="1:11" x14ac:dyDescent="0.25">
      <c r="A341" s="4"/>
      <c r="B341" s="65">
        <v>3</v>
      </c>
      <c r="C341" s="66" t="s">
        <v>16</v>
      </c>
      <c r="D341" s="158"/>
      <c r="E341" s="158"/>
      <c r="F341" s="158"/>
      <c r="G341" s="158"/>
      <c r="H341" s="157"/>
      <c r="I341" s="118">
        <f>319300-72000</f>
        <v>247300</v>
      </c>
      <c r="J341" s="118">
        <f>I341</f>
        <v>247300</v>
      </c>
      <c r="K341" s="67" t="s">
        <v>207</v>
      </c>
    </row>
    <row r="342" spans="1:11" x14ac:dyDescent="0.25">
      <c r="A342" s="4"/>
      <c r="B342" s="65">
        <v>4</v>
      </c>
      <c r="C342" s="66" t="s">
        <v>208</v>
      </c>
      <c r="D342" s="158"/>
      <c r="E342" s="158"/>
      <c r="F342" s="158"/>
      <c r="G342" s="158"/>
      <c r="H342" s="157"/>
      <c r="I342" s="67"/>
      <c r="J342" s="67">
        <f>I342</f>
        <v>0</v>
      </c>
    </row>
    <row r="343" spans="1:11" x14ac:dyDescent="0.25">
      <c r="A343" s="4"/>
      <c r="B343" s="65">
        <v>6</v>
      </c>
      <c r="C343" s="66" t="s">
        <v>18</v>
      </c>
      <c r="D343" s="158"/>
      <c r="E343" s="158"/>
      <c r="F343" s="158"/>
      <c r="G343" s="158"/>
      <c r="H343" s="157"/>
      <c r="I343" s="67"/>
      <c r="J343" s="67"/>
      <c r="K343" s="67"/>
    </row>
    <row r="344" spans="1:11" x14ac:dyDescent="0.25">
      <c r="A344" s="4"/>
      <c r="B344" s="65">
        <v>6</v>
      </c>
      <c r="C344" s="66" t="s">
        <v>19</v>
      </c>
      <c r="D344" s="158"/>
      <c r="E344" s="158"/>
      <c r="F344" s="158"/>
      <c r="G344" s="158"/>
      <c r="H344" s="157"/>
      <c r="I344" s="67"/>
      <c r="J344" s="67"/>
      <c r="K344" s="67"/>
    </row>
    <row r="345" spans="1:11" x14ac:dyDescent="0.25">
      <c r="A345" s="4"/>
      <c r="B345" s="65">
        <v>2</v>
      </c>
      <c r="C345" s="66" t="s">
        <v>22</v>
      </c>
      <c r="D345" s="158"/>
      <c r="E345" s="158"/>
      <c r="F345" s="158"/>
      <c r="G345" s="158"/>
      <c r="H345" s="157"/>
      <c r="I345" s="67"/>
      <c r="J345" s="67"/>
      <c r="K345" s="67"/>
    </row>
    <row r="346" spans="1:11" x14ac:dyDescent="0.25">
      <c r="A346" s="4"/>
      <c r="B346" s="65">
        <v>5</v>
      </c>
      <c r="C346" s="66" t="s">
        <v>20</v>
      </c>
      <c r="D346" s="65"/>
      <c r="E346" s="65"/>
      <c r="F346" s="65"/>
      <c r="G346" s="65">
        <f>E346*F346</f>
        <v>0</v>
      </c>
      <c r="H346" s="157"/>
      <c r="I346" s="67">
        <f>G346</f>
        <v>0</v>
      </c>
      <c r="J346" s="67"/>
      <c r="K346" s="67"/>
    </row>
    <row r="347" spans="1:11" x14ac:dyDescent="0.25">
      <c r="A347" s="4"/>
      <c r="B347" s="68">
        <v>10</v>
      </c>
      <c r="C347" s="66" t="s">
        <v>21</v>
      </c>
      <c r="D347" s="65"/>
      <c r="E347" s="65"/>
      <c r="F347" s="65"/>
      <c r="G347" s="65">
        <f>E347*F347</f>
        <v>0</v>
      </c>
      <c r="H347" s="70"/>
      <c r="I347" s="67">
        <f>G347</f>
        <v>0</v>
      </c>
      <c r="J347" s="67"/>
      <c r="K347" s="67"/>
    </row>
    <row r="348" spans="1:11" x14ac:dyDescent="0.25">
      <c r="A348" s="9">
        <v>12</v>
      </c>
      <c r="B348" s="166" t="s">
        <v>232</v>
      </c>
      <c r="C348" s="166"/>
      <c r="D348" s="166"/>
      <c r="E348" s="166"/>
      <c r="F348" s="166"/>
      <c r="G348" s="10" t="s">
        <v>7</v>
      </c>
      <c r="H348" s="11">
        <f>SUM(H349:H355)</f>
        <v>0</v>
      </c>
      <c r="I348" s="25">
        <f>SUM(I349:I355)</f>
        <v>400200</v>
      </c>
      <c r="J348" s="25">
        <f>SUM(J349:J355)</f>
        <v>400200</v>
      </c>
      <c r="K348" s="25"/>
    </row>
    <row r="349" spans="1:11" x14ac:dyDescent="0.25">
      <c r="A349" s="4"/>
      <c r="B349" s="65">
        <v>3</v>
      </c>
      <c r="C349" s="66" t="s">
        <v>16</v>
      </c>
      <c r="D349" s="158"/>
      <c r="E349" s="158"/>
      <c r="F349" s="158"/>
      <c r="G349" s="158"/>
      <c r="H349" s="157"/>
      <c r="I349" s="118">
        <f>322000-300</f>
        <v>321700</v>
      </c>
      <c r="J349" s="118">
        <f>I349</f>
        <v>321700</v>
      </c>
      <c r="K349" s="67" t="s">
        <v>278</v>
      </c>
    </row>
    <row r="350" spans="1:11" x14ac:dyDescent="0.25">
      <c r="A350" s="4"/>
      <c r="B350" s="65">
        <v>4</v>
      </c>
      <c r="C350" s="66" t="s">
        <v>208</v>
      </c>
      <c r="D350" s="158"/>
      <c r="E350" s="158"/>
      <c r="F350" s="158"/>
      <c r="G350" s="158"/>
      <c r="H350" s="157"/>
      <c r="I350" s="67"/>
      <c r="J350" s="67">
        <f>I350</f>
        <v>0</v>
      </c>
    </row>
    <row r="351" spans="1:11" x14ac:dyDescent="0.25">
      <c r="A351" s="4"/>
      <c r="B351" s="65">
        <v>6</v>
      </c>
      <c r="C351" s="66" t="s">
        <v>18</v>
      </c>
      <c r="D351" s="158"/>
      <c r="E351" s="158"/>
      <c r="F351" s="158"/>
      <c r="G351" s="158"/>
      <c r="H351" s="157"/>
      <c r="I351" s="67"/>
      <c r="J351" s="67"/>
      <c r="K351" s="67"/>
    </row>
    <row r="352" spans="1:11" x14ac:dyDescent="0.25">
      <c r="A352" s="4"/>
      <c r="B352" s="65">
        <v>6</v>
      </c>
      <c r="C352" s="66" t="s">
        <v>19</v>
      </c>
      <c r="D352" s="158"/>
      <c r="E352" s="158"/>
      <c r="F352" s="158"/>
      <c r="G352" s="158"/>
      <c r="H352" s="157"/>
      <c r="I352" s="67"/>
      <c r="J352" s="67"/>
      <c r="K352" s="67"/>
    </row>
    <row r="353" spans="1:11" x14ac:dyDescent="0.25">
      <c r="A353" s="4"/>
      <c r="B353" s="65">
        <v>2</v>
      </c>
      <c r="C353" s="66" t="s">
        <v>22</v>
      </c>
      <c r="D353" s="158"/>
      <c r="E353" s="158"/>
      <c r="F353" s="158"/>
      <c r="G353" s="158"/>
      <c r="H353" s="157"/>
      <c r="I353" s="67"/>
      <c r="J353" s="67"/>
      <c r="K353" s="67"/>
    </row>
    <row r="354" spans="1:11" x14ac:dyDescent="0.25">
      <c r="A354" s="4"/>
      <c r="B354" s="65">
        <v>5</v>
      </c>
      <c r="C354" s="66" t="s">
        <v>20</v>
      </c>
      <c r="D354" s="65"/>
      <c r="E354" s="65"/>
      <c r="F354" s="65"/>
      <c r="G354" s="65">
        <f>E354*F354</f>
        <v>0</v>
      </c>
      <c r="H354" s="157"/>
      <c r="I354" s="67">
        <f>G354</f>
        <v>0</v>
      </c>
      <c r="J354" s="67"/>
      <c r="K354" s="67"/>
    </row>
    <row r="355" spans="1:11" x14ac:dyDescent="0.25">
      <c r="A355" s="4"/>
      <c r="B355" s="68">
        <v>10</v>
      </c>
      <c r="C355" s="66" t="s">
        <v>21</v>
      </c>
      <c r="D355" s="65" t="s">
        <v>123</v>
      </c>
      <c r="E355" s="65">
        <v>1</v>
      </c>
      <c r="F355" s="65">
        <f>95000-16500</f>
        <v>78500</v>
      </c>
      <c r="G355" s="65">
        <f>E355*F355</f>
        <v>78500</v>
      </c>
      <c r="H355" s="70"/>
      <c r="I355" s="118">
        <f>G355</f>
        <v>78500</v>
      </c>
      <c r="J355" s="118">
        <f>I355</f>
        <v>78500</v>
      </c>
      <c r="K355" s="67" t="s">
        <v>277</v>
      </c>
    </row>
    <row r="356" spans="1:11" ht="33" customHeight="1" x14ac:dyDescent="0.25">
      <c r="A356" s="9">
        <v>13</v>
      </c>
      <c r="B356" s="282" t="s">
        <v>263</v>
      </c>
      <c r="C356" s="282"/>
      <c r="D356" s="282"/>
      <c r="E356" s="282"/>
      <c r="F356" s="282"/>
      <c r="G356" s="10" t="s">
        <v>7</v>
      </c>
      <c r="H356" s="11">
        <f>SUM(H357:H363)</f>
        <v>0</v>
      </c>
      <c r="I356" s="25">
        <f>SUM(I357:I363)</f>
        <v>44650</v>
      </c>
      <c r="J356" s="25">
        <f>SUM(J357:J363)</f>
        <v>44650</v>
      </c>
      <c r="K356" s="25"/>
    </row>
    <row r="357" spans="1:11" x14ac:dyDescent="0.25">
      <c r="A357" s="4"/>
      <c r="B357" s="65">
        <v>3</v>
      </c>
      <c r="C357" s="66" t="s">
        <v>16</v>
      </c>
      <c r="D357" s="169"/>
      <c r="E357" s="170"/>
      <c r="F357" s="170"/>
      <c r="G357" s="171"/>
      <c r="H357" s="174"/>
      <c r="I357" s="67"/>
      <c r="J357" s="67"/>
      <c r="K357" s="67"/>
    </row>
    <row r="358" spans="1:11" x14ac:dyDescent="0.25">
      <c r="A358" s="4"/>
      <c r="B358" s="65">
        <v>4</v>
      </c>
      <c r="C358" s="66" t="s">
        <v>208</v>
      </c>
      <c r="D358" s="169"/>
      <c r="E358" s="170"/>
      <c r="F358" s="170"/>
      <c r="G358" s="171"/>
      <c r="H358" s="175"/>
      <c r="I358" s="67"/>
      <c r="J358" s="67">
        <f>I358</f>
        <v>0</v>
      </c>
    </row>
    <row r="359" spans="1:11" x14ac:dyDescent="0.25">
      <c r="A359" s="4"/>
      <c r="B359" s="65">
        <v>6</v>
      </c>
      <c r="C359" s="66" t="s">
        <v>18</v>
      </c>
      <c r="D359" s="169"/>
      <c r="E359" s="170"/>
      <c r="F359" s="170"/>
      <c r="G359" s="171"/>
      <c r="H359" s="176"/>
      <c r="I359" s="67"/>
      <c r="J359" s="67"/>
      <c r="K359" s="67"/>
    </row>
    <row r="360" spans="1:11" x14ac:dyDescent="0.25">
      <c r="A360" s="4"/>
      <c r="B360" s="65">
        <v>6</v>
      </c>
      <c r="C360" s="66" t="s">
        <v>19</v>
      </c>
      <c r="D360" s="169"/>
      <c r="E360" s="170"/>
      <c r="F360" s="170"/>
      <c r="G360" s="171"/>
      <c r="H360" s="174"/>
      <c r="I360" s="67"/>
      <c r="J360" s="67"/>
      <c r="K360" s="67"/>
    </row>
    <row r="361" spans="1:11" x14ac:dyDescent="0.25">
      <c r="A361" s="4"/>
      <c r="B361" s="65">
        <v>2</v>
      </c>
      <c r="C361" s="66" t="s">
        <v>22</v>
      </c>
      <c r="D361" s="169"/>
      <c r="E361" s="170"/>
      <c r="F361" s="170"/>
      <c r="G361" s="171"/>
      <c r="H361" s="175"/>
      <c r="I361" s="67"/>
      <c r="J361" s="67"/>
      <c r="K361" s="67"/>
    </row>
    <row r="362" spans="1:11" x14ac:dyDescent="0.25">
      <c r="A362" s="4"/>
      <c r="B362" s="65">
        <v>5</v>
      </c>
      <c r="C362" s="66" t="s">
        <v>20</v>
      </c>
      <c r="D362" s="65" t="s">
        <v>175</v>
      </c>
      <c r="E362" s="65">
        <v>1</v>
      </c>
      <c r="F362" s="65">
        <v>44650</v>
      </c>
      <c r="G362" s="65">
        <f>E362*F362</f>
        <v>44650</v>
      </c>
      <c r="H362" s="176"/>
      <c r="I362" s="67">
        <f>G362</f>
        <v>44650</v>
      </c>
      <c r="J362" s="67">
        <f>I362</f>
        <v>44650</v>
      </c>
      <c r="K362" s="67"/>
    </row>
    <row r="363" spans="1:11" x14ac:dyDescent="0.25">
      <c r="A363" s="4"/>
      <c r="B363" s="68">
        <v>10</v>
      </c>
      <c r="C363" s="66" t="s">
        <v>21</v>
      </c>
      <c r="D363" s="65"/>
      <c r="E363" s="65"/>
      <c r="F363" s="65"/>
      <c r="G363" s="65">
        <f>E363*F363</f>
        <v>0</v>
      </c>
      <c r="H363" s="70"/>
      <c r="I363" s="67">
        <f>G363</f>
        <v>0</v>
      </c>
      <c r="J363" s="67"/>
      <c r="K363" s="67"/>
    </row>
    <row r="364" spans="1:11" ht="43.5" customHeight="1" x14ac:dyDescent="0.25">
      <c r="A364" s="9">
        <v>14</v>
      </c>
      <c r="B364" s="290"/>
      <c r="C364" s="290"/>
      <c r="D364" s="290"/>
      <c r="E364" s="290"/>
      <c r="F364" s="290"/>
      <c r="G364" s="10" t="s">
        <v>7</v>
      </c>
      <c r="H364" s="11">
        <f>SUM(H365:H371)</f>
        <v>0</v>
      </c>
      <c r="I364" s="25">
        <f>SUM(I365:I371)</f>
        <v>0</v>
      </c>
      <c r="J364" s="25">
        <f>SUM(J365:J371)</f>
        <v>0</v>
      </c>
      <c r="K364" s="25"/>
    </row>
    <row r="365" spans="1:11" x14ac:dyDescent="0.25">
      <c r="A365" s="4"/>
      <c r="B365" s="65">
        <v>3</v>
      </c>
      <c r="C365" s="66" t="s">
        <v>16</v>
      </c>
      <c r="D365" s="158"/>
      <c r="E365" s="158"/>
      <c r="F365" s="158"/>
      <c r="G365" s="158"/>
      <c r="H365" s="157"/>
      <c r="I365" s="67">
        <v>0</v>
      </c>
      <c r="J365" s="67">
        <f>I365</f>
        <v>0</v>
      </c>
      <c r="K365" s="67"/>
    </row>
    <row r="366" spans="1:11" x14ac:dyDescent="0.25">
      <c r="A366" s="4"/>
      <c r="B366" s="65">
        <v>4</v>
      </c>
      <c r="C366" s="66" t="s">
        <v>208</v>
      </c>
      <c r="D366" s="158"/>
      <c r="E366" s="158"/>
      <c r="F366" s="158"/>
      <c r="G366" s="158"/>
      <c r="H366" s="157"/>
      <c r="I366" s="67">
        <v>0</v>
      </c>
      <c r="J366" s="67">
        <v>0</v>
      </c>
    </row>
    <row r="367" spans="1:11" x14ac:dyDescent="0.25">
      <c r="A367" s="4"/>
      <c r="B367" s="148">
        <v>6</v>
      </c>
      <c r="C367" s="149" t="s">
        <v>286</v>
      </c>
      <c r="D367" s="291"/>
      <c r="E367" s="291"/>
      <c r="F367" s="291"/>
      <c r="G367" s="291"/>
      <c r="H367" s="157"/>
      <c r="I367" s="67">
        <v>0</v>
      </c>
      <c r="J367" s="67">
        <f>I367</f>
        <v>0</v>
      </c>
      <c r="K367" s="150"/>
    </row>
    <row r="368" spans="1:11" x14ac:dyDescent="0.25">
      <c r="A368" s="4"/>
      <c r="B368" s="65">
        <v>6</v>
      </c>
      <c r="C368" s="66" t="s">
        <v>19</v>
      </c>
      <c r="D368" s="158"/>
      <c r="E368" s="158"/>
      <c r="F368" s="158"/>
      <c r="G368" s="158"/>
      <c r="H368" s="157"/>
      <c r="I368" s="67">
        <v>0</v>
      </c>
      <c r="J368" s="67">
        <v>0</v>
      </c>
      <c r="K368" s="67"/>
    </row>
    <row r="369" spans="1:11" x14ac:dyDescent="0.25">
      <c r="A369" s="4"/>
      <c r="B369" s="65">
        <v>2</v>
      </c>
      <c r="C369" s="66" t="s">
        <v>22</v>
      </c>
      <c r="D369" s="158"/>
      <c r="E369" s="158"/>
      <c r="F369" s="158"/>
      <c r="G369" s="158"/>
      <c r="H369" s="157"/>
      <c r="I369" s="67">
        <v>0</v>
      </c>
      <c r="J369" s="67">
        <v>0</v>
      </c>
      <c r="K369" s="67"/>
    </row>
    <row r="370" spans="1:11" x14ac:dyDescent="0.25">
      <c r="A370" s="4"/>
      <c r="B370" s="65">
        <v>5</v>
      </c>
      <c r="C370" s="66" t="s">
        <v>20</v>
      </c>
      <c r="D370" s="65"/>
      <c r="E370" s="65"/>
      <c r="F370" s="65"/>
      <c r="G370" s="65">
        <f>E370*F370</f>
        <v>0</v>
      </c>
      <c r="H370" s="157"/>
      <c r="I370" s="67">
        <f>G370</f>
        <v>0</v>
      </c>
      <c r="J370" s="67">
        <v>0</v>
      </c>
      <c r="K370" s="67"/>
    </row>
    <row r="371" spans="1:11" x14ac:dyDescent="0.25">
      <c r="A371" s="4"/>
      <c r="B371" s="68">
        <v>10</v>
      </c>
      <c r="C371" s="66" t="s">
        <v>21</v>
      </c>
      <c r="D371" s="65"/>
      <c r="E371" s="65"/>
      <c r="F371" s="65"/>
      <c r="G371" s="65">
        <f>E371*F371</f>
        <v>0</v>
      </c>
      <c r="H371" s="70"/>
      <c r="I371" s="67">
        <f>G371</f>
        <v>0</v>
      </c>
      <c r="J371" s="67">
        <v>0</v>
      </c>
      <c r="K371" s="67"/>
    </row>
    <row r="372" spans="1:11" x14ac:dyDescent="0.25">
      <c r="A372" s="9">
        <v>15</v>
      </c>
      <c r="B372" s="166" t="s">
        <v>273</v>
      </c>
      <c r="C372" s="166"/>
      <c r="D372" s="166"/>
      <c r="E372" s="166"/>
      <c r="F372" s="166"/>
      <c r="G372" s="10" t="s">
        <v>7</v>
      </c>
      <c r="H372" s="11">
        <f>SUM(H373:H379)</f>
        <v>0</v>
      </c>
      <c r="I372" s="25">
        <f>SUM(I373:I379)</f>
        <v>0</v>
      </c>
      <c r="J372" s="25">
        <f>SUM(J373:J379)</f>
        <v>0</v>
      </c>
      <c r="K372" s="25"/>
    </row>
    <row r="373" spans="1:11" x14ac:dyDescent="0.25">
      <c r="A373" s="4"/>
      <c r="B373" s="65">
        <v>3</v>
      </c>
      <c r="C373" s="66" t="s">
        <v>16</v>
      </c>
      <c r="D373" s="158"/>
      <c r="E373" s="158"/>
      <c r="F373" s="158"/>
      <c r="G373" s="158"/>
      <c r="H373" s="157"/>
      <c r="I373" s="67"/>
      <c r="J373" s="67"/>
      <c r="K373" s="67"/>
    </row>
    <row r="374" spans="1:11" x14ac:dyDescent="0.25">
      <c r="A374" s="4"/>
      <c r="B374" s="65">
        <v>4</v>
      </c>
      <c r="C374" s="66" t="s">
        <v>208</v>
      </c>
      <c r="D374" s="158"/>
      <c r="E374" s="158"/>
      <c r="F374" s="158"/>
      <c r="G374" s="158"/>
      <c r="H374" s="157"/>
      <c r="I374" s="67"/>
      <c r="J374" s="67">
        <f>I374</f>
        <v>0</v>
      </c>
    </row>
    <row r="375" spans="1:11" x14ac:dyDescent="0.25">
      <c r="A375" s="4"/>
      <c r="B375" s="65">
        <v>6</v>
      </c>
      <c r="C375" s="66" t="s">
        <v>18</v>
      </c>
      <c r="D375" s="158"/>
      <c r="E375" s="158"/>
      <c r="F375" s="158"/>
      <c r="G375" s="158"/>
      <c r="H375" s="157"/>
      <c r="I375" s="67"/>
      <c r="J375" s="67"/>
      <c r="K375" s="67"/>
    </row>
    <row r="376" spans="1:11" x14ac:dyDescent="0.25">
      <c r="A376" s="4"/>
      <c r="B376" s="65">
        <v>6</v>
      </c>
      <c r="C376" s="66" t="s">
        <v>19</v>
      </c>
      <c r="D376" s="158"/>
      <c r="E376" s="158"/>
      <c r="F376" s="158"/>
      <c r="G376" s="158"/>
      <c r="H376" s="157"/>
      <c r="I376" s="67"/>
      <c r="J376" s="67"/>
      <c r="K376" s="67"/>
    </row>
    <row r="377" spans="1:11" x14ac:dyDescent="0.25">
      <c r="A377" s="4"/>
      <c r="B377" s="65">
        <v>2</v>
      </c>
      <c r="C377" s="66" t="s">
        <v>22</v>
      </c>
      <c r="D377" s="158"/>
      <c r="E377" s="158"/>
      <c r="F377" s="158"/>
      <c r="G377" s="158"/>
      <c r="H377" s="157"/>
      <c r="I377" s="67"/>
      <c r="J377" s="67"/>
      <c r="K377" s="67"/>
    </row>
    <row r="378" spans="1:11" x14ac:dyDescent="0.25">
      <c r="A378" s="4"/>
      <c r="B378" s="65">
        <v>5</v>
      </c>
      <c r="C378" s="66" t="s">
        <v>20</v>
      </c>
      <c r="D378" s="65" t="s">
        <v>175</v>
      </c>
      <c r="E378" s="65">
        <v>1500</v>
      </c>
      <c r="F378" s="65">
        <v>53</v>
      </c>
      <c r="G378" s="65">
        <f>E378*F378</f>
        <v>79500</v>
      </c>
      <c r="H378" s="157"/>
      <c r="I378" s="67">
        <v>0</v>
      </c>
      <c r="J378" s="67">
        <v>0</v>
      </c>
      <c r="K378" s="67"/>
    </row>
    <row r="379" spans="1:11" x14ac:dyDescent="0.25">
      <c r="A379" s="4"/>
      <c r="B379" s="68">
        <v>10</v>
      </c>
      <c r="C379" s="66" t="s">
        <v>21</v>
      </c>
      <c r="D379" s="65"/>
      <c r="E379" s="65"/>
      <c r="F379" s="65"/>
      <c r="G379" s="65">
        <f>E379*F379</f>
        <v>0</v>
      </c>
      <c r="H379" s="70"/>
      <c r="I379" s="67">
        <f>G379</f>
        <v>0</v>
      </c>
      <c r="J379" s="67"/>
      <c r="K379" s="67"/>
    </row>
    <row r="380" spans="1:11" x14ac:dyDescent="0.25">
      <c r="A380" s="9">
        <v>16</v>
      </c>
      <c r="B380" s="166" t="s">
        <v>274</v>
      </c>
      <c r="C380" s="166"/>
      <c r="D380" s="166"/>
      <c r="E380" s="166"/>
      <c r="F380" s="166"/>
      <c r="G380" s="10" t="s">
        <v>7</v>
      </c>
      <c r="H380" s="11">
        <f>SUM(H381:H387)</f>
        <v>0</v>
      </c>
      <c r="I380" s="25">
        <f>SUM(I381:I387)</f>
        <v>120000</v>
      </c>
      <c r="J380" s="25">
        <f>SUM(J381:J387)</f>
        <v>120000</v>
      </c>
      <c r="K380" s="25"/>
    </row>
    <row r="381" spans="1:11" x14ac:dyDescent="0.25">
      <c r="A381" s="4"/>
      <c r="B381" s="65">
        <v>3</v>
      </c>
      <c r="C381" s="66" t="s">
        <v>16</v>
      </c>
      <c r="D381" s="158"/>
      <c r="E381" s="158"/>
      <c r="F381" s="158"/>
      <c r="G381" s="158"/>
      <c r="H381" s="157"/>
      <c r="I381" s="67"/>
      <c r="J381" s="67"/>
      <c r="K381" s="67"/>
    </row>
    <row r="382" spans="1:11" x14ac:dyDescent="0.25">
      <c r="A382" s="4"/>
      <c r="B382" s="65">
        <v>4</v>
      </c>
      <c r="C382" s="66" t="s">
        <v>208</v>
      </c>
      <c r="D382" s="158"/>
      <c r="E382" s="158"/>
      <c r="F382" s="158"/>
      <c r="G382" s="158"/>
      <c r="H382" s="157"/>
      <c r="I382" s="67"/>
      <c r="J382" s="67">
        <f>I382</f>
        <v>0</v>
      </c>
    </row>
    <row r="383" spans="1:11" x14ac:dyDescent="0.25">
      <c r="A383" s="4"/>
      <c r="B383" s="65">
        <v>6</v>
      </c>
      <c r="C383" s="66" t="s">
        <v>18</v>
      </c>
      <c r="D383" s="158"/>
      <c r="E383" s="158"/>
      <c r="F383" s="158"/>
      <c r="G383" s="158"/>
      <c r="H383" s="157"/>
      <c r="I383" s="67"/>
      <c r="J383" s="67"/>
      <c r="K383" s="67"/>
    </row>
    <row r="384" spans="1:11" x14ac:dyDescent="0.25">
      <c r="A384" s="4"/>
      <c r="B384" s="65">
        <v>6</v>
      </c>
      <c r="C384" s="66" t="s">
        <v>19</v>
      </c>
      <c r="D384" s="158"/>
      <c r="E384" s="158"/>
      <c r="F384" s="158"/>
      <c r="G384" s="158"/>
      <c r="H384" s="157"/>
      <c r="I384" s="67"/>
      <c r="J384" s="67"/>
      <c r="K384" s="67"/>
    </row>
    <row r="385" spans="1:11" x14ac:dyDescent="0.25">
      <c r="A385" s="4"/>
      <c r="B385" s="65">
        <v>2</v>
      </c>
      <c r="C385" s="66" t="s">
        <v>22</v>
      </c>
      <c r="D385" s="158"/>
      <c r="E385" s="158"/>
      <c r="F385" s="158"/>
      <c r="G385" s="158"/>
      <c r="H385" s="157"/>
      <c r="I385" s="67"/>
      <c r="J385" s="67"/>
      <c r="K385" s="67"/>
    </row>
    <row r="386" spans="1:11" x14ac:dyDescent="0.25">
      <c r="A386" s="4"/>
      <c r="B386" s="65">
        <v>5</v>
      </c>
      <c r="C386" s="66" t="s">
        <v>20</v>
      </c>
      <c r="D386" s="65" t="s">
        <v>175</v>
      </c>
      <c r="E386" s="65">
        <v>1</v>
      </c>
      <c r="F386" s="65">
        <v>120000</v>
      </c>
      <c r="G386" s="65">
        <f>E386*F386</f>
        <v>120000</v>
      </c>
      <c r="H386" s="157"/>
      <c r="I386" s="67">
        <f>G386</f>
        <v>120000</v>
      </c>
      <c r="J386" s="67">
        <f>I386</f>
        <v>120000</v>
      </c>
      <c r="K386" s="67"/>
    </row>
    <row r="387" spans="1:11" x14ac:dyDescent="0.25">
      <c r="A387" s="4"/>
      <c r="B387" s="68">
        <v>10</v>
      </c>
      <c r="C387" s="66" t="s">
        <v>21</v>
      </c>
      <c r="D387" s="65"/>
      <c r="E387" s="65"/>
      <c r="F387" s="65"/>
      <c r="G387" s="65">
        <f>E387*F387</f>
        <v>0</v>
      </c>
      <c r="H387" s="70"/>
      <c r="I387" s="67">
        <f>G387</f>
        <v>0</v>
      </c>
      <c r="J387" s="67"/>
      <c r="K387" s="67"/>
    </row>
    <row r="388" spans="1:11" x14ac:dyDescent="0.25">
      <c r="A388" s="9">
        <v>17</v>
      </c>
      <c r="B388" s="166" t="s">
        <v>298</v>
      </c>
      <c r="C388" s="166"/>
      <c r="D388" s="166"/>
      <c r="E388" s="166"/>
      <c r="F388" s="166"/>
      <c r="G388" s="10" t="s">
        <v>7</v>
      </c>
      <c r="H388" s="11">
        <f>SUM(H389:H395)</f>
        <v>0</v>
      </c>
      <c r="I388" s="25">
        <f>SUM(I389:I395)</f>
        <v>1000</v>
      </c>
      <c r="J388" s="25">
        <f>SUM(J389:J395)</f>
        <v>1000</v>
      </c>
      <c r="K388" s="25"/>
    </row>
    <row r="389" spans="1:11" x14ac:dyDescent="0.25">
      <c r="A389" s="4"/>
      <c r="B389" s="65">
        <v>3</v>
      </c>
      <c r="C389" s="66" t="s">
        <v>16</v>
      </c>
      <c r="D389" s="158"/>
      <c r="E389" s="158"/>
      <c r="F389" s="158"/>
      <c r="G389" s="158"/>
      <c r="H389" s="157"/>
      <c r="I389" s="67">
        <v>1000</v>
      </c>
      <c r="J389" s="67">
        <f>I389</f>
        <v>1000</v>
      </c>
      <c r="K389" s="67" t="s">
        <v>229</v>
      </c>
    </row>
    <row r="390" spans="1:11" x14ac:dyDescent="0.25">
      <c r="A390" s="4"/>
      <c r="B390" s="65">
        <v>4</v>
      </c>
      <c r="C390" s="66" t="s">
        <v>208</v>
      </c>
      <c r="D390" s="158"/>
      <c r="E390" s="158"/>
      <c r="F390" s="158"/>
      <c r="G390" s="158"/>
      <c r="H390" s="157"/>
      <c r="I390" s="67"/>
      <c r="J390" s="67">
        <f>I390</f>
        <v>0</v>
      </c>
    </row>
    <row r="391" spans="1:11" x14ac:dyDescent="0.25">
      <c r="A391" s="4"/>
      <c r="B391" s="65">
        <v>6</v>
      </c>
      <c r="C391" s="66" t="s">
        <v>18</v>
      </c>
      <c r="D391" s="158"/>
      <c r="E391" s="158"/>
      <c r="F391" s="158"/>
      <c r="G391" s="158"/>
      <c r="H391" s="157"/>
      <c r="I391" s="67"/>
      <c r="J391" s="67"/>
      <c r="K391" s="67"/>
    </row>
    <row r="392" spans="1:11" x14ac:dyDescent="0.25">
      <c r="A392" s="4"/>
      <c r="B392" s="65">
        <v>6</v>
      </c>
      <c r="C392" s="66" t="s">
        <v>19</v>
      </c>
      <c r="D392" s="158"/>
      <c r="E392" s="158"/>
      <c r="F392" s="158"/>
      <c r="G392" s="158"/>
      <c r="H392" s="157"/>
      <c r="I392" s="67"/>
      <c r="J392" s="67"/>
      <c r="K392" s="67"/>
    </row>
    <row r="393" spans="1:11" x14ac:dyDescent="0.25">
      <c r="A393" s="4"/>
      <c r="B393" s="65">
        <v>2</v>
      </c>
      <c r="C393" s="66" t="s">
        <v>22</v>
      </c>
      <c r="D393" s="158"/>
      <c r="E393" s="158"/>
      <c r="F393" s="158"/>
      <c r="G393" s="158"/>
      <c r="H393" s="157"/>
      <c r="I393" s="67"/>
      <c r="J393" s="67"/>
      <c r="K393" s="67"/>
    </row>
    <row r="394" spans="1:11" x14ac:dyDescent="0.25">
      <c r="A394" s="4"/>
      <c r="B394" s="65">
        <v>5</v>
      </c>
      <c r="C394" s="66" t="s">
        <v>20</v>
      </c>
      <c r="D394" s="65"/>
      <c r="E394" s="65"/>
      <c r="F394" s="65"/>
      <c r="G394" s="65"/>
      <c r="H394" s="157"/>
      <c r="I394" s="67">
        <f>G394</f>
        <v>0</v>
      </c>
      <c r="J394" s="67">
        <f>I394</f>
        <v>0</v>
      </c>
      <c r="K394" s="67"/>
    </row>
    <row r="395" spans="1:11" x14ac:dyDescent="0.25">
      <c r="A395" s="4"/>
      <c r="B395" s="68">
        <v>10</v>
      </c>
      <c r="C395" s="66" t="s">
        <v>21</v>
      </c>
      <c r="D395" s="65"/>
      <c r="E395" s="65"/>
      <c r="F395" s="65"/>
      <c r="G395" s="65">
        <f>E395*F395</f>
        <v>0</v>
      </c>
      <c r="H395" s="70"/>
      <c r="I395" s="67">
        <f>G395</f>
        <v>0</v>
      </c>
      <c r="J395" s="67"/>
      <c r="K395" s="67"/>
    </row>
    <row r="396" spans="1:11" s="58" customFormat="1" ht="15.75" x14ac:dyDescent="0.25">
      <c r="A396" s="57"/>
      <c r="B396" s="76"/>
      <c r="C396" s="190" t="s">
        <v>53</v>
      </c>
      <c r="D396" s="191"/>
      <c r="E396" s="191"/>
      <c r="F396" s="191"/>
      <c r="G396" s="192"/>
      <c r="H396" s="79">
        <f>SUM(H397:H403)</f>
        <v>8358506</v>
      </c>
      <c r="I396" s="78">
        <f>SUM(I397:I403)</f>
        <v>4457990</v>
      </c>
      <c r="J396" s="78">
        <f>SUM(J397:J403)</f>
        <v>4457990</v>
      </c>
      <c r="K396" s="79"/>
    </row>
    <row r="397" spans="1:11" s="58" customFormat="1" ht="15.75" x14ac:dyDescent="0.25">
      <c r="A397" s="200"/>
      <c r="B397" s="201"/>
      <c r="C397" s="187" t="s">
        <v>97</v>
      </c>
      <c r="D397" s="188"/>
      <c r="E397" s="188"/>
      <c r="F397" s="188"/>
      <c r="G397" s="189"/>
      <c r="H397" s="210">
        <f>H269</f>
        <v>8358506</v>
      </c>
      <c r="I397" s="59">
        <f>I261+I269+I277+I285+I293+I301+I309+I317+I325+I333+I341+I349+I357+I365+I373+I381+I389</f>
        <v>1779840</v>
      </c>
      <c r="J397" s="59">
        <f>J261+J269+J277+J285+J293+J301+J309+J317+J325+J333+J341+J349+J357+J365+J373+J381+J389</f>
        <v>1779840</v>
      </c>
      <c r="K397" s="61"/>
    </row>
    <row r="398" spans="1:11" s="58" customFormat="1" ht="15.75" x14ac:dyDescent="0.25">
      <c r="A398" s="202"/>
      <c r="B398" s="203"/>
      <c r="C398" s="180" t="s">
        <v>39</v>
      </c>
      <c r="D398" s="181"/>
      <c r="E398" s="181"/>
      <c r="F398" s="181"/>
      <c r="G398" s="182"/>
      <c r="H398" s="211"/>
      <c r="I398" s="59">
        <f t="shared" ref="I398:J403" si="27">I262+I270+I278+I286+I294+I302+I310+I318+I326+I334+I342+I350+I358+I366+I374+I382+I390</f>
        <v>350000</v>
      </c>
      <c r="J398" s="59">
        <f t="shared" si="27"/>
        <v>350000</v>
      </c>
      <c r="K398" s="61"/>
    </row>
    <row r="399" spans="1:11" s="58" customFormat="1" ht="15.75" x14ac:dyDescent="0.25">
      <c r="A399" s="202"/>
      <c r="B399" s="203"/>
      <c r="C399" s="180" t="s">
        <v>113</v>
      </c>
      <c r="D399" s="181"/>
      <c r="E399" s="181"/>
      <c r="F399" s="181"/>
      <c r="G399" s="182"/>
      <c r="H399" s="211"/>
      <c r="I399" s="59">
        <f t="shared" si="27"/>
        <v>9000</v>
      </c>
      <c r="J399" s="59">
        <f t="shared" si="27"/>
        <v>9000</v>
      </c>
      <c r="K399" s="61"/>
    </row>
    <row r="400" spans="1:11" s="58" customFormat="1" ht="15.75" x14ac:dyDescent="0.25">
      <c r="A400" s="202"/>
      <c r="B400" s="203"/>
      <c r="C400" s="180" t="s">
        <v>40</v>
      </c>
      <c r="D400" s="181"/>
      <c r="E400" s="181"/>
      <c r="F400" s="181"/>
      <c r="G400" s="182"/>
      <c r="H400" s="211"/>
      <c r="I400" s="59">
        <f t="shared" si="27"/>
        <v>65000</v>
      </c>
      <c r="J400" s="59">
        <f t="shared" si="27"/>
        <v>65000</v>
      </c>
      <c r="K400" s="61"/>
    </row>
    <row r="401" spans="1:11" s="58" customFormat="1" ht="15.75" x14ac:dyDescent="0.25">
      <c r="A401" s="202"/>
      <c r="B401" s="203"/>
      <c r="C401" s="180" t="s">
        <v>41</v>
      </c>
      <c r="D401" s="181"/>
      <c r="E401" s="181"/>
      <c r="F401" s="181"/>
      <c r="G401" s="182"/>
      <c r="H401" s="211"/>
      <c r="I401" s="59">
        <f t="shared" si="27"/>
        <v>2011000</v>
      </c>
      <c r="J401" s="59">
        <f t="shared" si="27"/>
        <v>2011000</v>
      </c>
      <c r="K401" s="61"/>
    </row>
    <row r="402" spans="1:11" s="58" customFormat="1" ht="15.75" x14ac:dyDescent="0.25">
      <c r="A402" s="202"/>
      <c r="B402" s="203"/>
      <c r="C402" s="184" t="s">
        <v>42</v>
      </c>
      <c r="D402" s="185"/>
      <c r="E402" s="185"/>
      <c r="F402" s="185"/>
      <c r="G402" s="186"/>
      <c r="H402" s="211"/>
      <c r="I402" s="59">
        <f t="shared" si="27"/>
        <v>164650</v>
      </c>
      <c r="J402" s="59">
        <f t="shared" si="27"/>
        <v>164650</v>
      </c>
      <c r="K402" s="61"/>
    </row>
    <row r="403" spans="1:11" s="58" customFormat="1" ht="15.75" x14ac:dyDescent="0.25">
      <c r="A403" s="202"/>
      <c r="B403" s="203"/>
      <c r="C403" s="184" t="s">
        <v>83</v>
      </c>
      <c r="D403" s="185"/>
      <c r="E403" s="185"/>
      <c r="F403" s="185"/>
      <c r="G403" s="186"/>
      <c r="H403" s="211"/>
      <c r="I403" s="59">
        <f t="shared" si="27"/>
        <v>78500</v>
      </c>
      <c r="J403" s="59">
        <f t="shared" si="27"/>
        <v>78500</v>
      </c>
      <c r="K403" s="61"/>
    </row>
    <row r="404" spans="1:11" x14ac:dyDescent="0.25">
      <c r="A404" s="183" t="s">
        <v>13</v>
      </c>
      <c r="B404" s="183"/>
      <c r="C404" s="183"/>
      <c r="D404" s="183"/>
      <c r="E404" s="183"/>
      <c r="F404" s="183"/>
      <c r="G404" s="183"/>
      <c r="H404" s="5"/>
      <c r="I404" s="29"/>
      <c r="J404" s="29"/>
      <c r="K404" s="29"/>
    </row>
    <row r="405" spans="1:11" x14ac:dyDescent="0.25">
      <c r="A405" s="9">
        <v>1</v>
      </c>
      <c r="B405" s="159" t="s">
        <v>173</v>
      </c>
      <c r="C405" s="159"/>
      <c r="D405" s="159"/>
      <c r="E405" s="159"/>
      <c r="F405" s="159"/>
      <c r="G405" s="10" t="s">
        <v>7</v>
      </c>
      <c r="H405" s="32"/>
      <c r="I405" s="25">
        <f>SUM(I406:I412)</f>
        <v>2000</v>
      </c>
      <c r="J405" s="25">
        <f>SUM(J406:J412)</f>
        <v>2000</v>
      </c>
      <c r="K405" s="25"/>
    </row>
    <row r="406" spans="1:11" x14ac:dyDescent="0.25">
      <c r="A406" s="4"/>
      <c r="B406" s="65">
        <v>3</v>
      </c>
      <c r="C406" s="66" t="s">
        <v>16</v>
      </c>
      <c r="D406" s="158"/>
      <c r="E406" s="158"/>
      <c r="F406" s="158"/>
      <c r="G406" s="158"/>
      <c r="H406" s="157">
        <v>20940000</v>
      </c>
      <c r="I406" s="67"/>
      <c r="J406" s="67"/>
      <c r="K406" s="67"/>
    </row>
    <row r="407" spans="1:11" x14ac:dyDescent="0.25">
      <c r="A407" s="4"/>
      <c r="B407" s="65">
        <v>4</v>
      </c>
      <c r="C407" s="66" t="s">
        <v>17</v>
      </c>
      <c r="D407" s="158"/>
      <c r="E407" s="158"/>
      <c r="F407" s="158"/>
      <c r="G407" s="158"/>
      <c r="H407" s="157"/>
      <c r="I407" s="67">
        <v>1000</v>
      </c>
      <c r="J407" s="67">
        <f t="shared" ref="J407:J412" si="28">I407</f>
        <v>1000</v>
      </c>
      <c r="K407" s="67" t="s">
        <v>198</v>
      </c>
    </row>
    <row r="408" spans="1:11" x14ac:dyDescent="0.25">
      <c r="A408" s="4"/>
      <c r="B408" s="65">
        <v>6</v>
      </c>
      <c r="C408" s="66" t="s">
        <v>18</v>
      </c>
      <c r="D408" s="158"/>
      <c r="E408" s="158"/>
      <c r="F408" s="158"/>
      <c r="G408" s="158"/>
      <c r="H408" s="157"/>
      <c r="I408" s="67"/>
      <c r="J408" s="67">
        <f t="shared" si="28"/>
        <v>0</v>
      </c>
      <c r="K408" s="67"/>
    </row>
    <row r="409" spans="1:11" x14ac:dyDescent="0.25">
      <c r="A409" s="4"/>
      <c r="B409" s="65">
        <v>6</v>
      </c>
      <c r="C409" s="66" t="s">
        <v>19</v>
      </c>
      <c r="D409" s="158"/>
      <c r="E409" s="158"/>
      <c r="F409" s="158"/>
      <c r="G409" s="158"/>
      <c r="H409" s="157">
        <v>19500000</v>
      </c>
      <c r="I409" s="67"/>
      <c r="J409" s="67">
        <f t="shared" si="28"/>
        <v>0</v>
      </c>
      <c r="K409" s="67"/>
    </row>
    <row r="410" spans="1:11" x14ac:dyDescent="0.25">
      <c r="A410" s="4"/>
      <c r="B410" s="65">
        <v>2</v>
      </c>
      <c r="C410" s="66" t="s">
        <v>22</v>
      </c>
      <c r="D410" s="158"/>
      <c r="E410" s="158"/>
      <c r="F410" s="158"/>
      <c r="G410" s="158"/>
      <c r="H410" s="157"/>
      <c r="I410" s="67">
        <v>1000</v>
      </c>
      <c r="J410" s="67">
        <f t="shared" si="28"/>
        <v>1000</v>
      </c>
      <c r="K410" s="67"/>
    </row>
    <row r="411" spans="1:11" x14ac:dyDescent="0.25">
      <c r="A411" s="4"/>
      <c r="B411" s="65">
        <v>5</v>
      </c>
      <c r="C411" s="66" t="s">
        <v>20</v>
      </c>
      <c r="D411" s="65"/>
      <c r="E411" s="65"/>
      <c r="F411" s="65"/>
      <c r="G411" s="65">
        <f>E411*F411</f>
        <v>0</v>
      </c>
      <c r="H411" s="157"/>
      <c r="I411" s="67">
        <f>G411</f>
        <v>0</v>
      </c>
      <c r="J411" s="67">
        <f t="shared" si="28"/>
        <v>0</v>
      </c>
      <c r="K411" s="67"/>
    </row>
    <row r="412" spans="1:11" x14ac:dyDescent="0.25">
      <c r="A412" s="4"/>
      <c r="B412" s="68">
        <v>10</v>
      </c>
      <c r="C412" s="66" t="s">
        <v>21</v>
      </c>
      <c r="D412" s="65"/>
      <c r="E412" s="65"/>
      <c r="F412" s="65"/>
      <c r="G412" s="65">
        <f>E412*F412</f>
        <v>0</v>
      </c>
      <c r="H412" s="70"/>
      <c r="I412" s="67">
        <f>G412</f>
        <v>0</v>
      </c>
      <c r="J412" s="67">
        <f t="shared" si="28"/>
        <v>0</v>
      </c>
      <c r="K412" s="67"/>
    </row>
    <row r="413" spans="1:11" s="58" customFormat="1" ht="15.75" x14ac:dyDescent="0.25">
      <c r="A413" s="57"/>
      <c r="B413" s="76"/>
      <c r="C413" s="190" t="s">
        <v>54</v>
      </c>
      <c r="D413" s="191"/>
      <c r="E413" s="191"/>
      <c r="F413" s="191"/>
      <c r="G413" s="192"/>
      <c r="H413" s="114">
        <f>SUM(H414:H420)</f>
        <v>27040000</v>
      </c>
      <c r="I413" s="78">
        <f>SUM(I414:I420)</f>
        <v>2000</v>
      </c>
      <c r="J413" s="78">
        <f>SUM(J414:J420)</f>
        <v>2000</v>
      </c>
      <c r="K413" s="79"/>
    </row>
    <row r="414" spans="1:11" s="58" customFormat="1" ht="15.75" x14ac:dyDescent="0.25">
      <c r="A414" s="200"/>
      <c r="B414" s="201"/>
      <c r="C414" s="187" t="s">
        <v>98</v>
      </c>
      <c r="D414" s="188"/>
      <c r="E414" s="188"/>
      <c r="F414" s="188"/>
      <c r="G414" s="189"/>
      <c r="H414" s="280">
        <f>H406+H317</f>
        <v>27040000</v>
      </c>
      <c r="I414" s="59">
        <f>I406</f>
        <v>0</v>
      </c>
      <c r="J414" s="59">
        <f>J406</f>
        <v>0</v>
      </c>
      <c r="K414" s="61"/>
    </row>
    <row r="415" spans="1:11" s="58" customFormat="1" ht="15.75" x14ac:dyDescent="0.25">
      <c r="A415" s="202"/>
      <c r="B415" s="203"/>
      <c r="C415" s="180" t="s">
        <v>43</v>
      </c>
      <c r="D415" s="181"/>
      <c r="E415" s="181"/>
      <c r="F415" s="181"/>
      <c r="G415" s="182"/>
      <c r="H415" s="281"/>
      <c r="I415" s="59">
        <f t="shared" ref="I415:J420" si="29">I407</f>
        <v>1000</v>
      </c>
      <c r="J415" s="59">
        <f t="shared" si="29"/>
        <v>1000</v>
      </c>
      <c r="K415" s="61"/>
    </row>
    <row r="416" spans="1:11" s="58" customFormat="1" ht="15.75" x14ac:dyDescent="0.25">
      <c r="A416" s="202"/>
      <c r="B416" s="203"/>
      <c r="C416" s="180" t="s">
        <v>88</v>
      </c>
      <c r="D416" s="181"/>
      <c r="E416" s="181"/>
      <c r="F416" s="181"/>
      <c r="G416" s="182"/>
      <c r="H416" s="281"/>
      <c r="I416" s="59">
        <f t="shared" si="29"/>
        <v>0</v>
      </c>
      <c r="J416" s="59">
        <f t="shared" si="29"/>
        <v>0</v>
      </c>
      <c r="K416" s="61"/>
    </row>
    <row r="417" spans="1:11" s="58" customFormat="1" ht="15.75" x14ac:dyDescent="0.25">
      <c r="A417" s="202"/>
      <c r="B417" s="203"/>
      <c r="C417" s="180" t="s">
        <v>44</v>
      </c>
      <c r="D417" s="181"/>
      <c r="E417" s="181"/>
      <c r="F417" s="181"/>
      <c r="G417" s="182"/>
      <c r="H417" s="281"/>
      <c r="I417" s="59">
        <f t="shared" si="29"/>
        <v>0</v>
      </c>
      <c r="J417" s="59">
        <f t="shared" si="29"/>
        <v>0</v>
      </c>
      <c r="K417" s="61"/>
    </row>
    <row r="418" spans="1:11" s="58" customFormat="1" ht="15.75" x14ac:dyDescent="0.25">
      <c r="A418" s="202"/>
      <c r="B418" s="203"/>
      <c r="C418" s="180" t="s">
        <v>45</v>
      </c>
      <c r="D418" s="181"/>
      <c r="E418" s="181"/>
      <c r="F418" s="181"/>
      <c r="G418" s="182"/>
      <c r="H418" s="281"/>
      <c r="I418" s="59">
        <f t="shared" si="29"/>
        <v>1000</v>
      </c>
      <c r="J418" s="59">
        <f t="shared" si="29"/>
        <v>1000</v>
      </c>
      <c r="K418" s="61"/>
    </row>
    <row r="419" spans="1:11" s="58" customFormat="1" ht="15.75" x14ac:dyDescent="0.25">
      <c r="A419" s="202"/>
      <c r="B419" s="203"/>
      <c r="C419" s="184" t="s">
        <v>46</v>
      </c>
      <c r="D419" s="185"/>
      <c r="E419" s="185"/>
      <c r="F419" s="185"/>
      <c r="G419" s="186"/>
      <c r="H419" s="281"/>
      <c r="I419" s="59">
        <f t="shared" si="29"/>
        <v>0</v>
      </c>
      <c r="J419" s="59">
        <f t="shared" si="29"/>
        <v>0</v>
      </c>
      <c r="K419" s="61"/>
    </row>
    <row r="420" spans="1:11" s="58" customFormat="1" ht="15.75" x14ac:dyDescent="0.25">
      <c r="A420" s="208"/>
      <c r="B420" s="209"/>
      <c r="C420" s="184" t="s">
        <v>84</v>
      </c>
      <c r="D420" s="185"/>
      <c r="E420" s="185"/>
      <c r="F420" s="185"/>
      <c r="G420" s="186"/>
      <c r="H420" s="281"/>
      <c r="I420" s="59">
        <f t="shared" si="29"/>
        <v>0</v>
      </c>
      <c r="J420" s="59">
        <f t="shared" si="29"/>
        <v>0</v>
      </c>
      <c r="K420" s="61"/>
    </row>
    <row r="421" spans="1:11" ht="15.75" customHeight="1" thickBot="1" x14ac:dyDescent="0.3">
      <c r="A421" s="198" t="s">
        <v>9</v>
      </c>
      <c r="B421" s="255"/>
      <c r="C421" s="255"/>
      <c r="D421" s="255"/>
      <c r="E421" s="255"/>
      <c r="F421" s="255"/>
      <c r="G421" s="255"/>
      <c r="H421" s="7"/>
      <c r="I421" s="34"/>
      <c r="J421" s="34"/>
      <c r="K421" s="34"/>
    </row>
    <row r="422" spans="1:11" ht="12" customHeight="1" x14ac:dyDescent="0.25">
      <c r="A422" s="9">
        <v>1</v>
      </c>
      <c r="B422" s="159" t="s">
        <v>241</v>
      </c>
      <c r="C422" s="159"/>
      <c r="D422" s="159"/>
      <c r="E422" s="159"/>
      <c r="F422" s="159"/>
      <c r="G422" s="10" t="s">
        <v>7</v>
      </c>
      <c r="H422" s="25">
        <f>SUM(H423:H429)</f>
        <v>1170000</v>
      </c>
      <c r="I422" s="25">
        <f>SUM(I423:I429)</f>
        <v>650500</v>
      </c>
      <c r="J422" s="25">
        <f>SUM(J423:J429)</f>
        <v>650500</v>
      </c>
      <c r="K422" s="25"/>
    </row>
    <row r="423" spans="1:11" ht="12" customHeight="1" x14ac:dyDescent="0.25">
      <c r="A423" s="4"/>
      <c r="B423" s="65">
        <v>3</v>
      </c>
      <c r="C423" s="66" t="s">
        <v>16</v>
      </c>
      <c r="D423" s="158"/>
      <c r="E423" s="158"/>
      <c r="F423" s="158"/>
      <c r="G423" s="158"/>
      <c r="H423" s="157">
        <v>1170000</v>
      </c>
      <c r="I423" s="67"/>
      <c r="J423" s="67"/>
      <c r="K423" s="67"/>
    </row>
    <row r="424" spans="1:11" ht="12" customHeight="1" x14ac:dyDescent="0.25">
      <c r="A424" s="4"/>
      <c r="B424" s="65">
        <v>4</v>
      </c>
      <c r="C424" s="66" t="s">
        <v>17</v>
      </c>
      <c r="D424" s="158"/>
      <c r="E424" s="158"/>
      <c r="F424" s="158"/>
      <c r="G424" s="158"/>
      <c r="H424" s="157"/>
      <c r="I424" s="67"/>
      <c r="J424" s="67"/>
      <c r="K424" s="67"/>
    </row>
    <row r="425" spans="1:11" ht="12" customHeight="1" x14ac:dyDescent="0.25">
      <c r="A425" s="4"/>
      <c r="B425" s="65">
        <v>6</v>
      </c>
      <c r="C425" s="66" t="s">
        <v>18</v>
      </c>
      <c r="D425" s="158"/>
      <c r="E425" s="158"/>
      <c r="F425" s="158"/>
      <c r="G425" s="158"/>
      <c r="H425" s="157"/>
      <c r="I425" s="67"/>
      <c r="J425" s="67"/>
      <c r="K425" s="67"/>
    </row>
    <row r="426" spans="1:11" ht="12" customHeight="1" x14ac:dyDescent="0.25">
      <c r="A426" s="4"/>
      <c r="B426" s="65">
        <v>6</v>
      </c>
      <c r="C426" s="66" t="s">
        <v>19</v>
      </c>
      <c r="D426" s="158"/>
      <c r="E426" s="158"/>
      <c r="F426" s="158"/>
      <c r="G426" s="158"/>
      <c r="H426" s="157"/>
      <c r="I426" s="67"/>
      <c r="J426" s="67"/>
      <c r="K426" s="67"/>
    </row>
    <row r="427" spans="1:11" ht="12" customHeight="1" x14ac:dyDescent="0.25">
      <c r="A427" s="4"/>
      <c r="B427" s="65">
        <v>2</v>
      </c>
      <c r="C427" s="66" t="s">
        <v>22</v>
      </c>
      <c r="D427" s="158"/>
      <c r="E427" s="158"/>
      <c r="F427" s="158"/>
      <c r="G427" s="158"/>
      <c r="H427" s="157"/>
      <c r="I427" s="67"/>
      <c r="J427" s="67"/>
      <c r="K427" s="67"/>
    </row>
    <row r="428" spans="1:11" ht="12" customHeight="1" x14ac:dyDescent="0.25">
      <c r="A428" s="4"/>
      <c r="B428" s="65">
        <v>5</v>
      </c>
      <c r="C428" s="66" t="s">
        <v>20</v>
      </c>
      <c r="D428" s="65" t="s">
        <v>123</v>
      </c>
      <c r="E428" s="65">
        <v>1</v>
      </c>
      <c r="F428" s="65">
        <v>0</v>
      </c>
      <c r="G428" s="65">
        <f>E428*F428</f>
        <v>0</v>
      </c>
      <c r="H428" s="157"/>
      <c r="I428" s="67">
        <f>900000-249500</f>
        <v>650500</v>
      </c>
      <c r="J428" s="67">
        <f>I428</f>
        <v>650500</v>
      </c>
      <c r="K428" s="67" t="s">
        <v>124</v>
      </c>
    </row>
    <row r="429" spans="1:11" ht="12" customHeight="1" x14ac:dyDescent="0.25">
      <c r="A429" s="4"/>
      <c r="B429" s="68">
        <v>10</v>
      </c>
      <c r="C429" s="66" t="s">
        <v>21</v>
      </c>
      <c r="D429" s="65"/>
      <c r="E429" s="65"/>
      <c r="F429" s="65"/>
      <c r="G429" s="65">
        <f>E429*F429</f>
        <v>0</v>
      </c>
      <c r="H429" s="157"/>
      <c r="I429" s="67">
        <f>G429</f>
        <v>0</v>
      </c>
      <c r="J429" s="67"/>
      <c r="K429" s="67"/>
    </row>
    <row r="430" spans="1:11" ht="19.5" customHeight="1" x14ac:dyDescent="0.25">
      <c r="A430" s="9">
        <v>2</v>
      </c>
      <c r="B430" s="278" t="s">
        <v>197</v>
      </c>
      <c r="C430" s="278"/>
      <c r="D430" s="278"/>
      <c r="E430" s="278"/>
      <c r="F430" s="278"/>
      <c r="G430" s="10" t="s">
        <v>7</v>
      </c>
      <c r="H430" s="32">
        <f>H431</f>
        <v>21266655</v>
      </c>
      <c r="I430" s="25">
        <f>SUM(I431:I437)</f>
        <v>2212000</v>
      </c>
      <c r="J430" s="25">
        <f>SUM(J431:J437)</f>
        <v>2212000</v>
      </c>
      <c r="K430" s="25"/>
    </row>
    <row r="431" spans="1:11" ht="12" customHeight="1" x14ac:dyDescent="0.25">
      <c r="A431" s="4"/>
      <c r="B431" s="65">
        <v>3</v>
      </c>
      <c r="C431" s="66" t="s">
        <v>16</v>
      </c>
      <c r="D431" s="158"/>
      <c r="E431" s="158"/>
      <c r="F431" s="158"/>
      <c r="G431" s="158"/>
      <c r="H431" s="157">
        <v>21266655</v>
      </c>
      <c r="I431" s="67">
        <v>0</v>
      </c>
      <c r="J431" s="67"/>
      <c r="K431" s="67"/>
    </row>
    <row r="432" spans="1:11" ht="12" customHeight="1" x14ac:dyDescent="0.25">
      <c r="A432" s="4"/>
      <c r="B432" s="65">
        <v>4</v>
      </c>
      <c r="C432" s="66" t="s">
        <v>17</v>
      </c>
      <c r="D432" s="158"/>
      <c r="E432" s="158"/>
      <c r="F432" s="158"/>
      <c r="G432" s="158"/>
      <c r="H432" s="157"/>
      <c r="I432" s="67">
        <v>0</v>
      </c>
      <c r="J432" s="67">
        <v>0</v>
      </c>
      <c r="K432" s="67" t="s">
        <v>225</v>
      </c>
    </row>
    <row r="433" spans="1:11" ht="12" customHeight="1" x14ac:dyDescent="0.25">
      <c r="A433" s="4"/>
      <c r="B433" s="65">
        <v>6</v>
      </c>
      <c r="C433" s="66" t="s">
        <v>18</v>
      </c>
      <c r="D433" s="158"/>
      <c r="E433" s="158"/>
      <c r="F433" s="158"/>
      <c r="G433" s="158"/>
      <c r="H433" s="157"/>
      <c r="I433" s="67">
        <v>1000</v>
      </c>
      <c r="J433" s="67">
        <f t="shared" ref="J433:J435" si="30">I433</f>
        <v>1000</v>
      </c>
      <c r="K433" s="67"/>
    </row>
    <row r="434" spans="1:11" ht="12" customHeight="1" x14ac:dyDescent="0.25">
      <c r="A434" s="4"/>
      <c r="B434" s="65">
        <v>6</v>
      </c>
      <c r="C434" s="66" t="s">
        <v>19</v>
      </c>
      <c r="D434" s="158"/>
      <c r="E434" s="158"/>
      <c r="F434" s="158"/>
      <c r="G434" s="158"/>
      <c r="H434" s="157">
        <v>12857362</v>
      </c>
      <c r="I434" s="67">
        <v>25000</v>
      </c>
      <c r="J434" s="67">
        <f t="shared" si="30"/>
        <v>25000</v>
      </c>
      <c r="K434" s="67"/>
    </row>
    <row r="435" spans="1:11" ht="12" customHeight="1" x14ac:dyDescent="0.25">
      <c r="A435" s="4"/>
      <c r="B435" s="65">
        <v>2</v>
      </c>
      <c r="C435" s="66" t="s">
        <v>22</v>
      </c>
      <c r="D435" s="158"/>
      <c r="E435" s="158"/>
      <c r="F435" s="158"/>
      <c r="G435" s="158"/>
      <c r="H435" s="157"/>
      <c r="I435" s="67">
        <f>2160000+26000</f>
        <v>2186000</v>
      </c>
      <c r="J435" s="67">
        <f t="shared" si="30"/>
        <v>2186000</v>
      </c>
      <c r="K435" s="67" t="s">
        <v>126</v>
      </c>
    </row>
    <row r="436" spans="1:11" ht="12" customHeight="1" x14ac:dyDescent="0.25">
      <c r="A436" s="4"/>
      <c r="B436" s="65">
        <v>5</v>
      </c>
      <c r="C436" s="66" t="s">
        <v>20</v>
      </c>
      <c r="D436" s="65"/>
      <c r="E436" s="65"/>
      <c r="F436" s="65"/>
      <c r="G436" s="65">
        <f>E436*F436</f>
        <v>0</v>
      </c>
      <c r="H436" s="157"/>
      <c r="I436" s="67">
        <f>G436</f>
        <v>0</v>
      </c>
      <c r="J436" s="67"/>
      <c r="K436" s="67"/>
    </row>
    <row r="437" spans="1:11" ht="12" customHeight="1" x14ac:dyDescent="0.25">
      <c r="A437" s="4"/>
      <c r="B437" s="68">
        <v>10</v>
      </c>
      <c r="C437" s="66" t="s">
        <v>21</v>
      </c>
      <c r="D437" s="65"/>
      <c r="E437" s="65"/>
      <c r="F437" s="65"/>
      <c r="G437" s="65">
        <f>E437*F437</f>
        <v>0</v>
      </c>
      <c r="H437" s="87"/>
      <c r="I437" s="67">
        <f>G437</f>
        <v>0</v>
      </c>
      <c r="J437" s="67"/>
      <c r="K437" s="72"/>
    </row>
    <row r="438" spans="1:11" ht="12" customHeight="1" x14ac:dyDescent="0.25">
      <c r="A438" s="9">
        <v>3</v>
      </c>
      <c r="B438" s="178" t="s">
        <v>147</v>
      </c>
      <c r="C438" s="178"/>
      <c r="D438" s="178"/>
      <c r="E438" s="178"/>
      <c r="F438" s="178"/>
      <c r="G438" s="10" t="s">
        <v>7</v>
      </c>
      <c r="H438" s="32">
        <f>H439</f>
        <v>50013216</v>
      </c>
      <c r="I438" s="25">
        <f>SUM(I439:I445)</f>
        <v>949000</v>
      </c>
      <c r="J438" s="25">
        <f>SUM(J439:J445)</f>
        <v>949000</v>
      </c>
      <c r="K438" s="11"/>
    </row>
    <row r="439" spans="1:11" ht="12" customHeight="1" x14ac:dyDescent="0.25">
      <c r="A439" s="4"/>
      <c r="B439" s="65">
        <v>3</v>
      </c>
      <c r="C439" s="66" t="s">
        <v>16</v>
      </c>
      <c r="D439" s="158"/>
      <c r="E439" s="158"/>
      <c r="F439" s="158"/>
      <c r="G439" s="158"/>
      <c r="H439" s="157">
        <v>50013216</v>
      </c>
      <c r="I439" s="67"/>
      <c r="J439" s="67"/>
      <c r="K439" s="72"/>
    </row>
    <row r="440" spans="1:11" ht="12" customHeight="1" x14ac:dyDescent="0.25">
      <c r="A440" s="4"/>
      <c r="B440" s="65">
        <v>4</v>
      </c>
      <c r="C440" s="66" t="s">
        <v>17</v>
      </c>
      <c r="D440" s="158"/>
      <c r="E440" s="158"/>
      <c r="F440" s="158"/>
      <c r="G440" s="158"/>
      <c r="H440" s="157"/>
      <c r="I440" s="67">
        <v>946000</v>
      </c>
      <c r="J440" s="67">
        <f>I440</f>
        <v>946000</v>
      </c>
      <c r="K440" s="72" t="s">
        <v>171</v>
      </c>
    </row>
    <row r="441" spans="1:11" ht="12" customHeight="1" x14ac:dyDescent="0.25">
      <c r="A441" s="4"/>
      <c r="B441" s="65">
        <v>6</v>
      </c>
      <c r="C441" s="66" t="s">
        <v>18</v>
      </c>
      <c r="D441" s="158"/>
      <c r="E441" s="158"/>
      <c r="F441" s="158"/>
      <c r="G441" s="158"/>
      <c r="H441" s="157"/>
      <c r="I441" s="67">
        <v>1000</v>
      </c>
      <c r="J441" s="67">
        <f t="shared" ref="J441:J445" si="31">I441</f>
        <v>1000</v>
      </c>
      <c r="K441" s="72"/>
    </row>
    <row r="442" spans="1:11" ht="12" customHeight="1" x14ac:dyDescent="0.25">
      <c r="A442" s="4"/>
      <c r="B442" s="65">
        <v>6</v>
      </c>
      <c r="C442" s="66" t="s">
        <v>148</v>
      </c>
      <c r="D442" s="158"/>
      <c r="E442" s="158"/>
      <c r="F442" s="158"/>
      <c r="G442" s="158"/>
      <c r="H442" s="157">
        <v>32076193</v>
      </c>
      <c r="I442" s="67">
        <v>1000</v>
      </c>
      <c r="J442" s="67">
        <f t="shared" si="31"/>
        <v>1000</v>
      </c>
      <c r="K442" s="72"/>
    </row>
    <row r="443" spans="1:11" ht="12" customHeight="1" x14ac:dyDescent="0.25">
      <c r="A443" s="4"/>
      <c r="B443" s="65">
        <v>2</v>
      </c>
      <c r="C443" s="66" t="s">
        <v>22</v>
      </c>
      <c r="D443" s="158"/>
      <c r="E443" s="158"/>
      <c r="F443" s="158"/>
      <c r="G443" s="158"/>
      <c r="H443" s="157"/>
      <c r="I443" s="67">
        <v>1000</v>
      </c>
      <c r="J443" s="67">
        <f t="shared" si="31"/>
        <v>1000</v>
      </c>
      <c r="K443" s="72"/>
    </row>
    <row r="444" spans="1:11" ht="12" customHeight="1" x14ac:dyDescent="0.25">
      <c r="A444" s="4"/>
      <c r="B444" s="65">
        <v>5</v>
      </c>
      <c r="C444" s="66" t="s">
        <v>20</v>
      </c>
      <c r="D444" s="65"/>
      <c r="E444" s="65"/>
      <c r="F444" s="65"/>
      <c r="G444" s="65">
        <f>E444*F444</f>
        <v>0</v>
      </c>
      <c r="H444" s="157"/>
      <c r="I444" s="67">
        <f>G444</f>
        <v>0</v>
      </c>
      <c r="J444" s="67">
        <f t="shared" si="31"/>
        <v>0</v>
      </c>
      <c r="K444" s="72"/>
    </row>
    <row r="445" spans="1:11" ht="12" customHeight="1" x14ac:dyDescent="0.25">
      <c r="A445" s="4"/>
      <c r="B445" s="68">
        <v>10</v>
      </c>
      <c r="C445" s="66" t="s">
        <v>21</v>
      </c>
      <c r="D445" s="65"/>
      <c r="E445" s="65"/>
      <c r="F445" s="65"/>
      <c r="G445" s="65">
        <f>E445*F445</f>
        <v>0</v>
      </c>
      <c r="H445" s="70"/>
      <c r="I445" s="67">
        <f>G445</f>
        <v>0</v>
      </c>
      <c r="J445" s="67">
        <f t="shared" si="31"/>
        <v>0</v>
      </c>
      <c r="K445" s="72"/>
    </row>
    <row r="446" spans="1:11" ht="12" customHeight="1" x14ac:dyDescent="0.25">
      <c r="A446" s="9">
        <v>4</v>
      </c>
      <c r="B446" s="178" t="s">
        <v>149</v>
      </c>
      <c r="C446" s="178"/>
      <c r="D446" s="178"/>
      <c r="E446" s="178"/>
      <c r="F446" s="178"/>
      <c r="G446" s="10" t="s">
        <v>7</v>
      </c>
      <c r="H446" s="32">
        <f>H447</f>
        <v>39826017</v>
      </c>
      <c r="I446" s="25">
        <f>SUM(I447:I453)</f>
        <v>12586455</v>
      </c>
      <c r="J446" s="25">
        <f>SUM(J447:J453)</f>
        <v>12586455</v>
      </c>
      <c r="K446" s="11"/>
    </row>
    <row r="447" spans="1:11" ht="12" customHeight="1" x14ac:dyDescent="0.25">
      <c r="A447" s="4"/>
      <c r="B447" s="65">
        <v>3</v>
      </c>
      <c r="C447" s="66" t="s">
        <v>16</v>
      </c>
      <c r="D447" s="158"/>
      <c r="E447" s="158"/>
      <c r="F447" s="158"/>
      <c r="G447" s="158"/>
      <c r="H447" s="157">
        <v>39826017</v>
      </c>
      <c r="I447" s="67"/>
      <c r="J447" s="67"/>
      <c r="K447" s="72"/>
    </row>
    <row r="448" spans="1:11" ht="12" customHeight="1" x14ac:dyDescent="0.25">
      <c r="A448" s="4"/>
      <c r="B448" s="65">
        <v>4</v>
      </c>
      <c r="C448" s="66" t="s">
        <v>17</v>
      </c>
      <c r="D448" s="158"/>
      <c r="E448" s="158"/>
      <c r="F448" s="158"/>
      <c r="G448" s="158"/>
      <c r="H448" s="157"/>
      <c r="I448" s="67">
        <v>48000</v>
      </c>
      <c r="J448" s="67">
        <f>I448</f>
        <v>48000</v>
      </c>
    </row>
    <row r="449" spans="1:11" ht="12" customHeight="1" x14ac:dyDescent="0.25">
      <c r="A449" s="4"/>
      <c r="B449" s="65">
        <v>6</v>
      </c>
      <c r="C449" s="66" t="s">
        <v>18</v>
      </c>
      <c r="D449" s="158"/>
      <c r="E449" s="158"/>
      <c r="F449" s="158"/>
      <c r="G449" s="158"/>
      <c r="H449" s="157"/>
      <c r="I449" s="67">
        <v>102000</v>
      </c>
      <c r="J449" s="67">
        <f t="shared" ref="J449:J453" si="32">I449</f>
        <v>102000</v>
      </c>
      <c r="K449" s="72" t="s">
        <v>171</v>
      </c>
    </row>
    <row r="450" spans="1:11" ht="12" customHeight="1" x14ac:dyDescent="0.25">
      <c r="A450" s="4"/>
      <c r="B450" s="65">
        <v>6</v>
      </c>
      <c r="C450" s="66" t="s">
        <v>148</v>
      </c>
      <c r="D450" s="158"/>
      <c r="E450" s="158"/>
      <c r="F450" s="158"/>
      <c r="G450" s="158"/>
      <c r="H450" s="157">
        <v>25217960</v>
      </c>
      <c r="I450" s="67">
        <v>161000</v>
      </c>
      <c r="J450" s="67">
        <f t="shared" si="32"/>
        <v>161000</v>
      </c>
      <c r="K450" s="72" t="s">
        <v>171</v>
      </c>
    </row>
    <row r="451" spans="1:11" ht="12" customHeight="1" x14ac:dyDescent="0.25">
      <c r="A451" s="4"/>
      <c r="B451" s="65">
        <v>2</v>
      </c>
      <c r="C451" s="66" t="s">
        <v>22</v>
      </c>
      <c r="D451" s="158"/>
      <c r="E451" s="158"/>
      <c r="F451" s="158"/>
      <c r="G451" s="158"/>
      <c r="H451" s="157"/>
      <c r="I451" s="118">
        <f>9492500+1167850+249500+100000+389605+550000+326000</f>
        <v>12275455</v>
      </c>
      <c r="J451" s="118">
        <f t="shared" si="32"/>
        <v>12275455</v>
      </c>
      <c r="K451" s="72" t="s">
        <v>171</v>
      </c>
    </row>
    <row r="452" spans="1:11" ht="12" customHeight="1" x14ac:dyDescent="0.25">
      <c r="A452" s="4"/>
      <c r="B452" s="65">
        <v>5</v>
      </c>
      <c r="C452" s="66" t="s">
        <v>20</v>
      </c>
      <c r="D452" s="65"/>
      <c r="E452" s="65"/>
      <c r="F452" s="65"/>
      <c r="G452" s="65">
        <f>E452*F452</f>
        <v>0</v>
      </c>
      <c r="H452" s="157"/>
      <c r="I452" s="67">
        <f>G452</f>
        <v>0</v>
      </c>
      <c r="J452" s="67">
        <f t="shared" si="32"/>
        <v>0</v>
      </c>
      <c r="K452" s="72"/>
    </row>
    <row r="453" spans="1:11" ht="12" customHeight="1" x14ac:dyDescent="0.25">
      <c r="A453" s="4"/>
      <c r="B453" s="68">
        <v>10</v>
      </c>
      <c r="C453" s="66" t="s">
        <v>21</v>
      </c>
      <c r="D453" s="65"/>
      <c r="E453" s="65"/>
      <c r="F453" s="65"/>
      <c r="G453" s="65">
        <f>E453*F453</f>
        <v>0</v>
      </c>
      <c r="H453" s="70"/>
      <c r="I453" s="67">
        <f>G453</f>
        <v>0</v>
      </c>
      <c r="J453" s="67">
        <f t="shared" si="32"/>
        <v>0</v>
      </c>
      <c r="K453" s="72"/>
    </row>
    <row r="454" spans="1:11" ht="30" customHeight="1" x14ac:dyDescent="0.25">
      <c r="A454" s="9">
        <v>5</v>
      </c>
      <c r="B454" s="166" t="s">
        <v>152</v>
      </c>
      <c r="C454" s="166"/>
      <c r="D454" s="166"/>
      <c r="E454" s="166"/>
      <c r="F454" s="166"/>
      <c r="G454" s="10" t="s">
        <v>7</v>
      </c>
      <c r="H454" s="32"/>
      <c r="I454" s="25">
        <f>SUM(I455:I461)</f>
        <v>0</v>
      </c>
      <c r="J454" s="25">
        <f>SUM(J455:J461)</f>
        <v>0</v>
      </c>
      <c r="K454" s="11"/>
    </row>
    <row r="455" spans="1:11" ht="27.75" customHeight="1" x14ac:dyDescent="0.25">
      <c r="A455" s="4"/>
      <c r="B455" s="65">
        <v>3</v>
      </c>
      <c r="C455" s="66" t="s">
        <v>150</v>
      </c>
      <c r="D455" s="158"/>
      <c r="E455" s="158"/>
      <c r="F455" s="158"/>
      <c r="G455" s="158"/>
      <c r="H455" s="157">
        <v>1521700</v>
      </c>
      <c r="I455" s="67"/>
      <c r="J455" s="67"/>
      <c r="K455" s="71"/>
    </row>
    <row r="456" spans="1:11" ht="12" customHeight="1" x14ac:dyDescent="0.25">
      <c r="A456" s="4"/>
      <c r="B456" s="65">
        <v>4</v>
      </c>
      <c r="C456" s="66" t="s">
        <v>17</v>
      </c>
      <c r="D456" s="158"/>
      <c r="E456" s="158"/>
      <c r="F456" s="158"/>
      <c r="G456" s="158"/>
      <c r="H456" s="157"/>
      <c r="I456" s="67">
        <v>0</v>
      </c>
      <c r="J456" s="67">
        <v>0</v>
      </c>
      <c r="K456" s="72"/>
    </row>
    <row r="457" spans="1:11" ht="12" customHeight="1" x14ac:dyDescent="0.25">
      <c r="A457" s="4"/>
      <c r="B457" s="65">
        <v>6</v>
      </c>
      <c r="C457" s="66" t="s">
        <v>18</v>
      </c>
      <c r="D457" s="158"/>
      <c r="E457" s="158"/>
      <c r="F457" s="158"/>
      <c r="G457" s="158"/>
      <c r="H457" s="157"/>
      <c r="I457" s="67"/>
      <c r="J457" s="67"/>
      <c r="K457" s="72"/>
    </row>
    <row r="458" spans="1:11" ht="12" customHeight="1" x14ac:dyDescent="0.25">
      <c r="A458" s="4"/>
      <c r="B458" s="65">
        <v>6</v>
      </c>
      <c r="C458" s="66" t="s">
        <v>19</v>
      </c>
      <c r="D458" s="158"/>
      <c r="E458" s="158"/>
      <c r="F458" s="158"/>
      <c r="G458" s="158"/>
      <c r="H458" s="157">
        <v>1163000</v>
      </c>
      <c r="I458" s="67">
        <v>0</v>
      </c>
      <c r="J458" s="67">
        <v>0</v>
      </c>
      <c r="K458" s="72"/>
    </row>
    <row r="459" spans="1:11" ht="12" customHeight="1" x14ac:dyDescent="0.25">
      <c r="A459" s="4"/>
      <c r="B459" s="65">
        <v>2</v>
      </c>
      <c r="C459" s="66" t="s">
        <v>22</v>
      </c>
      <c r="D459" s="158"/>
      <c r="E459" s="158"/>
      <c r="F459" s="158"/>
      <c r="G459" s="158"/>
      <c r="H459" s="157"/>
      <c r="I459" s="67">
        <v>0</v>
      </c>
      <c r="J459" s="67">
        <v>0</v>
      </c>
      <c r="K459" s="72"/>
    </row>
    <row r="460" spans="1:11" ht="12" customHeight="1" x14ac:dyDescent="0.25">
      <c r="A460" s="4"/>
      <c r="B460" s="65">
        <v>5</v>
      </c>
      <c r="C460" s="66" t="s">
        <v>20</v>
      </c>
      <c r="D460" s="65"/>
      <c r="E460" s="65"/>
      <c r="F460" s="65"/>
      <c r="G460" s="65">
        <f>E460*F460</f>
        <v>0</v>
      </c>
      <c r="H460" s="157"/>
      <c r="I460" s="67"/>
      <c r="J460" s="67"/>
      <c r="K460" s="72"/>
    </row>
    <row r="461" spans="1:11" ht="12" customHeight="1" x14ac:dyDescent="0.25">
      <c r="A461" s="4"/>
      <c r="B461" s="68">
        <v>10</v>
      </c>
      <c r="C461" s="66" t="s">
        <v>21</v>
      </c>
      <c r="D461" s="65"/>
      <c r="E461" s="65"/>
      <c r="F461" s="65"/>
      <c r="G461" s="65">
        <f>E461*F461</f>
        <v>0</v>
      </c>
      <c r="H461" s="70"/>
      <c r="I461" s="67"/>
      <c r="J461" s="67"/>
      <c r="K461" s="72"/>
    </row>
    <row r="462" spans="1:11" ht="12" customHeight="1" x14ac:dyDescent="0.25">
      <c r="A462" s="9">
        <v>6</v>
      </c>
      <c r="B462" s="166" t="s">
        <v>151</v>
      </c>
      <c r="C462" s="166"/>
      <c r="D462" s="166"/>
      <c r="E462" s="166"/>
      <c r="F462" s="166"/>
      <c r="G462" s="10" t="s">
        <v>7</v>
      </c>
      <c r="H462" s="32"/>
      <c r="I462" s="25">
        <f>SUM(I463:I469)</f>
        <v>0</v>
      </c>
      <c r="J462" s="25">
        <f>SUM(J463:J469)</f>
        <v>0</v>
      </c>
      <c r="K462" s="11"/>
    </row>
    <row r="463" spans="1:11" ht="18" customHeight="1" x14ac:dyDescent="0.25">
      <c r="A463" s="4"/>
      <c r="B463" s="65">
        <v>3</v>
      </c>
      <c r="C463" s="66" t="s">
        <v>150</v>
      </c>
      <c r="D463" s="158"/>
      <c r="E463" s="158"/>
      <c r="F463" s="158"/>
      <c r="G463" s="158"/>
      <c r="H463" s="157">
        <v>104100</v>
      </c>
      <c r="I463" s="67"/>
      <c r="J463" s="67">
        <f>I463</f>
        <v>0</v>
      </c>
      <c r="K463" s="71"/>
    </row>
    <row r="464" spans="1:11" ht="12" customHeight="1" x14ac:dyDescent="0.25">
      <c r="A464" s="4"/>
      <c r="B464" s="65">
        <v>4</v>
      </c>
      <c r="C464" s="66" t="s">
        <v>17</v>
      </c>
      <c r="D464" s="158"/>
      <c r="E464" s="158"/>
      <c r="F464" s="158"/>
      <c r="G464" s="158"/>
      <c r="H464" s="157"/>
      <c r="I464" s="67">
        <v>0</v>
      </c>
      <c r="J464" s="67">
        <f>I464</f>
        <v>0</v>
      </c>
      <c r="K464" s="72"/>
    </row>
    <row r="465" spans="1:11" ht="12" customHeight="1" x14ac:dyDescent="0.25">
      <c r="A465" s="4"/>
      <c r="B465" s="65">
        <v>6</v>
      </c>
      <c r="C465" s="66" t="s">
        <v>18</v>
      </c>
      <c r="D465" s="158"/>
      <c r="E465" s="158"/>
      <c r="F465" s="158"/>
      <c r="G465" s="158"/>
      <c r="H465" s="157"/>
      <c r="I465" s="67">
        <v>0</v>
      </c>
      <c r="J465" s="67">
        <f t="shared" ref="J465:J467" si="33">I465</f>
        <v>0</v>
      </c>
      <c r="K465" s="72"/>
    </row>
    <row r="466" spans="1:11" ht="12" customHeight="1" x14ac:dyDescent="0.25">
      <c r="A466" s="4"/>
      <c r="B466" s="65">
        <v>6</v>
      </c>
      <c r="C466" s="66" t="s">
        <v>19</v>
      </c>
      <c r="D466" s="158"/>
      <c r="E466" s="158"/>
      <c r="F466" s="158"/>
      <c r="G466" s="158"/>
      <c r="H466" s="157">
        <v>79600</v>
      </c>
      <c r="I466" s="67">
        <v>0</v>
      </c>
      <c r="J466" s="67">
        <f t="shared" si="33"/>
        <v>0</v>
      </c>
      <c r="K466" s="72"/>
    </row>
    <row r="467" spans="1:11" ht="12" customHeight="1" x14ac:dyDescent="0.25">
      <c r="A467" s="4"/>
      <c r="B467" s="65">
        <v>2</v>
      </c>
      <c r="C467" s="66" t="s">
        <v>22</v>
      </c>
      <c r="D467" s="158"/>
      <c r="E467" s="158"/>
      <c r="F467" s="158"/>
      <c r="G467" s="158"/>
      <c r="H467" s="157"/>
      <c r="I467" s="67">
        <v>0</v>
      </c>
      <c r="J467" s="67">
        <f t="shared" si="33"/>
        <v>0</v>
      </c>
      <c r="K467" s="72"/>
    </row>
    <row r="468" spans="1:11" ht="12" customHeight="1" x14ac:dyDescent="0.25">
      <c r="A468" s="4"/>
      <c r="B468" s="65">
        <v>5</v>
      </c>
      <c r="C468" s="66" t="s">
        <v>20</v>
      </c>
      <c r="D468" s="65"/>
      <c r="E468" s="65"/>
      <c r="F468" s="65"/>
      <c r="G468" s="65">
        <f>E468*F468</f>
        <v>0</v>
      </c>
      <c r="H468" s="157"/>
      <c r="I468" s="67">
        <f>G468</f>
        <v>0</v>
      </c>
      <c r="J468" s="67"/>
      <c r="K468" s="72"/>
    </row>
    <row r="469" spans="1:11" ht="12" customHeight="1" x14ac:dyDescent="0.25">
      <c r="A469" s="4"/>
      <c r="B469" s="68">
        <v>10</v>
      </c>
      <c r="C469" s="66" t="s">
        <v>21</v>
      </c>
      <c r="D469" s="65"/>
      <c r="E469" s="65"/>
      <c r="F469" s="65"/>
      <c r="G469" s="65">
        <f>E469*F469</f>
        <v>0</v>
      </c>
      <c r="H469" s="70"/>
      <c r="I469" s="67">
        <f>G469</f>
        <v>0</v>
      </c>
      <c r="J469" s="67"/>
      <c r="K469" s="72"/>
    </row>
    <row r="470" spans="1:11" ht="12" customHeight="1" x14ac:dyDescent="0.25">
      <c r="A470" s="9">
        <v>7</v>
      </c>
      <c r="B470" s="166" t="s">
        <v>153</v>
      </c>
      <c r="C470" s="166"/>
      <c r="D470" s="166"/>
      <c r="E470" s="166"/>
      <c r="F470" s="166"/>
      <c r="G470" s="10" t="s">
        <v>7</v>
      </c>
      <c r="H470" s="32"/>
      <c r="I470" s="25">
        <f>SUM(I471:I477)</f>
        <v>0</v>
      </c>
      <c r="J470" s="25">
        <f>SUM(J471:J477)</f>
        <v>0</v>
      </c>
      <c r="K470" s="11"/>
    </row>
    <row r="471" spans="1:11" x14ac:dyDescent="0.25">
      <c r="A471" s="4"/>
      <c r="B471" s="65">
        <v>3</v>
      </c>
      <c r="C471" s="66" t="s">
        <v>150</v>
      </c>
      <c r="D471" s="158"/>
      <c r="E471" s="158"/>
      <c r="F471" s="158"/>
      <c r="G471" s="158"/>
      <c r="H471" s="157">
        <v>353651</v>
      </c>
      <c r="I471" s="67"/>
      <c r="J471" s="67">
        <f>I471</f>
        <v>0</v>
      </c>
      <c r="K471" s="71"/>
    </row>
    <row r="472" spans="1:11" ht="12" customHeight="1" x14ac:dyDescent="0.25">
      <c r="A472" s="4"/>
      <c r="B472" s="65">
        <v>4</v>
      </c>
      <c r="C472" s="66" t="s">
        <v>17</v>
      </c>
      <c r="D472" s="158"/>
      <c r="E472" s="158"/>
      <c r="F472" s="158"/>
      <c r="G472" s="158"/>
      <c r="H472" s="157"/>
      <c r="I472" s="67">
        <v>0</v>
      </c>
      <c r="J472" s="67">
        <f>I472</f>
        <v>0</v>
      </c>
      <c r="K472" s="72"/>
    </row>
    <row r="473" spans="1:11" ht="12" customHeight="1" x14ac:dyDescent="0.25">
      <c r="A473" s="4"/>
      <c r="B473" s="65">
        <v>6</v>
      </c>
      <c r="C473" s="66" t="s">
        <v>18</v>
      </c>
      <c r="D473" s="158"/>
      <c r="E473" s="158"/>
      <c r="F473" s="158"/>
      <c r="G473" s="158"/>
      <c r="H473" s="157"/>
      <c r="I473" s="67">
        <v>0</v>
      </c>
      <c r="J473" s="67">
        <f t="shared" ref="J473:J475" si="34">I473</f>
        <v>0</v>
      </c>
      <c r="K473" s="72"/>
    </row>
    <row r="474" spans="1:11" ht="12" customHeight="1" x14ac:dyDescent="0.25">
      <c r="A474" s="4"/>
      <c r="B474" s="65">
        <v>6</v>
      </c>
      <c r="C474" s="66" t="s">
        <v>19</v>
      </c>
      <c r="D474" s="158"/>
      <c r="E474" s="158"/>
      <c r="F474" s="158"/>
      <c r="G474" s="158"/>
      <c r="H474" s="157">
        <v>324378</v>
      </c>
      <c r="I474" s="115"/>
      <c r="J474" s="67">
        <f t="shared" si="34"/>
        <v>0</v>
      </c>
      <c r="K474" s="72"/>
    </row>
    <row r="475" spans="1:11" ht="12" customHeight="1" x14ac:dyDescent="0.25">
      <c r="A475" s="4"/>
      <c r="B475" s="65">
        <v>2</v>
      </c>
      <c r="C475" s="66" t="s">
        <v>22</v>
      </c>
      <c r="D475" s="158"/>
      <c r="E475" s="158"/>
      <c r="F475" s="158"/>
      <c r="G475" s="158"/>
      <c r="H475" s="157"/>
      <c r="I475" s="67">
        <v>0</v>
      </c>
      <c r="J475" s="67">
        <f t="shared" si="34"/>
        <v>0</v>
      </c>
      <c r="K475" s="72"/>
    </row>
    <row r="476" spans="1:11" ht="12" customHeight="1" x14ac:dyDescent="0.25">
      <c r="A476" s="4"/>
      <c r="B476" s="65">
        <v>5</v>
      </c>
      <c r="C476" s="66" t="s">
        <v>20</v>
      </c>
      <c r="D476" s="65"/>
      <c r="E476" s="65"/>
      <c r="F476" s="65"/>
      <c r="G476" s="65">
        <f>E476*F476</f>
        <v>0</v>
      </c>
      <c r="H476" s="157"/>
      <c r="I476" s="67"/>
      <c r="J476" s="67"/>
      <c r="K476" s="72"/>
    </row>
    <row r="477" spans="1:11" ht="12" customHeight="1" x14ac:dyDescent="0.25">
      <c r="A477" s="4"/>
      <c r="B477" s="68">
        <v>10</v>
      </c>
      <c r="C477" s="66" t="s">
        <v>21</v>
      </c>
      <c r="D477" s="65"/>
      <c r="E477" s="65"/>
      <c r="F477" s="65"/>
      <c r="G477" s="65">
        <f>E477*F477</f>
        <v>0</v>
      </c>
      <c r="H477" s="70"/>
      <c r="I477" s="67"/>
      <c r="J477" s="67"/>
      <c r="K477" s="72"/>
    </row>
    <row r="478" spans="1:11" ht="12" customHeight="1" x14ac:dyDescent="0.25">
      <c r="A478" s="9">
        <v>8</v>
      </c>
      <c r="B478" s="177" t="s">
        <v>162</v>
      </c>
      <c r="C478" s="177"/>
      <c r="D478" s="177"/>
      <c r="E478" s="177"/>
      <c r="F478" s="177"/>
      <c r="G478" s="10" t="s">
        <v>7</v>
      </c>
      <c r="H478" s="32"/>
      <c r="I478" s="25">
        <f>SUM(I479:I485)</f>
        <v>194250</v>
      </c>
      <c r="J478" s="25">
        <f>SUM(J479:J485)</f>
        <v>194250</v>
      </c>
      <c r="K478" s="11"/>
    </row>
    <row r="479" spans="1:11" ht="12" customHeight="1" x14ac:dyDescent="0.25">
      <c r="A479" s="4"/>
      <c r="B479" s="65">
        <v>3</v>
      </c>
      <c r="C479" s="66" t="s">
        <v>150</v>
      </c>
      <c r="D479" s="158"/>
      <c r="E479" s="158"/>
      <c r="F479" s="158"/>
      <c r="G479" s="158"/>
      <c r="H479" s="157">
        <v>239000</v>
      </c>
      <c r="I479" s="67">
        <v>0</v>
      </c>
      <c r="J479" s="67">
        <f>I479</f>
        <v>0</v>
      </c>
      <c r="K479" s="71"/>
    </row>
    <row r="480" spans="1:11" ht="12" customHeight="1" x14ac:dyDescent="0.25">
      <c r="A480" s="4"/>
      <c r="B480" s="65">
        <v>4</v>
      </c>
      <c r="C480" s="66" t="s">
        <v>17</v>
      </c>
      <c r="D480" s="158"/>
      <c r="E480" s="158"/>
      <c r="F480" s="158"/>
      <c r="G480" s="158"/>
      <c r="H480" s="157"/>
      <c r="I480" s="92">
        <v>8600</v>
      </c>
      <c r="J480" s="92">
        <f>I480</f>
        <v>8600</v>
      </c>
      <c r="K480" s="72" t="s">
        <v>126</v>
      </c>
    </row>
    <row r="481" spans="1:11" ht="12" customHeight="1" x14ac:dyDescent="0.25">
      <c r="A481" s="4"/>
      <c r="B481" s="65">
        <v>6</v>
      </c>
      <c r="C481" s="66" t="s">
        <v>18</v>
      </c>
      <c r="D481" s="158"/>
      <c r="E481" s="158"/>
      <c r="F481" s="158"/>
      <c r="G481" s="158"/>
      <c r="H481" s="157"/>
      <c r="I481" s="67">
        <v>2150</v>
      </c>
      <c r="J481" s="67">
        <f t="shared" ref="J481:J485" si="35">I481</f>
        <v>2150</v>
      </c>
      <c r="K481" s="72"/>
    </row>
    <row r="482" spans="1:11" ht="12" customHeight="1" x14ac:dyDescent="0.25">
      <c r="A482" s="4"/>
      <c r="B482" s="65">
        <v>6</v>
      </c>
      <c r="C482" s="66" t="s">
        <v>19</v>
      </c>
      <c r="D482" s="158"/>
      <c r="E482" s="158"/>
      <c r="F482" s="158"/>
      <c r="G482" s="158"/>
      <c r="H482" s="157">
        <v>182000</v>
      </c>
      <c r="I482" s="67"/>
      <c r="J482" s="67">
        <f t="shared" si="35"/>
        <v>0</v>
      </c>
      <c r="K482" s="72"/>
    </row>
    <row r="483" spans="1:11" ht="12" customHeight="1" x14ac:dyDescent="0.25">
      <c r="A483" s="4"/>
      <c r="B483" s="65">
        <v>2</v>
      </c>
      <c r="C483" s="66" t="s">
        <v>22</v>
      </c>
      <c r="D483" s="158"/>
      <c r="E483" s="158"/>
      <c r="F483" s="158"/>
      <c r="G483" s="158"/>
      <c r="H483" s="157"/>
      <c r="I483" s="67">
        <v>183500</v>
      </c>
      <c r="J483" s="67">
        <f t="shared" si="35"/>
        <v>183500</v>
      </c>
      <c r="K483" s="72">
        <v>0</v>
      </c>
    </row>
    <row r="484" spans="1:11" ht="12" customHeight="1" x14ac:dyDescent="0.25">
      <c r="A484" s="4"/>
      <c r="B484" s="65">
        <v>5</v>
      </c>
      <c r="C484" s="66" t="s">
        <v>20</v>
      </c>
      <c r="D484" s="65"/>
      <c r="E484" s="65"/>
      <c r="F484" s="65"/>
      <c r="G484" s="65">
        <f>E484*F484</f>
        <v>0</v>
      </c>
      <c r="H484" s="157"/>
      <c r="I484" s="67">
        <f>G484</f>
        <v>0</v>
      </c>
      <c r="J484" s="67">
        <f t="shared" si="35"/>
        <v>0</v>
      </c>
      <c r="K484" s="72"/>
    </row>
    <row r="485" spans="1:11" ht="12" customHeight="1" x14ac:dyDescent="0.25">
      <c r="A485" s="4"/>
      <c r="B485" s="68">
        <v>10</v>
      </c>
      <c r="C485" s="66" t="s">
        <v>21</v>
      </c>
      <c r="D485" s="65"/>
      <c r="E485" s="65"/>
      <c r="F485" s="65"/>
      <c r="G485" s="65">
        <f>E485*F485</f>
        <v>0</v>
      </c>
      <c r="H485" s="70"/>
      <c r="I485" s="67">
        <f>G485</f>
        <v>0</v>
      </c>
      <c r="J485" s="67">
        <f t="shared" si="35"/>
        <v>0</v>
      </c>
      <c r="K485" s="72"/>
    </row>
    <row r="486" spans="1:11" ht="12" customHeight="1" x14ac:dyDescent="0.25">
      <c r="A486" s="9">
        <v>9</v>
      </c>
      <c r="B486" s="177" t="s">
        <v>163</v>
      </c>
      <c r="C486" s="177"/>
      <c r="D486" s="177"/>
      <c r="E486" s="177"/>
      <c r="F486" s="177"/>
      <c r="G486" s="10" t="s">
        <v>7</v>
      </c>
      <c r="H486" s="32"/>
      <c r="I486" s="25">
        <f>SUM(I487:I493)</f>
        <v>424200</v>
      </c>
      <c r="J486" s="25">
        <f>SUM(J487:J493)</f>
        <v>424200</v>
      </c>
      <c r="K486" s="11"/>
    </row>
    <row r="487" spans="1:11" ht="12" customHeight="1" x14ac:dyDescent="0.25">
      <c r="A487" s="4"/>
      <c r="B487" s="65">
        <v>3</v>
      </c>
      <c r="C487" s="66" t="s">
        <v>150</v>
      </c>
      <c r="D487" s="158"/>
      <c r="E487" s="158"/>
      <c r="F487" s="158"/>
      <c r="G487" s="158"/>
      <c r="H487" s="157">
        <v>569000</v>
      </c>
      <c r="I487" s="67">
        <v>0</v>
      </c>
      <c r="J487" s="67">
        <f>I487</f>
        <v>0</v>
      </c>
      <c r="K487" s="71"/>
    </row>
    <row r="488" spans="1:11" ht="12" customHeight="1" x14ac:dyDescent="0.25">
      <c r="A488" s="4"/>
      <c r="B488" s="65">
        <v>4</v>
      </c>
      <c r="C488" s="66" t="s">
        <v>17</v>
      </c>
      <c r="D488" s="158"/>
      <c r="E488" s="158"/>
      <c r="F488" s="158"/>
      <c r="G488" s="158"/>
      <c r="H488" s="157"/>
      <c r="I488" s="67">
        <f>20000+2000-2000</f>
        <v>20000</v>
      </c>
      <c r="J488" s="67">
        <f>I488</f>
        <v>20000</v>
      </c>
      <c r="K488" s="72" t="s">
        <v>126</v>
      </c>
    </row>
    <row r="489" spans="1:11" ht="12" customHeight="1" x14ac:dyDescent="0.25">
      <c r="A489" s="4"/>
      <c r="B489" s="65">
        <v>6</v>
      </c>
      <c r="C489" s="66" t="s">
        <v>18</v>
      </c>
      <c r="D489" s="158"/>
      <c r="E489" s="158"/>
      <c r="F489" s="158"/>
      <c r="G489" s="158"/>
      <c r="H489" s="157"/>
      <c r="I489" s="67">
        <v>4200</v>
      </c>
      <c r="J489" s="67">
        <f t="shared" ref="J489:J493" si="36">I489</f>
        <v>4200</v>
      </c>
      <c r="K489" s="72"/>
    </row>
    <row r="490" spans="1:11" ht="12" customHeight="1" x14ac:dyDescent="0.25">
      <c r="A490" s="4"/>
      <c r="B490" s="65">
        <v>6</v>
      </c>
      <c r="C490" s="66" t="s">
        <v>19</v>
      </c>
      <c r="D490" s="158"/>
      <c r="E490" s="158"/>
      <c r="F490" s="158"/>
      <c r="G490" s="158"/>
      <c r="H490" s="157">
        <v>432000</v>
      </c>
      <c r="I490" s="67"/>
      <c r="J490" s="67">
        <f t="shared" si="36"/>
        <v>0</v>
      </c>
      <c r="K490" s="72"/>
    </row>
    <row r="491" spans="1:11" ht="12" customHeight="1" x14ac:dyDescent="0.25">
      <c r="A491" s="4"/>
      <c r="B491" s="65">
        <v>2</v>
      </c>
      <c r="C491" s="66" t="s">
        <v>22</v>
      </c>
      <c r="D491" s="158"/>
      <c r="E491" s="158"/>
      <c r="F491" s="158"/>
      <c r="G491" s="158"/>
      <c r="H491" s="157"/>
      <c r="I491" s="67">
        <v>400000</v>
      </c>
      <c r="J491" s="67">
        <f t="shared" si="36"/>
        <v>400000</v>
      </c>
      <c r="K491" s="72">
        <v>0</v>
      </c>
    </row>
    <row r="492" spans="1:11" ht="12" customHeight="1" x14ac:dyDescent="0.25">
      <c r="A492" s="4"/>
      <c r="B492" s="65">
        <v>5</v>
      </c>
      <c r="C492" s="66" t="s">
        <v>20</v>
      </c>
      <c r="D492" s="65"/>
      <c r="E492" s="65"/>
      <c r="F492" s="65"/>
      <c r="G492" s="65">
        <f>E492*F492</f>
        <v>0</v>
      </c>
      <c r="H492" s="157"/>
      <c r="I492" s="67">
        <f>G492</f>
        <v>0</v>
      </c>
      <c r="J492" s="67">
        <f t="shared" si="36"/>
        <v>0</v>
      </c>
      <c r="K492" s="72"/>
    </row>
    <row r="493" spans="1:11" ht="12" customHeight="1" x14ac:dyDescent="0.25">
      <c r="A493" s="4"/>
      <c r="B493" s="68">
        <v>10</v>
      </c>
      <c r="C493" s="66" t="s">
        <v>21</v>
      </c>
      <c r="D493" s="65"/>
      <c r="E493" s="65"/>
      <c r="F493" s="65"/>
      <c r="G493" s="65">
        <f>E493*F493</f>
        <v>0</v>
      </c>
      <c r="H493" s="70"/>
      <c r="I493" s="67">
        <f>G493</f>
        <v>0</v>
      </c>
      <c r="J493" s="67">
        <f t="shared" si="36"/>
        <v>0</v>
      </c>
      <c r="K493" s="72"/>
    </row>
    <row r="494" spans="1:11" ht="12" customHeight="1" x14ac:dyDescent="0.25">
      <c r="A494" s="9">
        <v>10</v>
      </c>
      <c r="B494" s="166" t="s">
        <v>236</v>
      </c>
      <c r="C494" s="166"/>
      <c r="D494" s="166"/>
      <c r="E494" s="166"/>
      <c r="F494" s="166"/>
      <c r="G494" s="10" t="s">
        <v>7</v>
      </c>
      <c r="H494" s="32"/>
      <c r="I494" s="25">
        <f>SUM(I495:I501)</f>
        <v>367100</v>
      </c>
      <c r="J494" s="25">
        <f>SUM(J495:J501)</f>
        <v>367100</v>
      </c>
      <c r="K494" s="11"/>
    </row>
    <row r="495" spans="1:11" ht="12" customHeight="1" x14ac:dyDescent="0.25">
      <c r="A495" s="4"/>
      <c r="B495" s="65">
        <v>3</v>
      </c>
      <c r="C495" s="66" t="s">
        <v>150</v>
      </c>
      <c r="D495" s="158"/>
      <c r="E495" s="158"/>
      <c r="F495" s="158"/>
      <c r="G495" s="158"/>
      <c r="H495" s="157">
        <v>8816145</v>
      </c>
      <c r="I495" s="67">
        <v>0</v>
      </c>
      <c r="J495" s="67">
        <f>I495</f>
        <v>0</v>
      </c>
      <c r="K495" s="71"/>
    </row>
    <row r="496" spans="1:11" ht="12" customHeight="1" x14ac:dyDescent="0.25">
      <c r="A496" s="4"/>
      <c r="B496" s="65">
        <v>4</v>
      </c>
      <c r="C496" s="66" t="s">
        <v>17</v>
      </c>
      <c r="D496" s="158"/>
      <c r="E496" s="158"/>
      <c r="F496" s="158"/>
      <c r="G496" s="158"/>
      <c r="H496" s="157"/>
      <c r="I496" s="67">
        <f>213000-65500</f>
        <v>147500</v>
      </c>
      <c r="J496" s="67">
        <f>I496</f>
        <v>147500</v>
      </c>
      <c r="K496" s="72" t="s">
        <v>126</v>
      </c>
    </row>
    <row r="497" spans="1:11" ht="12" customHeight="1" x14ac:dyDescent="0.25">
      <c r="A497" s="4"/>
      <c r="B497" s="65">
        <v>6</v>
      </c>
      <c r="C497" s="66" t="s">
        <v>18</v>
      </c>
      <c r="D497" s="158"/>
      <c r="E497" s="158"/>
      <c r="F497" s="158"/>
      <c r="G497" s="158"/>
      <c r="H497" s="157"/>
      <c r="I497" s="67">
        <v>1000</v>
      </c>
      <c r="J497" s="67">
        <f t="shared" ref="J497:J501" si="37">I497</f>
        <v>1000</v>
      </c>
      <c r="K497" s="72"/>
    </row>
    <row r="498" spans="1:11" ht="12" customHeight="1" x14ac:dyDescent="0.25">
      <c r="A498" s="4"/>
      <c r="B498" s="65">
        <v>6</v>
      </c>
      <c r="C498" s="66" t="s">
        <v>19</v>
      </c>
      <c r="D498" s="158"/>
      <c r="E498" s="158"/>
      <c r="F498" s="158"/>
      <c r="G498" s="158"/>
      <c r="H498" s="157">
        <v>5979750</v>
      </c>
      <c r="I498" s="67">
        <v>1000</v>
      </c>
      <c r="J498" s="67">
        <f t="shared" si="37"/>
        <v>1000</v>
      </c>
      <c r="K498" s="72"/>
    </row>
    <row r="499" spans="1:11" ht="12" customHeight="1" x14ac:dyDescent="0.25">
      <c r="A499" s="4"/>
      <c r="B499" s="65">
        <v>2</v>
      </c>
      <c r="C499" s="66" t="s">
        <v>22</v>
      </c>
      <c r="D499" s="158"/>
      <c r="E499" s="158"/>
      <c r="F499" s="158"/>
      <c r="G499" s="158"/>
      <c r="H499" s="157"/>
      <c r="I499" s="67">
        <v>217600</v>
      </c>
      <c r="J499" s="67">
        <f t="shared" si="37"/>
        <v>217600</v>
      </c>
      <c r="K499" s="72"/>
    </row>
    <row r="500" spans="1:11" ht="12" customHeight="1" x14ac:dyDescent="0.25">
      <c r="A500" s="4"/>
      <c r="B500" s="65">
        <v>5</v>
      </c>
      <c r="C500" s="66" t="s">
        <v>20</v>
      </c>
      <c r="D500" s="65"/>
      <c r="E500" s="65"/>
      <c r="F500" s="65"/>
      <c r="G500" s="65">
        <f>E500*F500</f>
        <v>0</v>
      </c>
      <c r="H500" s="157"/>
      <c r="I500" s="67">
        <f>G500</f>
        <v>0</v>
      </c>
      <c r="J500" s="67">
        <f t="shared" si="37"/>
        <v>0</v>
      </c>
      <c r="K500" s="72"/>
    </row>
    <row r="501" spans="1:11" ht="12" customHeight="1" x14ac:dyDescent="0.25">
      <c r="A501" s="4"/>
      <c r="B501" s="68">
        <v>10</v>
      </c>
      <c r="C501" s="66" t="s">
        <v>21</v>
      </c>
      <c r="D501" s="65"/>
      <c r="E501" s="65"/>
      <c r="F501" s="65"/>
      <c r="G501" s="65">
        <f>E501*F501</f>
        <v>0</v>
      </c>
      <c r="H501" s="70"/>
      <c r="I501" s="67">
        <f>G501</f>
        <v>0</v>
      </c>
      <c r="J501" s="67">
        <f t="shared" si="37"/>
        <v>0</v>
      </c>
      <c r="K501" s="72"/>
    </row>
    <row r="502" spans="1:11" ht="12" customHeight="1" x14ac:dyDescent="0.25">
      <c r="A502" s="9">
        <v>11</v>
      </c>
      <c r="B502" s="177" t="s">
        <v>165</v>
      </c>
      <c r="C502" s="177"/>
      <c r="D502" s="177"/>
      <c r="E502" s="177"/>
      <c r="F502" s="177"/>
      <c r="G502" s="10" t="s">
        <v>7</v>
      </c>
      <c r="H502" s="32"/>
      <c r="I502" s="25">
        <f>SUM(I503:I509)</f>
        <v>315550</v>
      </c>
      <c r="J502" s="25">
        <f>SUM(J503:J509)</f>
        <v>315550</v>
      </c>
      <c r="K502" s="11"/>
    </row>
    <row r="503" spans="1:11" ht="12" customHeight="1" x14ac:dyDescent="0.25">
      <c r="A503" s="4"/>
      <c r="B503" s="65">
        <v>3</v>
      </c>
      <c r="C503" s="66" t="s">
        <v>150</v>
      </c>
      <c r="D503" s="158"/>
      <c r="E503" s="158"/>
      <c r="F503" s="158"/>
      <c r="G503" s="158"/>
      <c r="H503" s="157">
        <v>445000</v>
      </c>
      <c r="I503" s="67">
        <v>0</v>
      </c>
      <c r="J503" s="67">
        <f>I503</f>
        <v>0</v>
      </c>
      <c r="K503" s="71"/>
    </row>
    <row r="504" spans="1:11" ht="12" customHeight="1" x14ac:dyDescent="0.25">
      <c r="A504" s="4"/>
      <c r="B504" s="65">
        <v>4</v>
      </c>
      <c r="C504" s="66" t="s">
        <v>17</v>
      </c>
      <c r="D504" s="158"/>
      <c r="E504" s="158"/>
      <c r="F504" s="158"/>
      <c r="G504" s="158"/>
      <c r="H504" s="157"/>
      <c r="I504" s="67">
        <f>15500</f>
        <v>15500</v>
      </c>
      <c r="J504" s="67">
        <f>I504</f>
        <v>15500</v>
      </c>
      <c r="K504" s="72" t="s">
        <v>126</v>
      </c>
    </row>
    <row r="505" spans="1:11" ht="12" customHeight="1" x14ac:dyDescent="0.25">
      <c r="A505" s="4"/>
      <c r="B505" s="65">
        <v>6</v>
      </c>
      <c r="C505" s="66" t="s">
        <v>18</v>
      </c>
      <c r="D505" s="158"/>
      <c r="E505" s="158"/>
      <c r="F505" s="158"/>
      <c r="G505" s="158"/>
      <c r="H505" s="157"/>
      <c r="I505" s="67">
        <v>3050</v>
      </c>
      <c r="J505" s="67">
        <f t="shared" ref="J505:J509" si="38">I505</f>
        <v>3050</v>
      </c>
      <c r="K505" s="72"/>
    </row>
    <row r="506" spans="1:11" ht="12" customHeight="1" x14ac:dyDescent="0.25">
      <c r="A506" s="4"/>
      <c r="B506" s="65">
        <v>6</v>
      </c>
      <c r="C506" s="66" t="s">
        <v>19</v>
      </c>
      <c r="D506" s="158"/>
      <c r="E506" s="158"/>
      <c r="F506" s="158"/>
      <c r="G506" s="158"/>
      <c r="H506" s="157">
        <v>336000</v>
      </c>
      <c r="I506" s="67"/>
      <c r="J506" s="67">
        <f t="shared" si="38"/>
        <v>0</v>
      </c>
      <c r="K506" s="72"/>
    </row>
    <row r="507" spans="1:11" ht="12" customHeight="1" x14ac:dyDescent="0.25">
      <c r="A507" s="4"/>
      <c r="B507" s="65">
        <v>2</v>
      </c>
      <c r="C507" s="66" t="s">
        <v>22</v>
      </c>
      <c r="D507" s="158"/>
      <c r="E507" s="158"/>
      <c r="F507" s="158"/>
      <c r="G507" s="158"/>
      <c r="H507" s="157"/>
      <c r="I507" s="67">
        <v>297000</v>
      </c>
      <c r="J507" s="67">
        <f t="shared" si="38"/>
        <v>297000</v>
      </c>
      <c r="K507" s="72"/>
    </row>
    <row r="508" spans="1:11" ht="12" customHeight="1" x14ac:dyDescent="0.25">
      <c r="A508" s="4"/>
      <c r="B508" s="65">
        <v>5</v>
      </c>
      <c r="C508" s="66" t="s">
        <v>20</v>
      </c>
      <c r="D508" s="65"/>
      <c r="E508" s="65"/>
      <c r="F508" s="65"/>
      <c r="G508" s="65">
        <f>E508*F508</f>
        <v>0</v>
      </c>
      <c r="H508" s="157"/>
      <c r="I508" s="67">
        <f>G508</f>
        <v>0</v>
      </c>
      <c r="J508" s="67">
        <f t="shared" si="38"/>
        <v>0</v>
      </c>
      <c r="K508" s="72"/>
    </row>
    <row r="509" spans="1:11" ht="12" customHeight="1" x14ac:dyDescent="0.25">
      <c r="A509" s="4"/>
      <c r="B509" s="68">
        <v>10</v>
      </c>
      <c r="C509" s="66" t="s">
        <v>21</v>
      </c>
      <c r="D509" s="65"/>
      <c r="E509" s="65"/>
      <c r="F509" s="65"/>
      <c r="G509" s="65">
        <f>E509*F509</f>
        <v>0</v>
      </c>
      <c r="H509" s="70"/>
      <c r="I509" s="67">
        <f>G509</f>
        <v>0</v>
      </c>
      <c r="J509" s="67">
        <f t="shared" si="38"/>
        <v>0</v>
      </c>
      <c r="K509" s="72"/>
    </row>
    <row r="510" spans="1:11" ht="12" customHeight="1" x14ac:dyDescent="0.25">
      <c r="A510" s="9">
        <v>12</v>
      </c>
      <c r="B510" s="177" t="s">
        <v>166</v>
      </c>
      <c r="C510" s="177"/>
      <c r="D510" s="177"/>
      <c r="E510" s="177"/>
      <c r="F510" s="177"/>
      <c r="G510" s="10" t="s">
        <v>7</v>
      </c>
      <c r="H510" s="32"/>
      <c r="I510" s="25">
        <f>SUM(I511:I517)</f>
        <v>159000</v>
      </c>
      <c r="J510" s="25">
        <f>SUM(J511:J517)</f>
        <v>159000</v>
      </c>
      <c r="K510" s="11"/>
    </row>
    <row r="511" spans="1:11" ht="12" customHeight="1" x14ac:dyDescent="0.25">
      <c r="A511" s="4"/>
      <c r="B511" s="65">
        <v>3</v>
      </c>
      <c r="C511" s="66" t="s">
        <v>150</v>
      </c>
      <c r="D511" s="158"/>
      <c r="E511" s="158"/>
      <c r="F511" s="158"/>
      <c r="G511" s="158"/>
      <c r="H511" s="157">
        <v>200000</v>
      </c>
      <c r="I511" s="67">
        <v>0</v>
      </c>
      <c r="J511" s="67">
        <f>I511</f>
        <v>0</v>
      </c>
      <c r="K511" s="71"/>
    </row>
    <row r="512" spans="1:11" ht="12" customHeight="1" x14ac:dyDescent="0.25">
      <c r="A512" s="4"/>
      <c r="B512" s="65">
        <v>4</v>
      </c>
      <c r="C512" s="66" t="s">
        <v>17</v>
      </c>
      <c r="D512" s="158"/>
      <c r="E512" s="158"/>
      <c r="F512" s="158"/>
      <c r="G512" s="158"/>
      <c r="H512" s="157"/>
      <c r="I512" s="67">
        <f>7150</f>
        <v>7150</v>
      </c>
      <c r="J512" s="67">
        <f>I512</f>
        <v>7150</v>
      </c>
      <c r="K512" s="72" t="s">
        <v>126</v>
      </c>
    </row>
    <row r="513" spans="1:11" ht="12" customHeight="1" x14ac:dyDescent="0.25">
      <c r="A513" s="4"/>
      <c r="B513" s="65">
        <v>6</v>
      </c>
      <c r="C513" s="66" t="s">
        <v>18</v>
      </c>
      <c r="D513" s="158"/>
      <c r="E513" s="158"/>
      <c r="F513" s="158"/>
      <c r="G513" s="158"/>
      <c r="H513" s="157"/>
      <c r="I513" s="67">
        <v>1850</v>
      </c>
      <c r="J513" s="67">
        <f t="shared" ref="J513:J517" si="39">I513</f>
        <v>1850</v>
      </c>
      <c r="K513" s="72"/>
    </row>
    <row r="514" spans="1:11" ht="12" customHeight="1" x14ac:dyDescent="0.25">
      <c r="A514" s="4"/>
      <c r="B514" s="65">
        <v>6</v>
      </c>
      <c r="C514" s="66" t="s">
        <v>19</v>
      </c>
      <c r="D514" s="158"/>
      <c r="E514" s="158"/>
      <c r="F514" s="158"/>
      <c r="G514" s="158"/>
      <c r="H514" s="157">
        <v>155000</v>
      </c>
      <c r="I514" s="67"/>
      <c r="J514" s="67">
        <f t="shared" si="39"/>
        <v>0</v>
      </c>
      <c r="K514" s="72"/>
    </row>
    <row r="515" spans="1:11" ht="12" customHeight="1" x14ac:dyDescent="0.25">
      <c r="A515" s="4"/>
      <c r="B515" s="65">
        <v>2</v>
      </c>
      <c r="C515" s="66" t="s">
        <v>22</v>
      </c>
      <c r="D515" s="158"/>
      <c r="E515" s="158"/>
      <c r="F515" s="158"/>
      <c r="G515" s="158"/>
      <c r="H515" s="157"/>
      <c r="I515" s="67">
        <v>150000</v>
      </c>
      <c r="J515" s="67">
        <f t="shared" si="39"/>
        <v>150000</v>
      </c>
      <c r="K515" s="72">
        <v>0</v>
      </c>
    </row>
    <row r="516" spans="1:11" ht="12" customHeight="1" x14ac:dyDescent="0.25">
      <c r="A516" s="4"/>
      <c r="B516" s="65">
        <v>5</v>
      </c>
      <c r="C516" s="66" t="s">
        <v>20</v>
      </c>
      <c r="D516" s="65"/>
      <c r="E516" s="65"/>
      <c r="F516" s="65"/>
      <c r="G516" s="65">
        <f>E516*F516</f>
        <v>0</v>
      </c>
      <c r="H516" s="157"/>
      <c r="I516" s="67">
        <f>G516</f>
        <v>0</v>
      </c>
      <c r="J516" s="67">
        <f t="shared" si="39"/>
        <v>0</v>
      </c>
      <c r="K516" s="72"/>
    </row>
    <row r="517" spans="1:11" ht="12" customHeight="1" x14ac:dyDescent="0.25">
      <c r="A517" s="4"/>
      <c r="B517" s="68">
        <v>10</v>
      </c>
      <c r="C517" s="66" t="s">
        <v>21</v>
      </c>
      <c r="D517" s="65"/>
      <c r="E517" s="65"/>
      <c r="F517" s="65"/>
      <c r="G517" s="65">
        <f>E517*F517</f>
        <v>0</v>
      </c>
      <c r="H517" s="70"/>
      <c r="I517" s="67">
        <f>G517</f>
        <v>0</v>
      </c>
      <c r="J517" s="67">
        <f t="shared" si="39"/>
        <v>0</v>
      </c>
      <c r="K517" s="72"/>
    </row>
    <row r="518" spans="1:11" ht="12" customHeight="1" x14ac:dyDescent="0.25">
      <c r="A518" s="9">
        <v>13</v>
      </c>
      <c r="B518" s="177" t="s">
        <v>167</v>
      </c>
      <c r="C518" s="177"/>
      <c r="D518" s="177"/>
      <c r="E518" s="177"/>
      <c r="F518" s="177"/>
      <c r="G518" s="10" t="s">
        <v>7</v>
      </c>
      <c r="H518" s="32"/>
      <c r="I518" s="25">
        <f>SUM(I519:I525)</f>
        <v>300250</v>
      </c>
      <c r="J518" s="25">
        <f>SUM(J519:J525)</f>
        <v>300250</v>
      </c>
      <c r="K518" s="11"/>
    </row>
    <row r="519" spans="1:11" ht="12" customHeight="1" x14ac:dyDescent="0.25">
      <c r="A519" s="4"/>
      <c r="B519" s="65">
        <v>3</v>
      </c>
      <c r="C519" s="66" t="s">
        <v>150</v>
      </c>
      <c r="D519" s="158"/>
      <c r="E519" s="158"/>
      <c r="F519" s="158"/>
      <c r="G519" s="158"/>
      <c r="H519" s="157">
        <v>390000</v>
      </c>
      <c r="I519" s="67">
        <v>0</v>
      </c>
      <c r="J519" s="67">
        <f>I519</f>
        <v>0</v>
      </c>
      <c r="K519" s="71"/>
    </row>
    <row r="520" spans="1:11" ht="12" customHeight="1" x14ac:dyDescent="0.25">
      <c r="A520" s="4"/>
      <c r="B520" s="65">
        <v>4</v>
      </c>
      <c r="C520" s="66" t="s">
        <v>17</v>
      </c>
      <c r="D520" s="158"/>
      <c r="E520" s="158"/>
      <c r="F520" s="158"/>
      <c r="G520" s="158"/>
      <c r="H520" s="157"/>
      <c r="I520" s="67">
        <f>15200+2000</f>
        <v>17200</v>
      </c>
      <c r="J520" s="67">
        <f>I520</f>
        <v>17200</v>
      </c>
      <c r="K520" s="72" t="s">
        <v>126</v>
      </c>
    </row>
    <row r="521" spans="1:11" ht="12" customHeight="1" x14ac:dyDescent="0.25">
      <c r="A521" s="4"/>
      <c r="B521" s="65">
        <v>6</v>
      </c>
      <c r="C521" s="66" t="s">
        <v>18</v>
      </c>
      <c r="D521" s="158"/>
      <c r="E521" s="158"/>
      <c r="F521" s="158"/>
      <c r="G521" s="158"/>
      <c r="H521" s="157"/>
      <c r="I521" s="67">
        <v>3050</v>
      </c>
      <c r="J521" s="67">
        <f t="shared" ref="J521:J525" si="40">I521</f>
        <v>3050</v>
      </c>
      <c r="K521" s="72"/>
    </row>
    <row r="522" spans="1:11" ht="12" customHeight="1" x14ac:dyDescent="0.25">
      <c r="A522" s="4"/>
      <c r="B522" s="65">
        <v>6</v>
      </c>
      <c r="C522" s="66" t="s">
        <v>19</v>
      </c>
      <c r="D522" s="158"/>
      <c r="E522" s="158"/>
      <c r="F522" s="158"/>
      <c r="G522" s="158"/>
      <c r="H522" s="157">
        <v>296000</v>
      </c>
      <c r="I522" s="67">
        <v>0</v>
      </c>
      <c r="J522" s="67">
        <f t="shared" si="40"/>
        <v>0</v>
      </c>
      <c r="K522" s="72"/>
    </row>
    <row r="523" spans="1:11" ht="12" customHeight="1" x14ac:dyDescent="0.25">
      <c r="A523" s="4"/>
      <c r="B523" s="65">
        <v>2</v>
      </c>
      <c r="C523" s="66" t="s">
        <v>22</v>
      </c>
      <c r="D523" s="158"/>
      <c r="E523" s="158"/>
      <c r="F523" s="158"/>
      <c r="G523" s="158"/>
      <c r="H523" s="157"/>
      <c r="I523" s="67">
        <f>245000+35000</f>
        <v>280000</v>
      </c>
      <c r="J523" s="67">
        <f t="shared" si="40"/>
        <v>280000</v>
      </c>
      <c r="K523" s="72" t="s">
        <v>126</v>
      </c>
    </row>
    <row r="524" spans="1:11" ht="12" customHeight="1" x14ac:dyDescent="0.25">
      <c r="A524" s="4"/>
      <c r="B524" s="65">
        <v>5</v>
      </c>
      <c r="C524" s="66" t="s">
        <v>20</v>
      </c>
      <c r="D524" s="65"/>
      <c r="E524" s="65"/>
      <c r="F524" s="65"/>
      <c r="G524" s="65">
        <f>E524*F524</f>
        <v>0</v>
      </c>
      <c r="H524" s="157"/>
      <c r="I524" s="67">
        <f>G524</f>
        <v>0</v>
      </c>
      <c r="J524" s="67">
        <f t="shared" si="40"/>
        <v>0</v>
      </c>
      <c r="K524" s="72"/>
    </row>
    <row r="525" spans="1:11" ht="12" customHeight="1" x14ac:dyDescent="0.25">
      <c r="A525" s="4"/>
      <c r="B525" s="68">
        <v>10</v>
      </c>
      <c r="C525" s="66" t="s">
        <v>21</v>
      </c>
      <c r="D525" s="65"/>
      <c r="E525" s="65"/>
      <c r="F525" s="65"/>
      <c r="G525" s="65">
        <f>E525*F525</f>
        <v>0</v>
      </c>
      <c r="H525" s="70"/>
      <c r="I525" s="67">
        <f>G525</f>
        <v>0</v>
      </c>
      <c r="J525" s="67">
        <f t="shared" si="40"/>
        <v>0</v>
      </c>
      <c r="K525" s="72"/>
    </row>
    <row r="526" spans="1:11" ht="12" customHeight="1" x14ac:dyDescent="0.25">
      <c r="A526" s="9">
        <v>14</v>
      </c>
      <c r="B526" s="177" t="s">
        <v>192</v>
      </c>
      <c r="C526" s="177"/>
      <c r="D526" s="177"/>
      <c r="E526" s="177"/>
      <c r="F526" s="177"/>
      <c r="G526" s="10" t="s">
        <v>7</v>
      </c>
      <c r="H526" s="32"/>
      <c r="I526" s="25">
        <f>SUM(I527:I533)</f>
        <v>243550</v>
      </c>
      <c r="J526" s="25">
        <f>SUM(J527:J533)</f>
        <v>243550</v>
      </c>
      <c r="K526" s="11"/>
    </row>
    <row r="527" spans="1:11" ht="12" customHeight="1" x14ac:dyDescent="0.25">
      <c r="A527" s="4"/>
      <c r="B527" s="65">
        <v>3</v>
      </c>
      <c r="C527" s="66" t="s">
        <v>150</v>
      </c>
      <c r="D527" s="158"/>
      <c r="E527" s="158"/>
      <c r="F527" s="158"/>
      <c r="G527" s="158"/>
      <c r="H527" s="157">
        <v>238910</v>
      </c>
      <c r="I527" s="67">
        <v>0</v>
      </c>
      <c r="J527" s="67">
        <f>I527</f>
        <v>0</v>
      </c>
      <c r="K527" s="71"/>
    </row>
    <row r="528" spans="1:11" ht="12" customHeight="1" x14ac:dyDescent="0.25">
      <c r="A528" s="4"/>
      <c r="B528" s="65">
        <v>4</v>
      </c>
      <c r="C528" s="66" t="s">
        <v>17</v>
      </c>
      <c r="D528" s="158"/>
      <c r="E528" s="158"/>
      <c r="F528" s="158"/>
      <c r="G528" s="158"/>
      <c r="H528" s="157"/>
      <c r="I528" s="67">
        <f>15150-9100</f>
        <v>6050</v>
      </c>
      <c r="J528" s="67">
        <f>I528</f>
        <v>6050</v>
      </c>
      <c r="K528" s="72" t="s">
        <v>126</v>
      </c>
    </row>
    <row r="529" spans="1:11" ht="12" customHeight="1" x14ac:dyDescent="0.25">
      <c r="A529" s="4"/>
      <c r="B529" s="65">
        <v>6</v>
      </c>
      <c r="C529" s="66" t="s">
        <v>18</v>
      </c>
      <c r="D529" s="158"/>
      <c r="E529" s="158"/>
      <c r="F529" s="158"/>
      <c r="G529" s="158"/>
      <c r="H529" s="157"/>
      <c r="I529" s="67">
        <v>2500</v>
      </c>
      <c r="J529" s="67">
        <f t="shared" ref="J529:J533" si="41">I529</f>
        <v>2500</v>
      </c>
      <c r="K529" s="72"/>
    </row>
    <row r="530" spans="1:11" ht="12" customHeight="1" x14ac:dyDescent="0.25">
      <c r="A530" s="4"/>
      <c r="B530" s="65">
        <v>6</v>
      </c>
      <c r="C530" s="66" t="s">
        <v>19</v>
      </c>
      <c r="D530" s="158"/>
      <c r="E530" s="158"/>
      <c r="F530" s="158"/>
      <c r="G530" s="158"/>
      <c r="H530" s="157">
        <v>219127</v>
      </c>
      <c r="I530" s="67"/>
      <c r="J530" s="67">
        <f t="shared" si="41"/>
        <v>0</v>
      </c>
      <c r="K530" s="72"/>
    </row>
    <row r="531" spans="1:11" ht="12" customHeight="1" x14ac:dyDescent="0.25">
      <c r="A531" s="4"/>
      <c r="B531" s="65">
        <v>2</v>
      </c>
      <c r="C531" s="66" t="s">
        <v>22</v>
      </c>
      <c r="D531" s="158"/>
      <c r="E531" s="158"/>
      <c r="F531" s="158"/>
      <c r="G531" s="158"/>
      <c r="H531" s="157"/>
      <c r="I531" s="67">
        <v>235000</v>
      </c>
      <c r="J531" s="67">
        <f t="shared" si="41"/>
        <v>235000</v>
      </c>
      <c r="K531" s="72" t="s">
        <v>126</v>
      </c>
    </row>
    <row r="532" spans="1:11" ht="12" customHeight="1" x14ac:dyDescent="0.25">
      <c r="A532" s="4"/>
      <c r="B532" s="65">
        <v>5</v>
      </c>
      <c r="C532" s="66" t="s">
        <v>20</v>
      </c>
      <c r="D532" s="65"/>
      <c r="E532" s="65"/>
      <c r="F532" s="65"/>
      <c r="G532" s="65">
        <f>E532*F532</f>
        <v>0</v>
      </c>
      <c r="H532" s="157"/>
      <c r="I532" s="67">
        <f>G532</f>
        <v>0</v>
      </c>
      <c r="J532" s="67">
        <f t="shared" si="41"/>
        <v>0</v>
      </c>
      <c r="K532" s="72"/>
    </row>
    <row r="533" spans="1:11" ht="12" customHeight="1" x14ac:dyDescent="0.25">
      <c r="A533" s="4"/>
      <c r="B533" s="68">
        <v>10</v>
      </c>
      <c r="C533" s="66" t="s">
        <v>21</v>
      </c>
      <c r="D533" s="65"/>
      <c r="E533" s="65"/>
      <c r="F533" s="65"/>
      <c r="G533" s="65">
        <f>E533*F533</f>
        <v>0</v>
      </c>
      <c r="H533" s="70"/>
      <c r="I533" s="67">
        <f>G533</f>
        <v>0</v>
      </c>
      <c r="J533" s="67">
        <f t="shared" si="41"/>
        <v>0</v>
      </c>
      <c r="K533" s="72"/>
    </row>
    <row r="534" spans="1:11" ht="12" customHeight="1" x14ac:dyDescent="0.25">
      <c r="A534" s="9">
        <v>15</v>
      </c>
      <c r="B534" s="178" t="s">
        <v>168</v>
      </c>
      <c r="C534" s="178"/>
      <c r="D534" s="178"/>
      <c r="E534" s="178"/>
      <c r="F534" s="178"/>
      <c r="G534" s="10" t="s">
        <v>7</v>
      </c>
      <c r="H534" s="25">
        <f>SUM(H535:H541)</f>
        <v>1170000</v>
      </c>
      <c r="I534" s="25">
        <f>SUM(I535:I541)</f>
        <v>0</v>
      </c>
      <c r="J534" s="25">
        <f>SUM(J535:J541)</f>
        <v>0</v>
      </c>
      <c r="K534" s="11"/>
    </row>
    <row r="535" spans="1:11" ht="12" customHeight="1" x14ac:dyDescent="0.25">
      <c r="A535" s="4"/>
      <c r="B535" s="65">
        <v>3</v>
      </c>
      <c r="C535" s="66" t="s">
        <v>16</v>
      </c>
      <c r="D535" s="158"/>
      <c r="E535" s="158"/>
      <c r="F535" s="158"/>
      <c r="G535" s="158"/>
      <c r="H535" s="174">
        <v>1170000</v>
      </c>
      <c r="I535" s="67"/>
      <c r="J535" s="67"/>
      <c r="K535" s="72"/>
    </row>
    <row r="536" spans="1:11" ht="12" customHeight="1" x14ac:dyDescent="0.25">
      <c r="A536" s="4"/>
      <c r="B536" s="65">
        <v>4</v>
      </c>
      <c r="C536" s="66" t="s">
        <v>17</v>
      </c>
      <c r="D536" s="158"/>
      <c r="E536" s="158"/>
      <c r="F536" s="158"/>
      <c r="G536" s="158"/>
      <c r="H536" s="175"/>
      <c r="I536" s="67"/>
      <c r="J536" s="67"/>
      <c r="K536" s="72"/>
    </row>
    <row r="537" spans="1:11" ht="12" customHeight="1" x14ac:dyDescent="0.25">
      <c r="A537" s="4"/>
      <c r="B537" s="65">
        <v>6</v>
      </c>
      <c r="C537" s="66" t="s">
        <v>18</v>
      </c>
      <c r="D537" s="158"/>
      <c r="E537" s="158"/>
      <c r="F537" s="158"/>
      <c r="G537" s="158"/>
      <c r="H537" s="175"/>
      <c r="I537" s="67">
        <v>0</v>
      </c>
      <c r="J537" s="67">
        <v>0</v>
      </c>
      <c r="K537" s="72"/>
    </row>
    <row r="538" spans="1:11" ht="12" customHeight="1" x14ac:dyDescent="0.25">
      <c r="A538" s="4"/>
      <c r="B538" s="65">
        <v>6</v>
      </c>
      <c r="C538" s="66" t="s">
        <v>19</v>
      </c>
      <c r="D538" s="158"/>
      <c r="E538" s="158"/>
      <c r="F538" s="158"/>
      <c r="G538" s="158"/>
      <c r="H538" s="176"/>
      <c r="I538" s="67"/>
      <c r="J538" s="67"/>
      <c r="K538" s="72"/>
    </row>
    <row r="539" spans="1:11" ht="12" customHeight="1" x14ac:dyDescent="0.25">
      <c r="A539" s="4"/>
      <c r="B539" s="65">
        <v>2</v>
      </c>
      <c r="C539" s="66" t="s">
        <v>22</v>
      </c>
      <c r="D539" s="158"/>
      <c r="E539" s="158"/>
      <c r="F539" s="158"/>
      <c r="G539" s="158"/>
      <c r="H539" s="174"/>
      <c r="I539" s="67"/>
      <c r="J539" s="67"/>
      <c r="K539" s="72"/>
    </row>
    <row r="540" spans="1:11" ht="12" customHeight="1" x14ac:dyDescent="0.25">
      <c r="A540" s="4"/>
      <c r="B540" s="65">
        <v>5</v>
      </c>
      <c r="C540" s="66" t="s">
        <v>20</v>
      </c>
      <c r="D540" s="65" t="s">
        <v>123</v>
      </c>
      <c r="E540" s="65">
        <v>1</v>
      </c>
      <c r="F540" s="75">
        <f>205000+1000</f>
        <v>206000</v>
      </c>
      <c r="G540" s="75">
        <f>E540*F540</f>
        <v>206000</v>
      </c>
      <c r="H540" s="175"/>
      <c r="I540" s="67">
        <v>0</v>
      </c>
      <c r="J540" s="67">
        <v>0</v>
      </c>
      <c r="K540" s="72" t="s">
        <v>126</v>
      </c>
    </row>
    <row r="541" spans="1:11" ht="12" customHeight="1" x14ac:dyDescent="0.25">
      <c r="A541" s="4"/>
      <c r="B541" s="68">
        <v>10</v>
      </c>
      <c r="C541" s="66" t="s">
        <v>21</v>
      </c>
      <c r="D541" s="65"/>
      <c r="E541" s="65"/>
      <c r="F541" s="65"/>
      <c r="G541" s="65">
        <f>E541*F541</f>
        <v>0</v>
      </c>
      <c r="H541" s="176"/>
      <c r="I541" s="67">
        <f>G541</f>
        <v>0</v>
      </c>
      <c r="J541" s="67"/>
      <c r="K541" s="72"/>
    </row>
    <row r="542" spans="1:11" ht="12" customHeight="1" x14ac:dyDescent="0.25">
      <c r="A542" s="64">
        <v>16</v>
      </c>
      <c r="B542" s="166" t="s">
        <v>170</v>
      </c>
      <c r="C542" s="166"/>
      <c r="D542" s="166"/>
      <c r="E542" s="166"/>
      <c r="F542" s="166"/>
      <c r="G542" s="10" t="s">
        <v>7</v>
      </c>
      <c r="H542" s="32"/>
      <c r="I542" s="25">
        <f>SUM(I543:I549)</f>
        <v>787140</v>
      </c>
      <c r="J542" s="25">
        <f>SUM(J543:J549)</f>
        <v>787140</v>
      </c>
      <c r="K542" s="11"/>
    </row>
    <row r="543" spans="1:11" ht="12" customHeight="1" x14ac:dyDescent="0.25">
      <c r="A543" s="4"/>
      <c r="B543" s="65">
        <v>3</v>
      </c>
      <c r="C543" s="66" t="s">
        <v>150</v>
      </c>
      <c r="D543" s="158"/>
      <c r="E543" s="158"/>
      <c r="F543" s="158"/>
      <c r="G543" s="158"/>
      <c r="H543" s="157">
        <v>912000</v>
      </c>
      <c r="I543" s="67">
        <v>0</v>
      </c>
      <c r="J543" s="67">
        <f>I543</f>
        <v>0</v>
      </c>
      <c r="K543" s="71"/>
    </row>
    <row r="544" spans="1:11" ht="12" customHeight="1" x14ac:dyDescent="0.25">
      <c r="A544" s="4"/>
      <c r="B544" s="65">
        <v>4</v>
      </c>
      <c r="C544" s="66" t="s">
        <v>17</v>
      </c>
      <c r="D544" s="158"/>
      <c r="E544" s="158"/>
      <c r="F544" s="158"/>
      <c r="G544" s="158"/>
      <c r="H544" s="157"/>
      <c r="I544" s="67"/>
      <c r="J544" s="67"/>
      <c r="K544" s="72"/>
    </row>
    <row r="545" spans="1:11" ht="12" customHeight="1" x14ac:dyDescent="0.25">
      <c r="A545" s="4"/>
      <c r="B545" s="65">
        <v>6</v>
      </c>
      <c r="C545" s="66" t="s">
        <v>18</v>
      </c>
      <c r="D545" s="158"/>
      <c r="E545" s="158"/>
      <c r="F545" s="158"/>
      <c r="G545" s="158"/>
      <c r="H545" s="157"/>
      <c r="I545" s="67">
        <v>7140</v>
      </c>
      <c r="J545" s="67">
        <f t="shared" ref="J545:J549" si="42">I545</f>
        <v>7140</v>
      </c>
      <c r="K545" s="72" t="s">
        <v>161</v>
      </c>
    </row>
    <row r="546" spans="1:11" ht="12" customHeight="1" x14ac:dyDescent="0.25">
      <c r="A546" s="4"/>
      <c r="B546" s="65">
        <v>6</v>
      </c>
      <c r="C546" s="66" t="s">
        <v>19</v>
      </c>
      <c r="D546" s="158"/>
      <c r="E546" s="158"/>
      <c r="F546" s="158"/>
      <c r="G546" s="158"/>
      <c r="H546" s="157">
        <v>751000</v>
      </c>
      <c r="I546" s="67"/>
      <c r="J546" s="67">
        <f t="shared" si="42"/>
        <v>0</v>
      </c>
      <c r="K546" s="72"/>
    </row>
    <row r="547" spans="1:11" ht="12" customHeight="1" x14ac:dyDescent="0.25">
      <c r="A547" s="4"/>
      <c r="B547" s="65">
        <v>2</v>
      </c>
      <c r="C547" s="66" t="s">
        <v>22</v>
      </c>
      <c r="D547" s="158"/>
      <c r="E547" s="158"/>
      <c r="F547" s="158"/>
      <c r="G547" s="158"/>
      <c r="H547" s="157"/>
      <c r="I547" s="118">
        <f>800000-20000</f>
        <v>780000</v>
      </c>
      <c r="J547" s="118">
        <f t="shared" si="42"/>
        <v>780000</v>
      </c>
      <c r="K547" s="72" t="s">
        <v>161</v>
      </c>
    </row>
    <row r="548" spans="1:11" ht="12" customHeight="1" x14ac:dyDescent="0.25">
      <c r="A548" s="4"/>
      <c r="B548" s="65">
        <v>5</v>
      </c>
      <c r="C548" s="66" t="s">
        <v>20</v>
      </c>
      <c r="D548" s="65"/>
      <c r="E548" s="65"/>
      <c r="F548" s="65"/>
      <c r="G548" s="65">
        <f>E548*F548</f>
        <v>0</v>
      </c>
      <c r="H548" s="157"/>
      <c r="I548" s="67">
        <f>G548</f>
        <v>0</v>
      </c>
      <c r="J548" s="67">
        <f t="shared" si="42"/>
        <v>0</v>
      </c>
      <c r="K548" s="72"/>
    </row>
    <row r="549" spans="1:11" ht="12" customHeight="1" x14ac:dyDescent="0.25">
      <c r="A549" s="4"/>
      <c r="B549" s="68">
        <v>10</v>
      </c>
      <c r="C549" s="66" t="s">
        <v>21</v>
      </c>
      <c r="D549" s="65"/>
      <c r="E549" s="65"/>
      <c r="F549" s="65"/>
      <c r="G549" s="65">
        <f>E549*F549</f>
        <v>0</v>
      </c>
      <c r="H549" s="70"/>
      <c r="I549" s="67">
        <f>G549</f>
        <v>0</v>
      </c>
      <c r="J549" s="67">
        <f t="shared" si="42"/>
        <v>0</v>
      </c>
      <c r="K549" s="72"/>
    </row>
    <row r="550" spans="1:11" ht="12" customHeight="1" x14ac:dyDescent="0.25">
      <c r="A550" s="4"/>
      <c r="B550" s="68">
        <v>10</v>
      </c>
      <c r="C550" s="66" t="s">
        <v>21</v>
      </c>
      <c r="D550" s="65"/>
      <c r="E550" s="65"/>
      <c r="F550" s="65"/>
      <c r="G550" s="65">
        <f>E550*F550</f>
        <v>0</v>
      </c>
      <c r="H550" s="130"/>
      <c r="I550" s="67">
        <f>G550</f>
        <v>0</v>
      </c>
      <c r="J550" s="67"/>
      <c r="K550" s="72"/>
    </row>
    <row r="551" spans="1:11" ht="47.25" customHeight="1" x14ac:dyDescent="0.25">
      <c r="A551" s="9">
        <v>17</v>
      </c>
      <c r="B551" s="166" t="s">
        <v>211</v>
      </c>
      <c r="C551" s="166"/>
      <c r="D551" s="166"/>
      <c r="E551" s="166"/>
      <c r="F551" s="166"/>
      <c r="G551" s="10" t="s">
        <v>7</v>
      </c>
      <c r="H551" s="32"/>
      <c r="I551" s="25">
        <f>SUM(I552:I558)</f>
        <v>0</v>
      </c>
      <c r="J551" s="25">
        <f>SUM(J552:J558)</f>
        <v>0</v>
      </c>
      <c r="K551" s="11"/>
    </row>
    <row r="552" spans="1:11" ht="75" x14ac:dyDescent="0.25">
      <c r="A552" s="4"/>
      <c r="B552" s="65">
        <v>3</v>
      </c>
      <c r="C552" s="68" t="s">
        <v>177</v>
      </c>
      <c r="D552" s="158"/>
      <c r="E552" s="158"/>
      <c r="F552" s="158"/>
      <c r="G552" s="158"/>
      <c r="H552" s="157">
        <v>0</v>
      </c>
      <c r="I552" s="136">
        <v>0</v>
      </c>
      <c r="J552" s="136">
        <f>I552</f>
        <v>0</v>
      </c>
      <c r="K552" s="88"/>
    </row>
    <row r="553" spans="1:11" ht="12" customHeight="1" x14ac:dyDescent="0.25">
      <c r="A553" s="4"/>
      <c r="B553" s="65">
        <v>4</v>
      </c>
      <c r="C553" s="66" t="s">
        <v>17</v>
      </c>
      <c r="D553" s="158"/>
      <c r="E553" s="158"/>
      <c r="F553" s="158"/>
      <c r="G553" s="158"/>
      <c r="H553" s="157"/>
      <c r="I553" s="67"/>
      <c r="J553" s="67">
        <f>I553</f>
        <v>0</v>
      </c>
      <c r="K553" s="72"/>
    </row>
    <row r="554" spans="1:11" ht="12" customHeight="1" x14ac:dyDescent="0.25">
      <c r="A554" s="4"/>
      <c r="B554" s="65">
        <v>6</v>
      </c>
      <c r="C554" s="66" t="s">
        <v>18</v>
      </c>
      <c r="D554" s="158"/>
      <c r="E554" s="158"/>
      <c r="F554" s="158"/>
      <c r="G554" s="158"/>
      <c r="H554" s="157"/>
      <c r="I554" s="67">
        <v>0</v>
      </c>
      <c r="J554" s="67">
        <f t="shared" ref="J554:J558" si="43">I554</f>
        <v>0</v>
      </c>
      <c r="K554" s="88"/>
    </row>
    <row r="555" spans="1:11" ht="12" customHeight="1" x14ac:dyDescent="0.25">
      <c r="A555" s="4"/>
      <c r="B555" s="65">
        <v>6</v>
      </c>
      <c r="C555" s="66" t="s">
        <v>19</v>
      </c>
      <c r="D555" s="158"/>
      <c r="E555" s="158"/>
      <c r="F555" s="158"/>
      <c r="G555" s="158"/>
      <c r="H555" s="157">
        <v>0</v>
      </c>
      <c r="I555" s="67"/>
      <c r="J555" s="67">
        <f t="shared" si="43"/>
        <v>0</v>
      </c>
      <c r="K555" s="72"/>
    </row>
    <row r="556" spans="1:11" ht="12" customHeight="1" x14ac:dyDescent="0.25">
      <c r="A556" s="4"/>
      <c r="B556" s="65">
        <v>2</v>
      </c>
      <c r="C556" s="66" t="s">
        <v>22</v>
      </c>
      <c r="D556" s="158"/>
      <c r="E556" s="158"/>
      <c r="F556" s="158"/>
      <c r="G556" s="158"/>
      <c r="H556" s="157"/>
      <c r="I556" s="67">
        <v>0</v>
      </c>
      <c r="J556" s="67">
        <f t="shared" si="43"/>
        <v>0</v>
      </c>
      <c r="K556" s="66"/>
    </row>
    <row r="557" spans="1:11" ht="12" customHeight="1" x14ac:dyDescent="0.25">
      <c r="A557" s="4"/>
      <c r="B557" s="65">
        <v>5</v>
      </c>
      <c r="C557" s="66" t="s">
        <v>20</v>
      </c>
      <c r="D557" s="65"/>
      <c r="E557" s="65"/>
      <c r="F557" s="65"/>
      <c r="G557" s="65">
        <f>E557*F557</f>
        <v>0</v>
      </c>
      <c r="H557" s="157"/>
      <c r="I557" s="67">
        <v>0</v>
      </c>
      <c r="J557" s="67">
        <f t="shared" si="43"/>
        <v>0</v>
      </c>
      <c r="K557" s="88"/>
    </row>
    <row r="558" spans="1:11" ht="12" customHeight="1" x14ac:dyDescent="0.25">
      <c r="A558" s="4"/>
      <c r="B558" s="68">
        <v>10</v>
      </c>
      <c r="C558" s="66" t="s">
        <v>21</v>
      </c>
      <c r="D558" s="65"/>
      <c r="E558" s="65"/>
      <c r="F558" s="65"/>
      <c r="G558" s="65">
        <f>E558*F558</f>
        <v>0</v>
      </c>
      <c r="H558" s="70"/>
      <c r="I558" s="67">
        <f>G558</f>
        <v>0</v>
      </c>
      <c r="J558" s="67">
        <f t="shared" si="43"/>
        <v>0</v>
      </c>
      <c r="K558" s="72"/>
    </row>
    <row r="559" spans="1:11" ht="12" customHeight="1" x14ac:dyDescent="0.25">
      <c r="A559" s="9">
        <v>18</v>
      </c>
      <c r="B559" s="166" t="s">
        <v>172</v>
      </c>
      <c r="C559" s="166"/>
      <c r="D559" s="166"/>
      <c r="E559" s="166"/>
      <c r="F559" s="166"/>
      <c r="G559" s="10" t="s">
        <v>7</v>
      </c>
      <c r="H559" s="32"/>
      <c r="I559" s="25">
        <f>SUM(I560:I566)</f>
        <v>4900</v>
      </c>
      <c r="J559" s="25">
        <f>SUM(J560:J566)</f>
        <v>4900</v>
      </c>
      <c r="K559" s="11"/>
    </row>
    <row r="560" spans="1:11" ht="12" customHeight="1" x14ac:dyDescent="0.25">
      <c r="A560" s="4"/>
      <c r="B560" s="65">
        <v>3</v>
      </c>
      <c r="C560" s="66" t="s">
        <v>150</v>
      </c>
      <c r="D560" s="158"/>
      <c r="E560" s="158"/>
      <c r="F560" s="158"/>
      <c r="G560" s="158"/>
      <c r="H560" s="157">
        <v>33533073</v>
      </c>
      <c r="I560" s="67">
        <v>0</v>
      </c>
      <c r="J560" s="67">
        <f>I560</f>
        <v>0</v>
      </c>
      <c r="K560" s="88"/>
    </row>
    <row r="561" spans="1:11" ht="12" customHeight="1" x14ac:dyDescent="0.25">
      <c r="A561" s="4"/>
      <c r="B561" s="65">
        <v>4</v>
      </c>
      <c r="C561" s="66" t="s">
        <v>17</v>
      </c>
      <c r="D561" s="158"/>
      <c r="E561" s="158"/>
      <c r="F561" s="158"/>
      <c r="G561" s="158"/>
      <c r="H561" s="157"/>
      <c r="I561" s="67">
        <f>606900-605000</f>
        <v>1900</v>
      </c>
      <c r="J561" s="67">
        <f t="shared" ref="J561:J565" si="44">I561</f>
        <v>1900</v>
      </c>
      <c r="K561" s="72" t="s">
        <v>126</v>
      </c>
    </row>
    <row r="562" spans="1:11" ht="12" customHeight="1" x14ac:dyDescent="0.25">
      <c r="A562" s="4"/>
      <c r="B562" s="65">
        <v>6</v>
      </c>
      <c r="C562" s="66" t="s">
        <v>18</v>
      </c>
      <c r="D562" s="158"/>
      <c r="E562" s="158"/>
      <c r="F562" s="158"/>
      <c r="G562" s="158"/>
      <c r="H562" s="157"/>
      <c r="I562" s="67">
        <v>1000</v>
      </c>
      <c r="J562" s="67">
        <f t="shared" si="44"/>
        <v>1000</v>
      </c>
      <c r="K562" s="72"/>
    </row>
    <row r="563" spans="1:11" ht="12" customHeight="1" x14ac:dyDescent="0.25">
      <c r="A563" s="4"/>
      <c r="B563" s="65">
        <v>6</v>
      </c>
      <c r="C563" s="66" t="s">
        <v>19</v>
      </c>
      <c r="D563" s="158"/>
      <c r="E563" s="158"/>
      <c r="F563" s="158"/>
      <c r="G563" s="158"/>
      <c r="H563" s="157">
        <v>22312500</v>
      </c>
      <c r="I563" s="67">
        <v>1000</v>
      </c>
      <c r="J563" s="67">
        <f t="shared" si="44"/>
        <v>1000</v>
      </c>
      <c r="K563" s="72"/>
    </row>
    <row r="564" spans="1:11" ht="12" customHeight="1" x14ac:dyDescent="0.25">
      <c r="A564" s="4"/>
      <c r="B564" s="65">
        <v>2</v>
      </c>
      <c r="C564" s="66" t="s">
        <v>22</v>
      </c>
      <c r="D564" s="158"/>
      <c r="E564" s="158"/>
      <c r="F564" s="158"/>
      <c r="G564" s="158"/>
      <c r="H564" s="157"/>
      <c r="I564" s="67">
        <v>1000</v>
      </c>
      <c r="J564" s="67">
        <f t="shared" si="44"/>
        <v>1000</v>
      </c>
      <c r="K564" s="72"/>
    </row>
    <row r="565" spans="1:11" ht="12" customHeight="1" x14ac:dyDescent="0.25">
      <c r="A565" s="4"/>
      <c r="B565" s="65">
        <v>5</v>
      </c>
      <c r="C565" s="66" t="s">
        <v>20</v>
      </c>
      <c r="D565" s="65"/>
      <c r="E565" s="65"/>
      <c r="F565" s="65"/>
      <c r="G565" s="65">
        <f>E565*F565</f>
        <v>0</v>
      </c>
      <c r="H565" s="157"/>
      <c r="I565" s="67">
        <f>G565</f>
        <v>0</v>
      </c>
      <c r="J565" s="67">
        <f t="shared" si="44"/>
        <v>0</v>
      </c>
      <c r="K565" s="72"/>
    </row>
    <row r="566" spans="1:11" ht="12" customHeight="1" x14ac:dyDescent="0.25">
      <c r="A566" s="4"/>
      <c r="B566" s="68">
        <v>10</v>
      </c>
      <c r="C566" s="66" t="s">
        <v>21</v>
      </c>
      <c r="D566" s="65"/>
      <c r="E566" s="65"/>
      <c r="F566" s="65"/>
      <c r="G566" s="65">
        <f>E566*F566</f>
        <v>0</v>
      </c>
      <c r="H566" s="70"/>
      <c r="I566" s="67">
        <f>G566</f>
        <v>0</v>
      </c>
      <c r="J566" s="67"/>
      <c r="K566" s="72"/>
    </row>
    <row r="567" spans="1:11" ht="12" customHeight="1" x14ac:dyDescent="0.25">
      <c r="A567" s="9">
        <v>19</v>
      </c>
      <c r="B567" s="166" t="s">
        <v>178</v>
      </c>
      <c r="C567" s="166"/>
      <c r="D567" s="166"/>
      <c r="E567" s="166"/>
      <c r="F567" s="166"/>
      <c r="G567" s="10" t="s">
        <v>7</v>
      </c>
      <c r="H567" s="32"/>
      <c r="I567" s="25">
        <f>SUM(I568:I574)</f>
        <v>24700000</v>
      </c>
      <c r="J567" s="25">
        <f>SUM(J568:J574)</f>
        <v>24700000</v>
      </c>
      <c r="K567" s="11"/>
    </row>
    <row r="568" spans="1:11" ht="12" customHeight="1" x14ac:dyDescent="0.25">
      <c r="A568" s="4"/>
      <c r="B568" s="65">
        <v>3</v>
      </c>
      <c r="C568" s="66" t="s">
        <v>150</v>
      </c>
      <c r="D568" s="158"/>
      <c r="E568" s="158"/>
      <c r="F568" s="158"/>
      <c r="G568" s="158"/>
      <c r="H568" s="157">
        <v>26545000</v>
      </c>
      <c r="I568" s="67">
        <v>0</v>
      </c>
      <c r="J568" s="67">
        <f>I568</f>
        <v>0</v>
      </c>
      <c r="K568" s="71"/>
    </row>
    <row r="569" spans="1:11" ht="12" customHeight="1" x14ac:dyDescent="0.25">
      <c r="A569" s="4"/>
      <c r="B569" s="65">
        <v>4</v>
      </c>
      <c r="C569" s="66" t="s">
        <v>17</v>
      </c>
      <c r="D569" s="158"/>
      <c r="E569" s="158"/>
      <c r="F569" s="158"/>
      <c r="G569" s="158"/>
      <c r="H569" s="157"/>
      <c r="I569" s="67">
        <v>0</v>
      </c>
      <c r="J569" s="67">
        <f>I569</f>
        <v>0</v>
      </c>
      <c r="K569" s="72"/>
    </row>
    <row r="570" spans="1:11" ht="12" customHeight="1" x14ac:dyDescent="0.25">
      <c r="A570" s="4"/>
      <c r="B570" s="65">
        <v>6</v>
      </c>
      <c r="C570" s="66" t="s">
        <v>18</v>
      </c>
      <c r="D570" s="158"/>
      <c r="E570" s="158"/>
      <c r="F570" s="158"/>
      <c r="G570" s="158"/>
      <c r="H570" s="157"/>
      <c r="I570" s="67">
        <v>0</v>
      </c>
      <c r="J570" s="67">
        <f>I570</f>
        <v>0</v>
      </c>
      <c r="K570" s="72"/>
    </row>
    <row r="571" spans="1:11" ht="12" customHeight="1" x14ac:dyDescent="0.25">
      <c r="A571" s="4"/>
      <c r="B571" s="65">
        <v>6</v>
      </c>
      <c r="C571" s="66" t="s">
        <v>19</v>
      </c>
      <c r="D571" s="158"/>
      <c r="E571" s="158"/>
      <c r="F571" s="158"/>
      <c r="G571" s="158"/>
      <c r="H571" s="157"/>
      <c r="I571" s="67">
        <v>0</v>
      </c>
      <c r="J571" s="67">
        <f t="shared" ref="J571:J574" si="45">I571</f>
        <v>0</v>
      </c>
      <c r="K571" s="72"/>
    </row>
    <row r="572" spans="1:11" ht="12" customHeight="1" x14ac:dyDescent="0.25">
      <c r="A572" s="4"/>
      <c r="B572" s="65">
        <v>2</v>
      </c>
      <c r="C572" s="66" t="s">
        <v>22</v>
      </c>
      <c r="D572" s="158"/>
      <c r="E572" s="158"/>
      <c r="F572" s="158"/>
      <c r="G572" s="158"/>
      <c r="H572" s="157"/>
      <c r="I572" s="67">
        <v>24700000</v>
      </c>
      <c r="J572" s="67">
        <f t="shared" si="45"/>
        <v>24700000</v>
      </c>
      <c r="K572" s="88" t="s">
        <v>171</v>
      </c>
    </row>
    <row r="573" spans="1:11" ht="12" customHeight="1" x14ac:dyDescent="0.25">
      <c r="A573" s="4"/>
      <c r="B573" s="65">
        <v>5</v>
      </c>
      <c r="C573" s="66" t="s">
        <v>20</v>
      </c>
      <c r="D573" s="65"/>
      <c r="E573" s="65"/>
      <c r="F573" s="65"/>
      <c r="G573" s="65">
        <f>E573*F573</f>
        <v>0</v>
      </c>
      <c r="H573" s="157"/>
      <c r="I573" s="67">
        <f>G573</f>
        <v>0</v>
      </c>
      <c r="J573" s="67">
        <f t="shared" si="45"/>
        <v>0</v>
      </c>
      <c r="K573" s="72"/>
    </row>
    <row r="574" spans="1:11" ht="12" customHeight="1" x14ac:dyDescent="0.25">
      <c r="A574" s="4"/>
      <c r="B574" s="68">
        <v>10</v>
      </c>
      <c r="C574" s="66" t="s">
        <v>21</v>
      </c>
      <c r="D574" s="65"/>
      <c r="E574" s="65"/>
      <c r="F574" s="65"/>
      <c r="G574" s="65">
        <f>E574*F574</f>
        <v>0</v>
      </c>
      <c r="H574" s="70"/>
      <c r="I574" s="67">
        <f>G574</f>
        <v>0</v>
      </c>
      <c r="J574" s="67">
        <f t="shared" si="45"/>
        <v>0</v>
      </c>
      <c r="K574" s="72"/>
    </row>
    <row r="575" spans="1:11" ht="12" customHeight="1" x14ac:dyDescent="0.25">
      <c r="A575" s="9">
        <v>20</v>
      </c>
      <c r="B575" s="142" t="s">
        <v>185</v>
      </c>
      <c r="C575" s="142"/>
      <c r="D575" s="142"/>
      <c r="E575" s="142"/>
      <c r="F575" s="142"/>
      <c r="G575" s="10" t="s">
        <v>7</v>
      </c>
      <c r="H575" s="32"/>
      <c r="I575" s="25">
        <f>SUM(I576:I582)</f>
        <v>602600</v>
      </c>
      <c r="J575" s="25">
        <f>SUM(J576:J582)</f>
        <v>602600</v>
      </c>
      <c r="K575" s="11"/>
    </row>
    <row r="576" spans="1:11" ht="12" customHeight="1" x14ac:dyDescent="0.25">
      <c r="A576" s="4"/>
      <c r="B576" s="65">
        <v>3</v>
      </c>
      <c r="C576" s="66" t="s">
        <v>16</v>
      </c>
      <c r="D576" s="158"/>
      <c r="E576" s="158"/>
      <c r="F576" s="158"/>
      <c r="G576" s="158"/>
      <c r="H576" s="157"/>
      <c r="I576" s="67"/>
      <c r="J576" s="67"/>
      <c r="K576" s="72"/>
    </row>
    <row r="577" spans="1:11" ht="12" customHeight="1" x14ac:dyDescent="0.25">
      <c r="A577" s="4"/>
      <c r="B577" s="65">
        <v>4</v>
      </c>
      <c r="C577" s="66" t="s">
        <v>17</v>
      </c>
      <c r="D577" s="158"/>
      <c r="E577" s="158"/>
      <c r="F577" s="158"/>
      <c r="G577" s="158"/>
      <c r="H577" s="157"/>
      <c r="I577" s="67"/>
      <c r="J577" s="67"/>
      <c r="K577" s="72"/>
    </row>
    <row r="578" spans="1:11" ht="12" customHeight="1" x14ac:dyDescent="0.25">
      <c r="A578" s="4"/>
      <c r="B578" s="65">
        <v>6</v>
      </c>
      <c r="C578" s="66" t="s">
        <v>18</v>
      </c>
      <c r="D578" s="158"/>
      <c r="E578" s="158"/>
      <c r="F578" s="158"/>
      <c r="G578" s="158"/>
      <c r="H578" s="157"/>
      <c r="I578" s="67"/>
      <c r="J578" s="67"/>
      <c r="K578" s="72"/>
    </row>
    <row r="579" spans="1:11" ht="12" customHeight="1" x14ac:dyDescent="0.25">
      <c r="A579" s="4"/>
      <c r="B579" s="65">
        <v>6</v>
      </c>
      <c r="C579" s="66" t="s">
        <v>19</v>
      </c>
      <c r="D579" s="158"/>
      <c r="E579" s="158"/>
      <c r="F579" s="158"/>
      <c r="G579" s="158"/>
      <c r="H579" s="157"/>
      <c r="I579" s="67"/>
      <c r="J579" s="67"/>
      <c r="K579" s="72"/>
    </row>
    <row r="580" spans="1:11" ht="12" customHeight="1" x14ac:dyDescent="0.25">
      <c r="A580" s="4"/>
      <c r="B580" s="65">
        <v>2</v>
      </c>
      <c r="C580" s="66" t="s">
        <v>22</v>
      </c>
      <c r="D580" s="158"/>
      <c r="E580" s="158"/>
      <c r="F580" s="158"/>
      <c r="G580" s="158"/>
      <c r="H580" s="157"/>
      <c r="I580" s="67"/>
      <c r="J580" s="67"/>
      <c r="K580" s="72"/>
    </row>
    <row r="581" spans="1:11" ht="12" customHeight="1" x14ac:dyDescent="0.25">
      <c r="A581" s="4"/>
      <c r="B581" s="65">
        <v>5</v>
      </c>
      <c r="C581" s="66" t="s">
        <v>20</v>
      </c>
      <c r="D581" s="65" t="s">
        <v>123</v>
      </c>
      <c r="E581" s="65">
        <v>10</v>
      </c>
      <c r="F581" s="65">
        <v>60260</v>
      </c>
      <c r="G581" s="65">
        <f>E581*F581</f>
        <v>602600</v>
      </c>
      <c r="H581" s="157"/>
      <c r="I581" s="67">
        <f>G581</f>
        <v>602600</v>
      </c>
      <c r="J581" s="67">
        <f>I581</f>
        <v>602600</v>
      </c>
      <c r="K581" s="72" t="s">
        <v>124</v>
      </c>
    </row>
    <row r="582" spans="1:11" ht="12" customHeight="1" x14ac:dyDescent="0.25">
      <c r="A582" s="4"/>
      <c r="B582" s="68">
        <v>10</v>
      </c>
      <c r="C582" s="66" t="s">
        <v>21</v>
      </c>
      <c r="D582" s="65"/>
      <c r="E582" s="65"/>
      <c r="F582" s="65"/>
      <c r="G582" s="65">
        <f>E582*F582</f>
        <v>0</v>
      </c>
      <c r="H582" s="70"/>
      <c r="I582" s="67">
        <f>G582</f>
        <v>0</v>
      </c>
      <c r="J582" s="67"/>
      <c r="K582" s="72"/>
    </row>
    <row r="583" spans="1:11" ht="12" customHeight="1" x14ac:dyDescent="0.25">
      <c r="A583" s="50">
        <v>21</v>
      </c>
      <c r="B583" s="166" t="s">
        <v>191</v>
      </c>
      <c r="C583" s="166"/>
      <c r="D583" s="166"/>
      <c r="E583" s="166"/>
      <c r="F583" s="166"/>
      <c r="G583" s="51" t="s">
        <v>7</v>
      </c>
      <c r="H583" s="52"/>
      <c r="I583" s="53">
        <f>SUM(I584:I590)</f>
        <v>163200</v>
      </c>
      <c r="J583" s="53">
        <f>SUM(J584:J590)</f>
        <v>163200</v>
      </c>
      <c r="K583" s="54"/>
    </row>
    <row r="584" spans="1:11" ht="12" customHeight="1" x14ac:dyDescent="0.25">
      <c r="A584" s="49"/>
      <c r="B584" s="90">
        <v>3</v>
      </c>
      <c r="C584" s="91" t="s">
        <v>182</v>
      </c>
      <c r="D584" s="161"/>
      <c r="E584" s="161"/>
      <c r="F584" s="161"/>
      <c r="G584" s="161"/>
      <c r="H584" s="160"/>
      <c r="I584" s="92">
        <v>163200</v>
      </c>
      <c r="J584" s="92">
        <f>I584</f>
        <v>163200</v>
      </c>
      <c r="K584" s="72" t="s">
        <v>199</v>
      </c>
    </row>
    <row r="585" spans="1:11" ht="12" customHeight="1" x14ac:dyDescent="0.25">
      <c r="A585" s="49"/>
      <c r="B585" s="90">
        <v>4</v>
      </c>
      <c r="C585" s="91" t="s">
        <v>17</v>
      </c>
      <c r="D585" s="161"/>
      <c r="E585" s="161"/>
      <c r="F585" s="161"/>
      <c r="G585" s="161"/>
      <c r="H585" s="160"/>
      <c r="I585" s="92"/>
      <c r="J585" s="92"/>
      <c r="K585" s="93"/>
    </row>
    <row r="586" spans="1:11" ht="12" customHeight="1" x14ac:dyDescent="0.25">
      <c r="A586" s="49"/>
      <c r="B586" s="90">
        <v>6</v>
      </c>
      <c r="C586" s="91" t="s">
        <v>18</v>
      </c>
      <c r="D586" s="161"/>
      <c r="E586" s="161"/>
      <c r="F586" s="161"/>
      <c r="G586" s="161"/>
      <c r="H586" s="160"/>
      <c r="I586" s="92"/>
      <c r="J586" s="92"/>
      <c r="K586" s="93"/>
    </row>
    <row r="587" spans="1:11" ht="12" customHeight="1" x14ac:dyDescent="0.25">
      <c r="A587" s="49"/>
      <c r="B587" s="90">
        <v>6</v>
      </c>
      <c r="C587" s="91" t="s">
        <v>19</v>
      </c>
      <c r="D587" s="161"/>
      <c r="E587" s="161"/>
      <c r="F587" s="161"/>
      <c r="G587" s="161"/>
      <c r="H587" s="160"/>
      <c r="I587" s="92"/>
      <c r="J587" s="92"/>
      <c r="K587" s="93"/>
    </row>
    <row r="588" spans="1:11" ht="12" customHeight="1" x14ac:dyDescent="0.25">
      <c r="A588" s="49"/>
      <c r="B588" s="90">
        <v>2</v>
      </c>
      <c r="C588" s="91" t="s">
        <v>22</v>
      </c>
      <c r="D588" s="161"/>
      <c r="E588" s="161"/>
      <c r="F588" s="161"/>
      <c r="G588" s="161"/>
      <c r="H588" s="160"/>
      <c r="I588" s="92"/>
      <c r="J588" s="92"/>
      <c r="K588" s="93"/>
    </row>
    <row r="589" spans="1:11" ht="12" customHeight="1" x14ac:dyDescent="0.25">
      <c r="A589" s="49"/>
      <c r="B589" s="90">
        <v>5</v>
      </c>
      <c r="C589" s="91" t="s">
        <v>20</v>
      </c>
      <c r="D589" s="90"/>
      <c r="E589" s="90"/>
      <c r="F589" s="90"/>
      <c r="G589" s="90">
        <f>E589*F589</f>
        <v>0</v>
      </c>
      <c r="H589" s="160"/>
      <c r="I589" s="92">
        <f>G589</f>
        <v>0</v>
      </c>
      <c r="J589" s="92"/>
      <c r="K589" s="93"/>
    </row>
    <row r="590" spans="1:11" ht="12" customHeight="1" x14ac:dyDescent="0.25">
      <c r="A590" s="49"/>
      <c r="B590" s="94">
        <v>10</v>
      </c>
      <c r="C590" s="91" t="s">
        <v>21</v>
      </c>
      <c r="D590" s="90"/>
      <c r="E590" s="90"/>
      <c r="F590" s="90"/>
      <c r="G590" s="90">
        <f>E590*F590</f>
        <v>0</v>
      </c>
      <c r="H590" s="91"/>
      <c r="I590" s="92">
        <f>G590</f>
        <v>0</v>
      </c>
      <c r="J590" s="92"/>
      <c r="K590" s="93"/>
    </row>
    <row r="591" spans="1:11" ht="48.75" customHeight="1" x14ac:dyDescent="0.25">
      <c r="A591" s="9">
        <v>22</v>
      </c>
      <c r="B591" s="173" t="s">
        <v>222</v>
      </c>
      <c r="C591" s="173"/>
      <c r="D591" s="173"/>
      <c r="E591" s="173"/>
      <c r="F591" s="173"/>
      <c r="G591" s="10" t="s">
        <v>7</v>
      </c>
      <c r="H591" s="32"/>
      <c r="I591" s="25">
        <f>SUM(I592:I598)</f>
        <v>0</v>
      </c>
      <c r="J591" s="25">
        <f>SUM(J592:J598)</f>
        <v>0</v>
      </c>
      <c r="K591" s="11"/>
    </row>
    <row r="592" spans="1:11" ht="30" x14ac:dyDescent="0.25">
      <c r="A592" s="4"/>
      <c r="B592" s="65">
        <v>3</v>
      </c>
      <c r="C592" s="72" t="s">
        <v>223</v>
      </c>
      <c r="D592" s="158"/>
      <c r="E592" s="158"/>
      <c r="F592" s="158"/>
      <c r="G592" s="158"/>
      <c r="H592" s="157"/>
      <c r="I592" s="67">
        <v>0</v>
      </c>
      <c r="J592" s="67">
        <f>I592</f>
        <v>0</v>
      </c>
      <c r="K592" s="72" t="s">
        <v>126</v>
      </c>
    </row>
    <row r="593" spans="1:11" x14ac:dyDescent="0.25">
      <c r="A593" s="4"/>
      <c r="B593" s="65">
        <v>4</v>
      </c>
      <c r="C593" s="66" t="s">
        <v>17</v>
      </c>
      <c r="D593" s="158"/>
      <c r="E593" s="158"/>
      <c r="F593" s="158"/>
      <c r="G593" s="158"/>
      <c r="H593" s="157"/>
      <c r="I593" s="67">
        <v>0</v>
      </c>
      <c r="J593" s="67">
        <f>I593</f>
        <v>0</v>
      </c>
      <c r="K593" s="72"/>
    </row>
    <row r="594" spans="1:11" x14ac:dyDescent="0.25">
      <c r="A594" s="4"/>
      <c r="B594" s="65">
        <v>6</v>
      </c>
      <c r="C594" s="66" t="s">
        <v>18</v>
      </c>
      <c r="D594" s="158"/>
      <c r="E594" s="158"/>
      <c r="F594" s="158"/>
      <c r="G594" s="158"/>
      <c r="H594" s="157"/>
      <c r="I594" s="67"/>
      <c r="J594" s="67"/>
      <c r="K594" s="72"/>
    </row>
    <row r="595" spans="1:11" x14ac:dyDescent="0.25">
      <c r="A595" s="4"/>
      <c r="B595" s="65">
        <v>6</v>
      </c>
      <c r="C595" s="66" t="s">
        <v>19</v>
      </c>
      <c r="D595" s="158"/>
      <c r="E595" s="158"/>
      <c r="F595" s="158"/>
      <c r="G595" s="158"/>
      <c r="H595" s="157"/>
      <c r="I595" s="67"/>
      <c r="J595" s="67"/>
      <c r="K595" s="72"/>
    </row>
    <row r="596" spans="1:11" x14ac:dyDescent="0.25">
      <c r="A596" s="4"/>
      <c r="B596" s="65">
        <v>2</v>
      </c>
      <c r="C596" s="66" t="s">
        <v>22</v>
      </c>
      <c r="D596" s="158"/>
      <c r="E596" s="158"/>
      <c r="F596" s="158"/>
      <c r="G596" s="158"/>
      <c r="H596" s="157"/>
      <c r="I596" s="67"/>
      <c r="J596" s="67"/>
      <c r="K596" s="72"/>
    </row>
    <row r="597" spans="1:11" x14ac:dyDescent="0.25">
      <c r="A597" s="4"/>
      <c r="B597" s="65">
        <v>5</v>
      </c>
      <c r="C597" s="66" t="s">
        <v>20</v>
      </c>
      <c r="D597" s="65"/>
      <c r="E597" s="65"/>
      <c r="F597" s="89"/>
      <c r="G597" s="89"/>
      <c r="H597" s="157"/>
      <c r="I597" s="67"/>
      <c r="J597" s="67"/>
      <c r="K597" s="72"/>
    </row>
    <row r="598" spans="1:11" x14ac:dyDescent="0.25">
      <c r="A598" s="4"/>
      <c r="B598" s="68">
        <v>10</v>
      </c>
      <c r="C598" s="66" t="s">
        <v>21</v>
      </c>
      <c r="D598" s="65"/>
      <c r="E598" s="65"/>
      <c r="F598" s="65"/>
      <c r="G598" s="65">
        <f>E598*F598</f>
        <v>0</v>
      </c>
      <c r="H598" s="70"/>
      <c r="I598" s="67">
        <f>G598</f>
        <v>0</v>
      </c>
      <c r="J598" s="67"/>
      <c r="K598" s="72"/>
    </row>
    <row r="599" spans="1:11" ht="42.75" customHeight="1" x14ac:dyDescent="0.25">
      <c r="A599" s="50">
        <v>23</v>
      </c>
      <c r="B599" s="166" t="s">
        <v>231</v>
      </c>
      <c r="C599" s="166"/>
      <c r="D599" s="166"/>
      <c r="E599" s="166"/>
      <c r="F599" s="166"/>
      <c r="G599" s="51" t="s">
        <v>7</v>
      </c>
      <c r="H599" s="52"/>
      <c r="I599" s="53">
        <f>SUM(I600:I606)</f>
        <v>323300</v>
      </c>
      <c r="J599" s="53">
        <f>SUM(J600:J606)</f>
        <v>323300</v>
      </c>
      <c r="K599" s="54"/>
    </row>
    <row r="600" spans="1:11" x14ac:dyDescent="0.25">
      <c r="A600" s="49"/>
      <c r="B600" s="90">
        <v>3</v>
      </c>
      <c r="C600" s="91" t="s">
        <v>182</v>
      </c>
      <c r="D600" s="161"/>
      <c r="E600" s="161"/>
      <c r="F600" s="161"/>
      <c r="G600" s="161"/>
      <c r="H600" s="160"/>
      <c r="I600" s="92">
        <v>323300</v>
      </c>
      <c r="J600" s="92">
        <f>I600</f>
        <v>323300</v>
      </c>
      <c r="K600" s="72" t="s">
        <v>199</v>
      </c>
    </row>
    <row r="601" spans="1:11" x14ac:dyDescent="0.25">
      <c r="A601" s="49"/>
      <c r="B601" s="90">
        <v>4</v>
      </c>
      <c r="C601" s="91" t="s">
        <v>17</v>
      </c>
      <c r="D601" s="161"/>
      <c r="E601" s="161"/>
      <c r="F601" s="161"/>
      <c r="G601" s="161"/>
      <c r="H601" s="160"/>
      <c r="I601" s="92"/>
      <c r="J601" s="92"/>
      <c r="K601" s="93"/>
    </row>
    <row r="602" spans="1:11" x14ac:dyDescent="0.25">
      <c r="A602" s="49"/>
      <c r="B602" s="90">
        <v>6</v>
      </c>
      <c r="C602" s="91" t="s">
        <v>18</v>
      </c>
      <c r="D602" s="161"/>
      <c r="E602" s="161"/>
      <c r="F602" s="161"/>
      <c r="G602" s="161"/>
      <c r="H602" s="160"/>
      <c r="I602" s="92"/>
      <c r="J602" s="92"/>
      <c r="K602" s="93"/>
    </row>
    <row r="603" spans="1:11" x14ac:dyDescent="0.25">
      <c r="A603" s="49"/>
      <c r="B603" s="90">
        <v>6</v>
      </c>
      <c r="C603" s="91" t="s">
        <v>19</v>
      </c>
      <c r="D603" s="161"/>
      <c r="E603" s="161"/>
      <c r="F603" s="161"/>
      <c r="G603" s="161"/>
      <c r="H603" s="160"/>
      <c r="I603" s="92"/>
      <c r="J603" s="92"/>
      <c r="K603" s="93"/>
    </row>
    <row r="604" spans="1:11" x14ac:dyDescent="0.25">
      <c r="A604" s="49"/>
      <c r="B604" s="90">
        <v>2</v>
      </c>
      <c r="C604" s="91" t="s">
        <v>22</v>
      </c>
      <c r="D604" s="161"/>
      <c r="E604" s="161"/>
      <c r="F604" s="161"/>
      <c r="G604" s="161"/>
      <c r="H604" s="160"/>
      <c r="I604" s="92"/>
      <c r="J604" s="92"/>
      <c r="K604" s="93"/>
    </row>
    <row r="605" spans="1:11" x14ac:dyDescent="0.25">
      <c r="A605" s="49"/>
      <c r="B605" s="90">
        <v>5</v>
      </c>
      <c r="C605" s="91" t="s">
        <v>20</v>
      </c>
      <c r="D605" s="90"/>
      <c r="E605" s="90"/>
      <c r="F605" s="90"/>
      <c r="G605" s="90">
        <f>E605*F605</f>
        <v>0</v>
      </c>
      <c r="H605" s="160"/>
      <c r="I605" s="92">
        <f>G605</f>
        <v>0</v>
      </c>
      <c r="J605" s="92"/>
      <c r="K605" s="93"/>
    </row>
    <row r="606" spans="1:11" x14ac:dyDescent="0.25">
      <c r="A606" s="49"/>
      <c r="B606" s="94">
        <v>10</v>
      </c>
      <c r="C606" s="91" t="s">
        <v>21</v>
      </c>
      <c r="D606" s="90"/>
      <c r="E606" s="90"/>
      <c r="F606" s="90"/>
      <c r="G606" s="90">
        <f>E606*F606</f>
        <v>0</v>
      </c>
      <c r="H606" s="91"/>
      <c r="I606" s="92">
        <f>G606</f>
        <v>0</v>
      </c>
      <c r="J606" s="92"/>
      <c r="K606" s="93"/>
    </row>
    <row r="607" spans="1:11" x14ac:dyDescent="0.25">
      <c r="A607" s="50">
        <v>24</v>
      </c>
      <c r="B607" s="166" t="s">
        <v>257</v>
      </c>
      <c r="C607" s="166"/>
      <c r="D607" s="166"/>
      <c r="E607" s="166"/>
      <c r="F607" s="166"/>
      <c r="G607" s="51" t="s">
        <v>7</v>
      </c>
      <c r="H607" s="52"/>
      <c r="I607" s="53">
        <f>SUM(I608:I614)</f>
        <v>1000</v>
      </c>
      <c r="J607" s="53">
        <f>SUM(J608:J614)</f>
        <v>1000</v>
      </c>
      <c r="K607" s="54"/>
    </row>
    <row r="608" spans="1:11" x14ac:dyDescent="0.25">
      <c r="A608" s="49"/>
      <c r="B608" s="90">
        <v>3</v>
      </c>
      <c r="C608" s="91" t="s">
        <v>182</v>
      </c>
      <c r="D608" s="161"/>
      <c r="E608" s="161"/>
      <c r="F608" s="161"/>
      <c r="G608" s="161"/>
      <c r="H608" s="160"/>
      <c r="I608" s="92">
        <v>1000</v>
      </c>
      <c r="J608" s="92">
        <f>I608</f>
        <v>1000</v>
      </c>
      <c r="K608" s="72" t="s">
        <v>295</v>
      </c>
    </row>
    <row r="609" spans="1:11" x14ac:dyDescent="0.25">
      <c r="A609" s="49"/>
      <c r="B609" s="90">
        <v>4</v>
      </c>
      <c r="C609" s="91" t="s">
        <v>17</v>
      </c>
      <c r="D609" s="161"/>
      <c r="E609" s="161"/>
      <c r="F609" s="161"/>
      <c r="G609" s="161"/>
      <c r="H609" s="160"/>
      <c r="I609" s="92"/>
      <c r="J609" s="92"/>
      <c r="K609" s="93"/>
    </row>
    <row r="610" spans="1:11" x14ac:dyDescent="0.25">
      <c r="A610" s="49"/>
      <c r="B610" s="90">
        <v>6</v>
      </c>
      <c r="C610" s="91" t="s">
        <v>18</v>
      </c>
      <c r="D610" s="161"/>
      <c r="E610" s="161"/>
      <c r="F610" s="161"/>
      <c r="G610" s="161"/>
      <c r="H610" s="160"/>
      <c r="I610" s="92"/>
      <c r="J610" s="92"/>
      <c r="K610" s="93"/>
    </row>
    <row r="611" spans="1:11" x14ac:dyDescent="0.25">
      <c r="A611" s="49"/>
      <c r="B611" s="90">
        <v>6</v>
      </c>
      <c r="C611" s="91" t="s">
        <v>19</v>
      </c>
      <c r="D611" s="161"/>
      <c r="E611" s="161"/>
      <c r="F611" s="161"/>
      <c r="G611" s="161"/>
      <c r="H611" s="160"/>
      <c r="I611" s="92"/>
      <c r="J611" s="92"/>
      <c r="K611" s="93"/>
    </row>
    <row r="612" spans="1:11" x14ac:dyDescent="0.25">
      <c r="A612" s="49"/>
      <c r="B612" s="90">
        <v>2</v>
      </c>
      <c r="C612" s="91" t="s">
        <v>22</v>
      </c>
      <c r="D612" s="161"/>
      <c r="E612" s="161"/>
      <c r="F612" s="161"/>
      <c r="G612" s="161"/>
      <c r="H612" s="160"/>
      <c r="I612" s="92"/>
      <c r="J612" s="92"/>
      <c r="K612" s="93"/>
    </row>
    <row r="613" spans="1:11" x14ac:dyDescent="0.25">
      <c r="A613" s="49"/>
      <c r="B613" s="90">
        <v>5</v>
      </c>
      <c r="C613" s="91" t="s">
        <v>20</v>
      </c>
      <c r="D613" s="90" t="s">
        <v>175</v>
      </c>
      <c r="E613" s="90"/>
      <c r="F613" s="90"/>
      <c r="G613" s="90">
        <f>E613*F613</f>
        <v>0</v>
      </c>
      <c r="H613" s="160"/>
      <c r="I613" s="92"/>
      <c r="J613" s="92">
        <f>I613</f>
        <v>0</v>
      </c>
      <c r="K613" s="93"/>
    </row>
    <row r="614" spans="1:11" x14ac:dyDescent="0.25">
      <c r="A614" s="49"/>
      <c r="B614" s="94">
        <v>10</v>
      </c>
      <c r="C614" s="91" t="s">
        <v>21</v>
      </c>
      <c r="D614" s="90"/>
      <c r="E614" s="90"/>
      <c r="F614" s="90"/>
      <c r="G614" s="90">
        <f>E614*F614</f>
        <v>0</v>
      </c>
      <c r="H614" s="91"/>
      <c r="I614" s="92">
        <f>G614</f>
        <v>0</v>
      </c>
      <c r="J614" s="92"/>
      <c r="K614" s="93"/>
    </row>
    <row r="615" spans="1:11" ht="49.5" customHeight="1" x14ac:dyDescent="0.25">
      <c r="A615" s="50">
        <v>25</v>
      </c>
      <c r="B615" s="166" t="s">
        <v>255</v>
      </c>
      <c r="C615" s="166"/>
      <c r="D615" s="166"/>
      <c r="E615" s="166"/>
      <c r="F615" s="166"/>
      <c r="G615" s="51" t="s">
        <v>7</v>
      </c>
      <c r="H615" s="52"/>
      <c r="I615" s="53">
        <f>SUM(I616:I622)</f>
        <v>532000</v>
      </c>
      <c r="J615" s="53">
        <f>SUM(J616:J622)</f>
        <v>532000</v>
      </c>
      <c r="K615" s="54"/>
    </row>
    <row r="616" spans="1:11" x14ac:dyDescent="0.25">
      <c r="A616" s="49"/>
      <c r="B616" s="90">
        <v>3</v>
      </c>
      <c r="C616" s="91" t="s">
        <v>182</v>
      </c>
      <c r="D616" s="161"/>
      <c r="E616" s="161"/>
      <c r="F616" s="161"/>
      <c r="G616" s="161"/>
      <c r="H616" s="160">
        <v>450000</v>
      </c>
      <c r="I616" s="92"/>
      <c r="J616" s="92"/>
      <c r="K616" s="72"/>
    </row>
    <row r="617" spans="1:11" x14ac:dyDescent="0.25">
      <c r="A617" s="49"/>
      <c r="B617" s="90">
        <v>4</v>
      </c>
      <c r="C617" s="91" t="s">
        <v>17</v>
      </c>
      <c r="D617" s="161"/>
      <c r="E617" s="161"/>
      <c r="F617" s="161"/>
      <c r="G617" s="161"/>
      <c r="H617" s="160"/>
      <c r="I617" s="92"/>
      <c r="J617" s="92"/>
      <c r="K617" s="93"/>
    </row>
    <row r="618" spans="1:11" x14ac:dyDescent="0.25">
      <c r="A618" s="49"/>
      <c r="B618" s="90">
        <v>6</v>
      </c>
      <c r="C618" s="91" t="s">
        <v>18</v>
      </c>
      <c r="D618" s="161"/>
      <c r="E618" s="161"/>
      <c r="F618" s="161"/>
      <c r="G618" s="161"/>
      <c r="H618" s="160"/>
      <c r="I618" s="92"/>
      <c r="J618" s="92"/>
      <c r="K618" s="93"/>
    </row>
    <row r="619" spans="1:11" x14ac:dyDescent="0.25">
      <c r="A619" s="49"/>
      <c r="B619" s="90">
        <v>6</v>
      </c>
      <c r="C619" s="91" t="s">
        <v>19</v>
      </c>
      <c r="D619" s="161"/>
      <c r="E619" s="161"/>
      <c r="F619" s="161"/>
      <c r="G619" s="161"/>
      <c r="H619" s="160"/>
      <c r="I619" s="92"/>
      <c r="J619" s="92"/>
      <c r="K619" s="93"/>
    </row>
    <row r="620" spans="1:11" x14ac:dyDescent="0.25">
      <c r="A620" s="49"/>
      <c r="B620" s="90">
        <v>2</v>
      </c>
      <c r="C620" s="91" t="s">
        <v>22</v>
      </c>
      <c r="D620" s="161"/>
      <c r="E620" s="161"/>
      <c r="F620" s="161"/>
      <c r="G620" s="161"/>
      <c r="H620" s="160"/>
      <c r="I620" s="92">
        <v>211000</v>
      </c>
      <c r="J620" s="92">
        <f>I620</f>
        <v>211000</v>
      </c>
      <c r="K620" s="93" t="s">
        <v>229</v>
      </c>
    </row>
    <row r="621" spans="1:11" x14ac:dyDescent="0.25">
      <c r="A621" s="49"/>
      <c r="B621" s="90">
        <v>5</v>
      </c>
      <c r="C621" s="91" t="s">
        <v>228</v>
      </c>
      <c r="D621" s="90" t="s">
        <v>175</v>
      </c>
      <c r="E621" s="90">
        <v>1</v>
      </c>
      <c r="F621" s="90">
        <v>325000</v>
      </c>
      <c r="G621" s="90">
        <f>E621*F621</f>
        <v>325000</v>
      </c>
      <c r="H621" s="160"/>
      <c r="I621" s="92">
        <v>321000</v>
      </c>
      <c r="J621" s="92">
        <f>I621</f>
        <v>321000</v>
      </c>
      <c r="K621" s="93"/>
    </row>
    <row r="622" spans="1:11" x14ac:dyDescent="0.25">
      <c r="A622" s="49"/>
      <c r="B622" s="94">
        <v>10</v>
      </c>
      <c r="C622" s="91" t="s">
        <v>21</v>
      </c>
      <c r="D622" s="90"/>
      <c r="E622" s="90"/>
      <c r="F622" s="90"/>
      <c r="G622" s="90">
        <f>E622*F622</f>
        <v>0</v>
      </c>
      <c r="H622" s="91"/>
      <c r="I622" s="92">
        <f>G622</f>
        <v>0</v>
      </c>
      <c r="J622" s="92"/>
      <c r="K622" s="93"/>
    </row>
    <row r="623" spans="1:11" ht="38.25" customHeight="1" x14ac:dyDescent="0.25">
      <c r="A623" s="50">
        <v>26</v>
      </c>
      <c r="B623" s="172" t="s">
        <v>234</v>
      </c>
      <c r="C623" s="172"/>
      <c r="D623" s="172"/>
      <c r="E623" s="172"/>
      <c r="F623" s="172"/>
      <c r="G623" s="51" t="s">
        <v>7</v>
      </c>
      <c r="H623" s="52"/>
      <c r="I623" s="53">
        <f>SUM(I624:I630)</f>
        <v>91000</v>
      </c>
      <c r="J623" s="53">
        <f>SUM(J624:J630)</f>
        <v>91000</v>
      </c>
      <c r="K623" s="54"/>
    </row>
    <row r="624" spans="1:11" x14ac:dyDescent="0.25">
      <c r="A624" s="49"/>
      <c r="B624" s="90">
        <v>3</v>
      </c>
      <c r="C624" s="91" t="s">
        <v>182</v>
      </c>
      <c r="D624" s="161"/>
      <c r="E624" s="161"/>
      <c r="F624" s="161"/>
      <c r="G624" s="161"/>
      <c r="H624" s="160">
        <v>450000</v>
      </c>
      <c r="I624" s="92"/>
      <c r="J624" s="92"/>
      <c r="K624" s="72"/>
    </row>
    <row r="625" spans="1:11" x14ac:dyDescent="0.25">
      <c r="A625" s="49"/>
      <c r="B625" s="90">
        <v>4</v>
      </c>
      <c r="C625" s="91" t="s">
        <v>17</v>
      </c>
      <c r="D625" s="161"/>
      <c r="E625" s="161"/>
      <c r="F625" s="161"/>
      <c r="G625" s="161"/>
      <c r="H625" s="160"/>
      <c r="I625" s="92"/>
      <c r="J625" s="92"/>
      <c r="K625" s="93"/>
    </row>
    <row r="626" spans="1:11" x14ac:dyDescent="0.25">
      <c r="A626" s="49"/>
      <c r="B626" s="90">
        <v>6</v>
      </c>
      <c r="C626" s="91" t="s">
        <v>18</v>
      </c>
      <c r="D626" s="161"/>
      <c r="E626" s="161"/>
      <c r="F626" s="161"/>
      <c r="G626" s="161"/>
      <c r="H626" s="160"/>
      <c r="I626" s="92"/>
      <c r="J626" s="92"/>
      <c r="K626" s="93"/>
    </row>
    <row r="627" spans="1:11" x14ac:dyDescent="0.25">
      <c r="A627" s="49"/>
      <c r="B627" s="90">
        <v>6</v>
      </c>
      <c r="C627" s="91" t="s">
        <v>19</v>
      </c>
      <c r="D627" s="161"/>
      <c r="E627" s="161"/>
      <c r="F627" s="161"/>
      <c r="G627" s="161"/>
      <c r="H627" s="160"/>
      <c r="I627" s="92"/>
      <c r="J627" s="92"/>
      <c r="K627" s="93"/>
    </row>
    <row r="628" spans="1:11" x14ac:dyDescent="0.25">
      <c r="A628" s="49"/>
      <c r="B628" s="90">
        <v>2</v>
      </c>
      <c r="C628" s="91" t="s">
        <v>22</v>
      </c>
      <c r="D628" s="161"/>
      <c r="E628" s="161"/>
      <c r="F628" s="161"/>
      <c r="G628" s="161"/>
      <c r="H628" s="160"/>
      <c r="I628" s="92">
        <v>91000</v>
      </c>
      <c r="J628" s="92">
        <f>I628</f>
        <v>91000</v>
      </c>
      <c r="K628" s="93" t="s">
        <v>229</v>
      </c>
    </row>
    <row r="629" spans="1:11" x14ac:dyDescent="0.25">
      <c r="A629" s="49"/>
      <c r="B629" s="90">
        <v>5</v>
      </c>
      <c r="C629" s="91" t="s">
        <v>228</v>
      </c>
      <c r="D629" s="90" t="s">
        <v>175</v>
      </c>
      <c r="E629" s="90">
        <v>1</v>
      </c>
      <c r="F629" s="90">
        <v>270000</v>
      </c>
      <c r="G629" s="90">
        <f>E629*F629</f>
        <v>270000</v>
      </c>
      <c r="H629" s="160"/>
      <c r="I629" s="92"/>
      <c r="J629" s="92"/>
      <c r="K629" s="93"/>
    </row>
    <row r="630" spans="1:11" x14ac:dyDescent="0.25">
      <c r="A630" s="49"/>
      <c r="B630" s="94">
        <v>10</v>
      </c>
      <c r="C630" s="91" t="s">
        <v>21</v>
      </c>
      <c r="D630" s="90"/>
      <c r="E630" s="90"/>
      <c r="F630" s="90"/>
      <c r="G630" s="90">
        <f>E630*F630</f>
        <v>0</v>
      </c>
      <c r="H630" s="91"/>
      <c r="I630" s="92">
        <f>G630</f>
        <v>0</v>
      </c>
      <c r="J630" s="92"/>
      <c r="K630" s="93"/>
    </row>
    <row r="631" spans="1:11" ht="41.25" customHeight="1" x14ac:dyDescent="0.25">
      <c r="A631" s="50">
        <v>27</v>
      </c>
      <c r="B631" s="166" t="s">
        <v>235</v>
      </c>
      <c r="C631" s="166"/>
      <c r="D631" s="166"/>
      <c r="E631" s="166"/>
      <c r="F631" s="166"/>
      <c r="G631" s="51" t="s">
        <v>7</v>
      </c>
      <c r="H631" s="52"/>
      <c r="I631" s="53">
        <f>SUM(I632:I638)</f>
        <v>91000</v>
      </c>
      <c r="J631" s="53">
        <f>SUM(J632:J638)</f>
        <v>91000</v>
      </c>
      <c r="K631" s="54"/>
    </row>
    <row r="632" spans="1:11" x14ac:dyDescent="0.25">
      <c r="A632" s="49"/>
      <c r="B632" s="90">
        <v>3</v>
      </c>
      <c r="C632" s="91" t="s">
        <v>182</v>
      </c>
      <c r="D632" s="161"/>
      <c r="E632" s="161"/>
      <c r="F632" s="161"/>
      <c r="G632" s="161"/>
      <c r="H632" s="160">
        <v>450000</v>
      </c>
      <c r="I632" s="92"/>
      <c r="J632" s="92"/>
      <c r="K632" s="72"/>
    </row>
    <row r="633" spans="1:11" x14ac:dyDescent="0.25">
      <c r="A633" s="49"/>
      <c r="B633" s="90">
        <v>4</v>
      </c>
      <c r="C633" s="91" t="s">
        <v>17</v>
      </c>
      <c r="D633" s="161"/>
      <c r="E633" s="161"/>
      <c r="F633" s="161"/>
      <c r="G633" s="161"/>
      <c r="H633" s="160"/>
      <c r="I633" s="92"/>
      <c r="J633" s="92"/>
      <c r="K633" s="93"/>
    </row>
    <row r="634" spans="1:11" x14ac:dyDescent="0.25">
      <c r="A634" s="49"/>
      <c r="B634" s="90">
        <v>6</v>
      </c>
      <c r="C634" s="91" t="s">
        <v>18</v>
      </c>
      <c r="D634" s="161"/>
      <c r="E634" s="161"/>
      <c r="F634" s="161"/>
      <c r="G634" s="161"/>
      <c r="H634" s="160"/>
      <c r="I634" s="92"/>
      <c r="J634" s="92"/>
      <c r="K634" s="93"/>
    </row>
    <row r="635" spans="1:11" x14ac:dyDescent="0.25">
      <c r="A635" s="49"/>
      <c r="B635" s="90">
        <v>6</v>
      </c>
      <c r="C635" s="91" t="s">
        <v>19</v>
      </c>
      <c r="D635" s="161"/>
      <c r="E635" s="161"/>
      <c r="F635" s="161"/>
      <c r="G635" s="161"/>
      <c r="H635" s="160"/>
      <c r="I635" s="92"/>
      <c r="J635" s="92"/>
      <c r="K635" s="93"/>
    </row>
    <row r="636" spans="1:11" x14ac:dyDescent="0.25">
      <c r="A636" s="49"/>
      <c r="B636" s="90">
        <v>2</v>
      </c>
      <c r="C636" s="91" t="s">
        <v>22</v>
      </c>
      <c r="D636" s="161"/>
      <c r="E636" s="161"/>
      <c r="F636" s="161"/>
      <c r="G636" s="161"/>
      <c r="H636" s="160"/>
      <c r="I636" s="92">
        <v>91000</v>
      </c>
      <c r="J636" s="92">
        <f>I636</f>
        <v>91000</v>
      </c>
      <c r="K636" s="93" t="s">
        <v>229</v>
      </c>
    </row>
    <row r="637" spans="1:11" x14ac:dyDescent="0.25">
      <c r="A637" s="49"/>
      <c r="B637" s="90">
        <v>5</v>
      </c>
      <c r="C637" s="91" t="s">
        <v>228</v>
      </c>
      <c r="D637" s="90" t="s">
        <v>175</v>
      </c>
      <c r="E637" s="90">
        <v>1</v>
      </c>
      <c r="F637" s="90">
        <v>270000</v>
      </c>
      <c r="G637" s="90">
        <f>E637*F637</f>
        <v>270000</v>
      </c>
      <c r="H637" s="160"/>
      <c r="I637" s="92"/>
      <c r="J637" s="92"/>
      <c r="K637" s="93"/>
    </row>
    <row r="638" spans="1:11" x14ac:dyDescent="0.25">
      <c r="A638" s="49"/>
      <c r="B638" s="94">
        <v>10</v>
      </c>
      <c r="C638" s="91" t="s">
        <v>21</v>
      </c>
      <c r="D638" s="90"/>
      <c r="E638" s="90"/>
      <c r="F638" s="90"/>
      <c r="G638" s="90">
        <f>E638*F638</f>
        <v>0</v>
      </c>
      <c r="H638" s="91"/>
      <c r="I638" s="92">
        <f>G638</f>
        <v>0</v>
      </c>
      <c r="J638" s="92"/>
      <c r="K638" s="93"/>
    </row>
    <row r="639" spans="1:11" ht="41.25" customHeight="1" x14ac:dyDescent="0.25">
      <c r="A639" s="50">
        <v>28</v>
      </c>
      <c r="B639" s="166" t="s">
        <v>256</v>
      </c>
      <c r="C639" s="166"/>
      <c r="D639" s="166"/>
      <c r="E639" s="166"/>
      <c r="F639" s="166"/>
      <c r="G639" s="51" t="s">
        <v>7</v>
      </c>
      <c r="H639" s="52"/>
      <c r="I639" s="53">
        <f>SUM(I640:I646)</f>
        <v>29000</v>
      </c>
      <c r="J639" s="53">
        <f>SUM(J640:J646)</f>
        <v>29000</v>
      </c>
      <c r="K639" s="54"/>
    </row>
    <row r="640" spans="1:11" x14ac:dyDescent="0.25">
      <c r="A640" s="49"/>
      <c r="B640" s="90">
        <v>3</v>
      </c>
      <c r="C640" s="91" t="s">
        <v>182</v>
      </c>
      <c r="D640" s="161"/>
      <c r="E640" s="161"/>
      <c r="F640" s="161"/>
      <c r="G640" s="161"/>
      <c r="H640" s="160">
        <v>450000</v>
      </c>
      <c r="I640" s="92"/>
      <c r="J640" s="92"/>
      <c r="K640" s="72"/>
    </row>
    <row r="641" spans="1:11" x14ac:dyDescent="0.25">
      <c r="A641" s="49"/>
      <c r="B641" s="90">
        <v>4</v>
      </c>
      <c r="C641" s="91" t="s">
        <v>17</v>
      </c>
      <c r="D641" s="161"/>
      <c r="E641" s="161"/>
      <c r="F641" s="161"/>
      <c r="G641" s="161"/>
      <c r="H641" s="160"/>
      <c r="I641" s="92"/>
      <c r="J641" s="92"/>
      <c r="K641" s="93"/>
    </row>
    <row r="642" spans="1:11" x14ac:dyDescent="0.25">
      <c r="A642" s="49"/>
      <c r="B642" s="90">
        <v>6</v>
      </c>
      <c r="C642" s="91" t="s">
        <v>18</v>
      </c>
      <c r="D642" s="161"/>
      <c r="E642" s="161"/>
      <c r="F642" s="161"/>
      <c r="G642" s="161"/>
      <c r="H642" s="160"/>
      <c r="I642" s="92"/>
      <c r="J642" s="92"/>
      <c r="K642" s="93"/>
    </row>
    <row r="643" spans="1:11" x14ac:dyDescent="0.25">
      <c r="A643" s="49"/>
      <c r="B643" s="90">
        <v>6</v>
      </c>
      <c r="C643" s="91" t="s">
        <v>19</v>
      </c>
      <c r="D643" s="161"/>
      <c r="E643" s="161"/>
      <c r="F643" s="161"/>
      <c r="G643" s="161"/>
      <c r="H643" s="160"/>
      <c r="I643" s="92"/>
      <c r="J643" s="92"/>
      <c r="K643" s="93"/>
    </row>
    <row r="644" spans="1:11" x14ac:dyDescent="0.25">
      <c r="A644" s="49"/>
      <c r="B644" s="90">
        <v>2</v>
      </c>
      <c r="C644" s="91" t="s">
        <v>22</v>
      </c>
      <c r="D644" s="161"/>
      <c r="E644" s="161"/>
      <c r="F644" s="161"/>
      <c r="G644" s="161"/>
      <c r="H644" s="160"/>
      <c r="I644" s="92">
        <v>29000</v>
      </c>
      <c r="J644" s="92">
        <f>I644</f>
        <v>29000</v>
      </c>
      <c r="K644" s="93" t="s">
        <v>229</v>
      </c>
    </row>
    <row r="645" spans="1:11" x14ac:dyDescent="0.25">
      <c r="A645" s="49"/>
      <c r="B645" s="90">
        <v>5</v>
      </c>
      <c r="C645" s="91" t="s">
        <v>228</v>
      </c>
      <c r="D645" s="90" t="s">
        <v>175</v>
      </c>
      <c r="E645" s="90">
        <v>1</v>
      </c>
      <c r="F645" s="90">
        <v>270000</v>
      </c>
      <c r="G645" s="90">
        <f>E645*F645</f>
        <v>270000</v>
      </c>
      <c r="H645" s="160"/>
      <c r="I645" s="92"/>
      <c r="J645" s="92"/>
      <c r="K645" s="93"/>
    </row>
    <row r="646" spans="1:11" x14ac:dyDescent="0.25">
      <c r="A646" s="49"/>
      <c r="B646" s="94">
        <v>10</v>
      </c>
      <c r="C646" s="91" t="s">
        <v>21</v>
      </c>
      <c r="D646" s="90"/>
      <c r="E646" s="90"/>
      <c r="F646" s="90"/>
      <c r="G646" s="90">
        <f>E646*F646</f>
        <v>0</v>
      </c>
      <c r="H646" s="91"/>
      <c r="I646" s="92">
        <f>G646</f>
        <v>0</v>
      </c>
      <c r="J646" s="92"/>
      <c r="K646" s="93"/>
    </row>
    <row r="647" spans="1:11" ht="26.25" customHeight="1" x14ac:dyDescent="0.25">
      <c r="A647" s="9">
        <v>29</v>
      </c>
      <c r="B647" s="10" t="s">
        <v>243</v>
      </c>
      <c r="C647" s="10"/>
      <c r="D647" s="10"/>
      <c r="E647" s="10"/>
      <c r="F647" s="10"/>
      <c r="G647" s="10" t="s">
        <v>7</v>
      </c>
      <c r="H647" s="32"/>
      <c r="I647" s="25">
        <f>SUM(I648:I654)</f>
        <v>31000</v>
      </c>
      <c r="J647" s="25">
        <f>SUM(J648:J654)</f>
        <v>31000</v>
      </c>
      <c r="K647" s="11"/>
    </row>
    <row r="648" spans="1:11" ht="30" x14ac:dyDescent="0.25">
      <c r="A648" s="4"/>
      <c r="B648" s="65">
        <v>3</v>
      </c>
      <c r="C648" s="72" t="s">
        <v>223</v>
      </c>
      <c r="D648" s="158"/>
      <c r="E648" s="158"/>
      <c r="F648" s="158"/>
      <c r="G648" s="158"/>
      <c r="H648" s="157"/>
      <c r="I648" s="67">
        <f>36000-5000</f>
        <v>31000</v>
      </c>
      <c r="J648" s="67">
        <f>I648</f>
        <v>31000</v>
      </c>
      <c r="K648" s="72" t="s">
        <v>229</v>
      </c>
    </row>
    <row r="649" spans="1:11" x14ac:dyDescent="0.25">
      <c r="A649" s="4"/>
      <c r="B649" s="65">
        <v>4</v>
      </c>
      <c r="C649" s="66" t="s">
        <v>17</v>
      </c>
      <c r="D649" s="158"/>
      <c r="E649" s="158"/>
      <c r="F649" s="158"/>
      <c r="G649" s="158"/>
      <c r="H649" s="157"/>
      <c r="I649" s="67">
        <v>0</v>
      </c>
      <c r="J649" s="67">
        <f>I649</f>
        <v>0</v>
      </c>
      <c r="K649" s="72"/>
    </row>
    <row r="650" spans="1:11" x14ac:dyDescent="0.25">
      <c r="A650" s="4"/>
      <c r="B650" s="65">
        <v>6</v>
      </c>
      <c r="C650" s="66" t="s">
        <v>18</v>
      </c>
      <c r="D650" s="158"/>
      <c r="E650" s="158"/>
      <c r="F650" s="158"/>
      <c r="G650" s="158"/>
      <c r="H650" s="157"/>
      <c r="I650" s="67"/>
      <c r="J650" s="67"/>
      <c r="K650" s="72"/>
    </row>
    <row r="651" spans="1:11" x14ac:dyDescent="0.25">
      <c r="A651" s="4"/>
      <c r="B651" s="65">
        <v>6</v>
      </c>
      <c r="C651" s="66" t="s">
        <v>19</v>
      </c>
      <c r="D651" s="158"/>
      <c r="E651" s="158"/>
      <c r="F651" s="158"/>
      <c r="G651" s="158"/>
      <c r="H651" s="157"/>
      <c r="I651" s="67"/>
      <c r="J651" s="67"/>
      <c r="K651" s="72"/>
    </row>
    <row r="652" spans="1:11" x14ac:dyDescent="0.25">
      <c r="A652" s="4"/>
      <c r="B652" s="65">
        <v>2</v>
      </c>
      <c r="C652" s="66" t="s">
        <v>22</v>
      </c>
      <c r="D652" s="158"/>
      <c r="E652" s="158"/>
      <c r="F652" s="158"/>
      <c r="G652" s="158"/>
      <c r="H652" s="157"/>
      <c r="I652" s="67"/>
      <c r="J652" s="67"/>
      <c r="K652" s="72"/>
    </row>
    <row r="653" spans="1:11" x14ac:dyDescent="0.25">
      <c r="A653" s="4"/>
      <c r="B653" s="65">
        <v>5</v>
      </c>
      <c r="C653" s="66" t="s">
        <v>20</v>
      </c>
      <c r="D653" s="65"/>
      <c r="E653" s="65"/>
      <c r="F653" s="89"/>
      <c r="G653" s="89"/>
      <c r="H653" s="157"/>
      <c r="I653" s="67"/>
      <c r="J653" s="67"/>
      <c r="K653" s="72"/>
    </row>
    <row r="654" spans="1:11" x14ac:dyDescent="0.25">
      <c r="A654" s="4"/>
      <c r="B654" s="68">
        <v>10</v>
      </c>
      <c r="C654" s="66" t="s">
        <v>21</v>
      </c>
      <c r="D654" s="65"/>
      <c r="E654" s="65"/>
      <c r="F654" s="65"/>
      <c r="G654" s="65">
        <f>E654*F654</f>
        <v>0</v>
      </c>
      <c r="H654" s="70"/>
      <c r="I654" s="67">
        <f>G654</f>
        <v>0</v>
      </c>
      <c r="J654" s="67"/>
      <c r="K654" s="72"/>
    </row>
    <row r="655" spans="1:11" ht="43.5" customHeight="1" x14ac:dyDescent="0.25">
      <c r="A655" s="9">
        <v>30</v>
      </c>
      <c r="B655" s="173" t="s">
        <v>244</v>
      </c>
      <c r="C655" s="173"/>
      <c r="D655" s="173"/>
      <c r="E655" s="173"/>
      <c r="F655" s="173"/>
      <c r="G655" s="10" t="s">
        <v>7</v>
      </c>
      <c r="H655" s="32"/>
      <c r="I655" s="25">
        <f>SUM(I656:I662)</f>
        <v>0</v>
      </c>
      <c r="J655" s="25">
        <f>SUM(J656:J662)</f>
        <v>0</v>
      </c>
      <c r="K655" s="11"/>
    </row>
    <row r="656" spans="1:11" ht="30" x14ac:dyDescent="0.25">
      <c r="A656" s="4"/>
      <c r="B656" s="65">
        <v>3</v>
      </c>
      <c r="C656" s="72" t="s">
        <v>223</v>
      </c>
      <c r="D656" s="158"/>
      <c r="E656" s="158"/>
      <c r="F656" s="158"/>
      <c r="G656" s="158"/>
      <c r="H656" s="157"/>
      <c r="I656" s="67">
        <v>0</v>
      </c>
      <c r="J656" s="67">
        <f>I656</f>
        <v>0</v>
      </c>
      <c r="K656" s="72" t="s">
        <v>126</v>
      </c>
    </row>
    <row r="657" spans="1:11" x14ac:dyDescent="0.25">
      <c r="A657" s="4"/>
      <c r="B657" s="65">
        <v>4</v>
      </c>
      <c r="C657" s="66" t="s">
        <v>17</v>
      </c>
      <c r="D657" s="158"/>
      <c r="E657" s="158"/>
      <c r="F657" s="158"/>
      <c r="G657" s="158"/>
      <c r="H657" s="157"/>
      <c r="I657" s="67">
        <v>0</v>
      </c>
      <c r="J657" s="67">
        <f>I657</f>
        <v>0</v>
      </c>
      <c r="K657" s="72"/>
    </row>
    <row r="658" spans="1:11" x14ac:dyDescent="0.25">
      <c r="A658" s="4"/>
      <c r="B658" s="65">
        <v>6</v>
      </c>
      <c r="C658" s="66" t="s">
        <v>18</v>
      </c>
      <c r="D658" s="158"/>
      <c r="E658" s="158"/>
      <c r="F658" s="158"/>
      <c r="G658" s="158"/>
      <c r="H658" s="157"/>
      <c r="I658" s="67"/>
      <c r="J658" s="67"/>
      <c r="K658" s="72"/>
    </row>
    <row r="659" spans="1:11" x14ac:dyDescent="0.25">
      <c r="A659" s="4"/>
      <c r="B659" s="65">
        <v>6</v>
      </c>
      <c r="C659" s="66" t="s">
        <v>19</v>
      </c>
      <c r="D659" s="158"/>
      <c r="E659" s="158"/>
      <c r="F659" s="158"/>
      <c r="G659" s="158"/>
      <c r="H659" s="157"/>
      <c r="I659" s="67"/>
      <c r="J659" s="67"/>
      <c r="K659" s="72"/>
    </row>
    <row r="660" spans="1:11" x14ac:dyDescent="0.25">
      <c r="A660" s="4"/>
      <c r="B660" s="65">
        <v>2</v>
      </c>
      <c r="C660" s="66" t="s">
        <v>22</v>
      </c>
      <c r="D660" s="158"/>
      <c r="E660" s="158"/>
      <c r="F660" s="158"/>
      <c r="G660" s="158"/>
      <c r="H660" s="157"/>
      <c r="I660" s="67"/>
      <c r="J660" s="67"/>
      <c r="K660" s="72"/>
    </row>
    <row r="661" spans="1:11" x14ac:dyDescent="0.25">
      <c r="A661" s="4"/>
      <c r="B661" s="65">
        <v>5</v>
      </c>
      <c r="C661" s="66" t="s">
        <v>20</v>
      </c>
      <c r="D661" s="65"/>
      <c r="E661" s="65"/>
      <c r="F661" s="89"/>
      <c r="G661" s="89"/>
      <c r="H661" s="157"/>
      <c r="I661" s="67"/>
      <c r="J661" s="67"/>
      <c r="K661" s="72"/>
    </row>
    <row r="662" spans="1:11" ht="15.75" thickBot="1" x14ac:dyDescent="0.3">
      <c r="A662" s="4"/>
      <c r="B662" s="68">
        <v>10</v>
      </c>
      <c r="C662" s="66" t="s">
        <v>21</v>
      </c>
      <c r="D662" s="65"/>
      <c r="E662" s="65"/>
      <c r="F662" s="65"/>
      <c r="G662" s="65">
        <f>E662*F662</f>
        <v>0</v>
      </c>
      <c r="H662" s="70"/>
      <c r="I662" s="67">
        <f>G662</f>
        <v>0</v>
      </c>
      <c r="J662" s="67"/>
      <c r="K662" s="72"/>
    </row>
    <row r="663" spans="1:11" x14ac:dyDescent="0.25">
      <c r="A663" s="9">
        <v>31</v>
      </c>
      <c r="B663" s="162" t="s">
        <v>258</v>
      </c>
      <c r="C663" s="162"/>
      <c r="D663" s="162"/>
      <c r="E663" s="162"/>
      <c r="F663" s="162"/>
      <c r="G663" s="10" t="s">
        <v>7</v>
      </c>
      <c r="H663" s="32">
        <f>H664</f>
        <v>9407770</v>
      </c>
      <c r="I663" s="25">
        <f>SUM(I664:I670)</f>
        <v>11900</v>
      </c>
      <c r="J663" s="25">
        <f>SUM(J664:J670)</f>
        <v>11900</v>
      </c>
      <c r="K663" s="11"/>
    </row>
    <row r="664" spans="1:11" x14ac:dyDescent="0.25">
      <c r="A664" s="4"/>
      <c r="B664" s="65">
        <v>3</v>
      </c>
      <c r="C664" s="66" t="s">
        <v>16</v>
      </c>
      <c r="D664" s="158"/>
      <c r="E664" s="158"/>
      <c r="F664" s="158"/>
      <c r="G664" s="158"/>
      <c r="H664" s="157">
        <v>9407770</v>
      </c>
      <c r="I664" s="67"/>
      <c r="J664" s="67"/>
      <c r="K664" s="72"/>
    </row>
    <row r="665" spans="1:11" x14ac:dyDescent="0.25">
      <c r="A665" s="4"/>
      <c r="B665" s="65">
        <v>4</v>
      </c>
      <c r="C665" s="66" t="s">
        <v>248</v>
      </c>
      <c r="D665" s="158"/>
      <c r="E665" s="158"/>
      <c r="F665" s="158"/>
      <c r="G665" s="158"/>
      <c r="H665" s="157"/>
      <c r="I665" s="67">
        <v>0</v>
      </c>
      <c r="J665" s="67">
        <f>I665</f>
        <v>0</v>
      </c>
      <c r="K665" s="72"/>
    </row>
    <row r="666" spans="1:11" x14ac:dyDescent="0.25">
      <c r="A666" s="4"/>
      <c r="B666" s="65">
        <v>6</v>
      </c>
      <c r="C666" s="66" t="s">
        <v>18</v>
      </c>
      <c r="D666" s="158"/>
      <c r="E666" s="158"/>
      <c r="F666" s="158"/>
      <c r="G666" s="158"/>
      <c r="H666" s="157"/>
      <c r="I666" s="67">
        <v>11900</v>
      </c>
      <c r="J666" s="67">
        <f>I666</f>
        <v>11900</v>
      </c>
      <c r="K666" s="72"/>
    </row>
    <row r="667" spans="1:11" x14ac:dyDescent="0.25">
      <c r="A667" s="4"/>
      <c r="B667" s="65">
        <v>6</v>
      </c>
      <c r="C667" s="66" t="s">
        <v>19</v>
      </c>
      <c r="D667" s="158"/>
      <c r="E667" s="158"/>
      <c r="F667" s="158"/>
      <c r="G667" s="158"/>
      <c r="H667" s="157">
        <v>6042761</v>
      </c>
      <c r="I667" s="67">
        <v>0</v>
      </c>
      <c r="J667" s="67">
        <f>I667</f>
        <v>0</v>
      </c>
      <c r="K667" s="72"/>
    </row>
    <row r="668" spans="1:11" x14ac:dyDescent="0.25">
      <c r="A668" s="4"/>
      <c r="B668" s="65">
        <v>2</v>
      </c>
      <c r="C668" s="66" t="s">
        <v>22</v>
      </c>
      <c r="D668" s="158"/>
      <c r="E668" s="158"/>
      <c r="F668" s="158"/>
      <c r="G668" s="158"/>
      <c r="H668" s="157"/>
      <c r="I668" s="67">
        <v>0</v>
      </c>
      <c r="J668" s="67">
        <f>I668</f>
        <v>0</v>
      </c>
      <c r="K668" s="72"/>
    </row>
    <row r="669" spans="1:11" x14ac:dyDescent="0.25">
      <c r="A669" s="4"/>
      <c r="B669" s="65">
        <v>5</v>
      </c>
      <c r="C669" s="66" t="s">
        <v>20</v>
      </c>
      <c r="D669" s="65"/>
      <c r="E669" s="65"/>
      <c r="F669" s="65"/>
      <c r="G669" s="65">
        <f>E669*F669</f>
        <v>0</v>
      </c>
      <c r="H669" s="157"/>
      <c r="I669" s="67"/>
      <c r="J669" s="67"/>
      <c r="K669" s="72"/>
    </row>
    <row r="670" spans="1:11" ht="15.75" thickBot="1" x14ac:dyDescent="0.3">
      <c r="A670" s="4"/>
      <c r="B670" s="68">
        <v>10</v>
      </c>
      <c r="C670" s="66" t="s">
        <v>21</v>
      </c>
      <c r="D670" s="65"/>
      <c r="E670" s="65"/>
      <c r="F670" s="65"/>
      <c r="G670" s="65">
        <f>E670*F670</f>
        <v>0</v>
      </c>
      <c r="H670" s="70"/>
      <c r="I670" s="67">
        <f>G670</f>
        <v>0</v>
      </c>
      <c r="J670" s="67"/>
      <c r="K670" s="72"/>
    </row>
    <row r="671" spans="1:11" x14ac:dyDescent="0.25">
      <c r="A671" s="9">
        <v>32</v>
      </c>
      <c r="B671" s="162" t="s">
        <v>282</v>
      </c>
      <c r="C671" s="162"/>
      <c r="D671" s="162"/>
      <c r="E671" s="162"/>
      <c r="F671" s="162"/>
      <c r="G671" s="10" t="s">
        <v>7</v>
      </c>
      <c r="H671" s="32">
        <f>H672</f>
        <v>0</v>
      </c>
      <c r="I671" s="25">
        <f>SUM(I672:I678)</f>
        <v>31500</v>
      </c>
      <c r="J671" s="25">
        <f>SUM(J672:J678)</f>
        <v>31500</v>
      </c>
      <c r="K671" s="11"/>
    </row>
    <row r="672" spans="1:11" x14ac:dyDescent="0.25">
      <c r="A672" s="4"/>
      <c r="B672" s="65">
        <v>3</v>
      </c>
      <c r="C672" s="66" t="s">
        <v>16</v>
      </c>
      <c r="D672" s="158"/>
      <c r="E672" s="158"/>
      <c r="F672" s="158"/>
      <c r="G672" s="158"/>
      <c r="H672" s="157"/>
      <c r="I672" s="67"/>
      <c r="J672" s="67"/>
      <c r="K672" s="72"/>
    </row>
    <row r="673" spans="1:11" x14ac:dyDescent="0.25">
      <c r="A673" s="4"/>
      <c r="B673" s="65">
        <v>4</v>
      </c>
      <c r="C673" s="66" t="s">
        <v>248</v>
      </c>
      <c r="D673" s="158"/>
      <c r="E673" s="158"/>
      <c r="F673" s="158"/>
      <c r="G673" s="158"/>
      <c r="H673" s="157"/>
      <c r="I673" s="67">
        <v>0</v>
      </c>
      <c r="J673" s="67">
        <f>I673</f>
        <v>0</v>
      </c>
      <c r="K673" s="72"/>
    </row>
    <row r="674" spans="1:11" x14ac:dyDescent="0.25">
      <c r="A674" s="4"/>
      <c r="B674" s="65">
        <v>6</v>
      </c>
      <c r="C674" s="66" t="s">
        <v>18</v>
      </c>
      <c r="D674" s="158"/>
      <c r="E674" s="158"/>
      <c r="F674" s="158"/>
      <c r="G674" s="158"/>
      <c r="H674" s="157"/>
      <c r="I674" s="67">
        <v>0</v>
      </c>
      <c r="J674" s="67">
        <f>I674</f>
        <v>0</v>
      </c>
      <c r="K674" s="72"/>
    </row>
    <row r="675" spans="1:11" x14ac:dyDescent="0.25">
      <c r="A675" s="4"/>
      <c r="B675" s="65">
        <v>6</v>
      </c>
      <c r="C675" s="66" t="s">
        <v>19</v>
      </c>
      <c r="D675" s="158"/>
      <c r="E675" s="158"/>
      <c r="F675" s="158"/>
      <c r="G675" s="158"/>
      <c r="H675" s="157"/>
      <c r="I675" s="67">
        <v>0</v>
      </c>
      <c r="J675" s="67">
        <f>I675</f>
        <v>0</v>
      </c>
      <c r="K675" s="72"/>
    </row>
    <row r="676" spans="1:11" x14ac:dyDescent="0.25">
      <c r="A676" s="4"/>
      <c r="B676" s="65">
        <v>2</v>
      </c>
      <c r="C676" s="66" t="s">
        <v>22</v>
      </c>
      <c r="D676" s="158"/>
      <c r="E676" s="158"/>
      <c r="F676" s="158"/>
      <c r="G676" s="158"/>
      <c r="H676" s="157"/>
      <c r="I676" s="67">
        <v>0</v>
      </c>
      <c r="J676" s="67">
        <f>I676</f>
        <v>0</v>
      </c>
      <c r="K676" s="72"/>
    </row>
    <row r="677" spans="1:11" x14ac:dyDescent="0.25">
      <c r="A677" s="4"/>
      <c r="B677" s="65">
        <v>5</v>
      </c>
      <c r="C677" s="66" t="s">
        <v>20</v>
      </c>
      <c r="D677" s="65" t="s">
        <v>123</v>
      </c>
      <c r="E677" s="65">
        <v>1</v>
      </c>
      <c r="F677" s="65"/>
      <c r="G677" s="65">
        <v>31500</v>
      </c>
      <c r="H677" s="157"/>
      <c r="I677" s="67">
        <v>31500</v>
      </c>
      <c r="J677" s="67">
        <f>I677</f>
        <v>31500</v>
      </c>
      <c r="K677" s="72"/>
    </row>
    <row r="678" spans="1:11" ht="15.75" thickBot="1" x14ac:dyDescent="0.3">
      <c r="A678" s="4"/>
      <c r="B678" s="68">
        <v>10</v>
      </c>
      <c r="C678" s="66" t="s">
        <v>21</v>
      </c>
      <c r="D678" s="65"/>
      <c r="E678" s="65"/>
      <c r="F678" s="65"/>
      <c r="G678" s="65">
        <f>E678*F678</f>
        <v>0</v>
      </c>
      <c r="H678" s="70"/>
      <c r="I678" s="67">
        <f>G678</f>
        <v>0</v>
      </c>
      <c r="J678" s="67"/>
      <c r="K678" s="72"/>
    </row>
    <row r="679" spans="1:11" ht="15" customHeight="1" x14ac:dyDescent="0.25">
      <c r="A679" s="9">
        <v>33</v>
      </c>
      <c r="B679" s="168" t="s">
        <v>283</v>
      </c>
      <c r="C679" s="168"/>
      <c r="D679" s="168"/>
      <c r="E679" s="168"/>
      <c r="F679" s="168"/>
      <c r="G679" s="10" t="s">
        <v>7</v>
      </c>
      <c r="H679" s="32">
        <f>H680</f>
        <v>0</v>
      </c>
      <c r="I679" s="25">
        <f>SUM(I680:I686)</f>
        <v>24000</v>
      </c>
      <c r="J679" s="25">
        <f>SUM(J680:J686)</f>
        <v>24000</v>
      </c>
      <c r="K679" s="11"/>
    </row>
    <row r="680" spans="1:11" x14ac:dyDescent="0.25">
      <c r="A680" s="4"/>
      <c r="B680" s="65">
        <v>3</v>
      </c>
      <c r="C680" s="66" t="s">
        <v>16</v>
      </c>
      <c r="D680" s="169"/>
      <c r="E680" s="170"/>
      <c r="F680" s="170"/>
      <c r="G680" s="171"/>
      <c r="H680" s="174"/>
      <c r="I680" s="67"/>
      <c r="J680" s="67"/>
      <c r="K680" s="72"/>
    </row>
    <row r="681" spans="1:11" x14ac:dyDescent="0.25">
      <c r="A681" s="4"/>
      <c r="B681" s="65">
        <v>4</v>
      </c>
      <c r="C681" s="66" t="s">
        <v>248</v>
      </c>
      <c r="D681" s="169"/>
      <c r="E681" s="170"/>
      <c r="F681" s="170"/>
      <c r="G681" s="171"/>
      <c r="H681" s="175"/>
      <c r="I681" s="67">
        <v>0</v>
      </c>
      <c r="J681" s="67">
        <v>0</v>
      </c>
      <c r="K681" s="72"/>
    </row>
    <row r="682" spans="1:11" x14ac:dyDescent="0.25">
      <c r="A682" s="4"/>
      <c r="B682" s="65">
        <v>6</v>
      </c>
      <c r="C682" s="66" t="s">
        <v>18</v>
      </c>
      <c r="D682" s="169"/>
      <c r="E682" s="170"/>
      <c r="F682" s="170"/>
      <c r="G682" s="171"/>
      <c r="H682" s="176"/>
      <c r="I682" s="67">
        <v>0</v>
      </c>
      <c r="J682" s="67">
        <f>I682</f>
        <v>0</v>
      </c>
      <c r="K682" s="72"/>
    </row>
    <row r="683" spans="1:11" x14ac:dyDescent="0.25">
      <c r="A683" s="4"/>
      <c r="B683" s="65">
        <v>6</v>
      </c>
      <c r="C683" s="66" t="s">
        <v>19</v>
      </c>
      <c r="D683" s="169"/>
      <c r="E683" s="170"/>
      <c r="F683" s="170"/>
      <c r="G683" s="171"/>
      <c r="H683" s="174"/>
      <c r="I683" s="67">
        <v>0</v>
      </c>
      <c r="J683" s="67">
        <f>I683</f>
        <v>0</v>
      </c>
      <c r="K683" s="72"/>
    </row>
    <row r="684" spans="1:11" x14ac:dyDescent="0.25">
      <c r="A684" s="4"/>
      <c r="B684" s="65">
        <v>2</v>
      </c>
      <c r="C684" s="66" t="s">
        <v>22</v>
      </c>
      <c r="D684" s="169"/>
      <c r="E684" s="170"/>
      <c r="F684" s="170"/>
      <c r="G684" s="171"/>
      <c r="H684" s="175"/>
      <c r="I684" s="67">
        <v>0</v>
      </c>
      <c r="J684" s="67">
        <f>I684</f>
        <v>0</v>
      </c>
      <c r="K684" s="72"/>
    </row>
    <row r="685" spans="1:11" x14ac:dyDescent="0.25">
      <c r="A685" s="4"/>
      <c r="B685" s="65">
        <v>5</v>
      </c>
      <c r="C685" s="66" t="s">
        <v>20</v>
      </c>
      <c r="D685" s="65" t="s">
        <v>123</v>
      </c>
      <c r="E685" s="65">
        <v>1</v>
      </c>
      <c r="F685" s="65"/>
      <c r="G685" s="65">
        <v>24000</v>
      </c>
      <c r="H685" s="176"/>
      <c r="I685" s="67">
        <v>24000</v>
      </c>
      <c r="J685" s="67">
        <f>I685</f>
        <v>24000</v>
      </c>
      <c r="K685" s="72"/>
    </row>
    <row r="686" spans="1:11" ht="15.75" thickBot="1" x14ac:dyDescent="0.3">
      <c r="A686" s="4"/>
      <c r="B686" s="68">
        <v>10</v>
      </c>
      <c r="C686" s="66" t="s">
        <v>21</v>
      </c>
      <c r="D686" s="65"/>
      <c r="E686" s="65"/>
      <c r="F686" s="65"/>
      <c r="G686" s="65">
        <f>E686*F686</f>
        <v>0</v>
      </c>
      <c r="H686" s="70"/>
      <c r="I686" s="67">
        <f>G686</f>
        <v>0</v>
      </c>
      <c r="J686" s="67"/>
      <c r="K686" s="72"/>
    </row>
    <row r="687" spans="1:11" x14ac:dyDescent="0.25">
      <c r="A687" s="9">
        <v>34</v>
      </c>
      <c r="B687" s="162" t="s">
        <v>213</v>
      </c>
      <c r="C687" s="162"/>
      <c r="D687" s="162"/>
      <c r="E687" s="162"/>
      <c r="F687" s="162"/>
      <c r="G687" s="10" t="s">
        <v>7</v>
      </c>
      <c r="H687" s="32">
        <f>H688</f>
        <v>0</v>
      </c>
      <c r="I687" s="25">
        <f>SUM(I688:I694)</f>
        <v>55500</v>
      </c>
      <c r="J687" s="25">
        <f>SUM(J688:J694)</f>
        <v>55500</v>
      </c>
      <c r="K687" s="11"/>
    </row>
    <row r="688" spans="1:11" x14ac:dyDescent="0.25">
      <c r="A688" s="4"/>
      <c r="B688" s="65">
        <v>3</v>
      </c>
      <c r="C688" s="66" t="s">
        <v>16</v>
      </c>
      <c r="D688" s="158"/>
      <c r="E688" s="158"/>
      <c r="F688" s="158"/>
      <c r="G688" s="158"/>
      <c r="H688" s="157"/>
      <c r="I688" s="67"/>
      <c r="J688" s="67"/>
      <c r="K688" s="72"/>
    </row>
    <row r="689" spans="1:11" x14ac:dyDescent="0.25">
      <c r="A689" s="4"/>
      <c r="B689" s="65">
        <v>4</v>
      </c>
      <c r="C689" s="66" t="s">
        <v>248</v>
      </c>
      <c r="D689" s="158"/>
      <c r="E689" s="158"/>
      <c r="F689" s="158"/>
      <c r="G689" s="158"/>
      <c r="H689" s="157"/>
      <c r="I689" s="67">
        <v>0</v>
      </c>
      <c r="J689" s="67">
        <f>I689</f>
        <v>0</v>
      </c>
      <c r="K689" s="72"/>
    </row>
    <row r="690" spans="1:11" x14ac:dyDescent="0.25">
      <c r="A690" s="4"/>
      <c r="B690" s="65">
        <v>6</v>
      </c>
      <c r="C690" s="66" t="s">
        <v>18</v>
      </c>
      <c r="D690" s="158"/>
      <c r="E690" s="158"/>
      <c r="F690" s="158"/>
      <c r="G690" s="158"/>
      <c r="H690" s="157"/>
      <c r="I690" s="67">
        <v>0</v>
      </c>
      <c r="J690" s="67">
        <f>I690</f>
        <v>0</v>
      </c>
      <c r="K690" s="72"/>
    </row>
    <row r="691" spans="1:11" x14ac:dyDescent="0.25">
      <c r="A691" s="4"/>
      <c r="B691" s="65">
        <v>6</v>
      </c>
      <c r="C691" s="66" t="s">
        <v>19</v>
      </c>
      <c r="D691" s="158"/>
      <c r="E691" s="158"/>
      <c r="F691" s="158"/>
      <c r="G691" s="158"/>
      <c r="H691" s="157"/>
      <c r="I691" s="67">
        <v>0</v>
      </c>
      <c r="J691" s="67">
        <f>I691</f>
        <v>0</v>
      </c>
      <c r="K691" s="72"/>
    </row>
    <row r="692" spans="1:11" x14ac:dyDescent="0.25">
      <c r="A692" s="4"/>
      <c r="B692" s="65">
        <v>2</v>
      </c>
      <c r="C692" s="66" t="s">
        <v>22</v>
      </c>
      <c r="D692" s="158"/>
      <c r="E692" s="158"/>
      <c r="F692" s="158"/>
      <c r="G692" s="158"/>
      <c r="H692" s="157"/>
      <c r="I692" s="67">
        <v>0</v>
      </c>
      <c r="J692" s="67">
        <f>I692</f>
        <v>0</v>
      </c>
      <c r="K692" s="72"/>
    </row>
    <row r="693" spans="1:11" x14ac:dyDescent="0.25">
      <c r="A693" s="4"/>
      <c r="B693" s="65">
        <v>5</v>
      </c>
      <c r="C693" s="66" t="s">
        <v>20</v>
      </c>
      <c r="D693" s="65" t="s">
        <v>123</v>
      </c>
      <c r="E693" s="65">
        <v>1</v>
      </c>
      <c r="F693" s="65">
        <v>55500</v>
      </c>
      <c r="G693" s="65">
        <f>E693*F693</f>
        <v>55500</v>
      </c>
      <c r="H693" s="157"/>
      <c r="I693" s="67">
        <f>G693</f>
        <v>55500</v>
      </c>
      <c r="J693" s="67">
        <f>I693</f>
        <v>55500</v>
      </c>
      <c r="K693" s="72"/>
    </row>
    <row r="694" spans="1:11" x14ac:dyDescent="0.25">
      <c r="A694" s="4"/>
      <c r="B694" s="68">
        <v>10</v>
      </c>
      <c r="C694" s="66" t="s">
        <v>21</v>
      </c>
      <c r="D694" s="65"/>
      <c r="E694" s="65"/>
      <c r="F694" s="65"/>
      <c r="G694" s="65">
        <f>E694*F694</f>
        <v>0</v>
      </c>
      <c r="H694" s="70"/>
      <c r="I694" s="67">
        <f>G694</f>
        <v>0</v>
      </c>
      <c r="J694" s="67"/>
      <c r="K694" s="72"/>
    </row>
    <row r="695" spans="1:11" x14ac:dyDescent="0.25">
      <c r="A695" s="9">
        <v>35</v>
      </c>
      <c r="B695" s="166" t="s">
        <v>297</v>
      </c>
      <c r="C695" s="166"/>
      <c r="D695" s="166"/>
      <c r="E695" s="166"/>
      <c r="F695" s="166"/>
      <c r="G695" s="10" t="s">
        <v>7</v>
      </c>
      <c r="H695" s="32"/>
      <c r="I695" s="25">
        <f>SUM(I696:I702)</f>
        <v>3000</v>
      </c>
      <c r="J695" s="25">
        <f>SUM(J696:J702)</f>
        <v>3000</v>
      </c>
      <c r="K695" s="11"/>
    </row>
    <row r="696" spans="1:11" x14ac:dyDescent="0.25">
      <c r="A696" s="4"/>
      <c r="B696" s="65">
        <v>3</v>
      </c>
      <c r="C696" s="66" t="s">
        <v>150</v>
      </c>
      <c r="D696" s="158"/>
      <c r="E696" s="158"/>
      <c r="F696" s="158"/>
      <c r="G696" s="158"/>
      <c r="H696" s="157">
        <v>1701512</v>
      </c>
      <c r="I696" s="67"/>
      <c r="J696" s="67">
        <f>I696</f>
        <v>0</v>
      </c>
      <c r="K696" s="71"/>
    </row>
    <row r="697" spans="1:11" x14ac:dyDescent="0.25">
      <c r="A697" s="4"/>
      <c r="B697" s="65">
        <v>4</v>
      </c>
      <c r="C697" s="66" t="s">
        <v>17</v>
      </c>
      <c r="D697" s="158"/>
      <c r="E697" s="158"/>
      <c r="F697" s="158"/>
      <c r="G697" s="158"/>
      <c r="H697" s="157"/>
      <c r="I697" s="67">
        <v>1000</v>
      </c>
      <c r="J697" s="67">
        <f>I697</f>
        <v>1000</v>
      </c>
      <c r="K697" s="72"/>
    </row>
    <row r="698" spans="1:11" x14ac:dyDescent="0.25">
      <c r="A698" s="4"/>
      <c r="B698" s="65">
        <v>6</v>
      </c>
      <c r="C698" s="66" t="s">
        <v>18</v>
      </c>
      <c r="D698" s="158"/>
      <c r="E698" s="158"/>
      <c r="F698" s="158"/>
      <c r="G698" s="158"/>
      <c r="H698" s="157"/>
      <c r="I698" s="67">
        <v>1000</v>
      </c>
      <c r="J698" s="67">
        <f t="shared" ref="J698:J700" si="46">I698</f>
        <v>1000</v>
      </c>
      <c r="K698" s="72"/>
    </row>
    <row r="699" spans="1:11" x14ac:dyDescent="0.25">
      <c r="A699" s="4"/>
      <c r="B699" s="65">
        <v>6</v>
      </c>
      <c r="C699" s="66" t="s">
        <v>19</v>
      </c>
      <c r="D699" s="158"/>
      <c r="E699" s="158"/>
      <c r="F699" s="158"/>
      <c r="G699" s="158"/>
      <c r="H699" s="157">
        <v>1070542</v>
      </c>
      <c r="I699" s="115"/>
      <c r="J699" s="67">
        <f t="shared" si="46"/>
        <v>0</v>
      </c>
      <c r="K699" s="72"/>
    </row>
    <row r="700" spans="1:11" x14ac:dyDescent="0.25">
      <c r="A700" s="4"/>
      <c r="B700" s="65">
        <v>2</v>
      </c>
      <c r="C700" s="66" t="s">
        <v>22</v>
      </c>
      <c r="D700" s="158"/>
      <c r="E700" s="158"/>
      <c r="F700" s="158"/>
      <c r="G700" s="158"/>
      <c r="H700" s="157"/>
      <c r="I700" s="67">
        <v>1000</v>
      </c>
      <c r="J700" s="67">
        <f t="shared" si="46"/>
        <v>1000</v>
      </c>
      <c r="K700" s="72"/>
    </row>
    <row r="701" spans="1:11" x14ac:dyDescent="0.25">
      <c r="A701" s="4"/>
      <c r="B701" s="65">
        <v>5</v>
      </c>
      <c r="C701" s="66" t="s">
        <v>20</v>
      </c>
      <c r="D701" s="65"/>
      <c r="E701" s="65"/>
      <c r="F701" s="65"/>
      <c r="G701" s="65">
        <f>E701*F701</f>
        <v>0</v>
      </c>
      <c r="H701" s="157"/>
      <c r="I701" s="67">
        <f>G701</f>
        <v>0</v>
      </c>
      <c r="J701" s="67"/>
      <c r="K701" s="72"/>
    </row>
    <row r="702" spans="1:11" x14ac:dyDescent="0.25">
      <c r="A702" s="4"/>
      <c r="B702" s="68">
        <v>10</v>
      </c>
      <c r="C702" s="66" t="s">
        <v>21</v>
      </c>
      <c r="D702" s="65"/>
      <c r="E702" s="65"/>
      <c r="F702" s="65"/>
      <c r="G702" s="65">
        <f>E702*F702</f>
        <v>0</v>
      </c>
      <c r="H702" s="70"/>
      <c r="I702" s="67">
        <f>G702</f>
        <v>0</v>
      </c>
      <c r="J702" s="67"/>
      <c r="K702" s="72"/>
    </row>
    <row r="703" spans="1:11" x14ac:dyDescent="0.25">
      <c r="A703" s="4"/>
      <c r="B703" s="138"/>
      <c r="C703" s="152"/>
      <c r="D703" s="153"/>
      <c r="E703" s="153"/>
      <c r="F703" s="153"/>
      <c r="G703" s="153"/>
      <c r="H703" s="140"/>
      <c r="I703" s="139"/>
      <c r="J703" s="139"/>
      <c r="K703" s="141"/>
    </row>
    <row r="704" spans="1:11" s="58" customFormat="1" ht="15.75" x14ac:dyDescent="0.25">
      <c r="A704" s="57"/>
      <c r="B704" s="76"/>
      <c r="C704" s="301" t="s">
        <v>48</v>
      </c>
      <c r="D704" s="302"/>
      <c r="E704" s="302"/>
      <c r="F704" s="302"/>
      <c r="G704" s="303"/>
      <c r="H704" s="76">
        <f>SUM(H705:H711)</f>
        <v>187074557</v>
      </c>
      <c r="I704" s="79">
        <f>SUM(I705:I711)</f>
        <v>45883895</v>
      </c>
      <c r="J704" s="79">
        <f>SUM(J705:J711)</f>
        <v>45883895</v>
      </c>
      <c r="K704" s="76"/>
    </row>
    <row r="705" spans="1:11" s="58" customFormat="1" ht="15.75" x14ac:dyDescent="0.25">
      <c r="A705" s="200"/>
      <c r="B705" s="201"/>
      <c r="C705" s="187" t="s">
        <v>99</v>
      </c>
      <c r="D705" s="188"/>
      <c r="E705" s="188"/>
      <c r="F705" s="188"/>
      <c r="G705" s="189"/>
      <c r="H705" s="299">
        <f>H423+H431+H439+H447+H455+H463+H471+H479+H487+H495+H503+H511+H519+H535+H543+H552+H560+H568</f>
        <v>187074557</v>
      </c>
      <c r="I705" s="59">
        <f>I423+I431+I439+I447+I455+I463+I471+I479+I487+I495+I503+I511+I519+I527+I535+I543+I552+I560+I568+I576+I584+I592+I600+I608+I616+I624+I632+I640+I648+I656+I664+I672+I688+I680+I696</f>
        <v>518500</v>
      </c>
      <c r="J705" s="59">
        <f>J423+J431+J439+J447+J455+J463+J471+J479+J487+J495+J503+J511+J519+J527+J535+J543+J552+J560+J568+J576+J584+J592+J600+J608+J616+J624+J632+J640+J648+J656+J664+J672+J688+J680+J696</f>
        <v>518500</v>
      </c>
      <c r="K705" s="60"/>
    </row>
    <row r="706" spans="1:11" s="58" customFormat="1" ht="15.75" x14ac:dyDescent="0.25">
      <c r="A706" s="202"/>
      <c r="B706" s="203"/>
      <c r="C706" s="180" t="s">
        <v>0</v>
      </c>
      <c r="D706" s="181"/>
      <c r="E706" s="181"/>
      <c r="F706" s="181"/>
      <c r="G706" s="182"/>
      <c r="H706" s="300"/>
      <c r="I706" s="59">
        <f t="shared" ref="I706:J711" si="47">I424+I432+I440+I448+I456+I464+I472+I480+I488+I496+I504+I512+I520+I528+I536+I544+I553+I561+I569+I577+I585+I593+I601+I609+I617+I625+I633+I641+I649+I657+I665+I673+I689+I681+I697</f>
        <v>1218900</v>
      </c>
      <c r="J706" s="59">
        <f t="shared" si="47"/>
        <v>1218900</v>
      </c>
      <c r="K706" s="60"/>
    </row>
    <row r="707" spans="1:11" s="58" customFormat="1" ht="15.75" x14ac:dyDescent="0.25">
      <c r="A707" s="202"/>
      <c r="B707" s="203"/>
      <c r="C707" s="180" t="s">
        <v>89</v>
      </c>
      <c r="D707" s="181"/>
      <c r="E707" s="181"/>
      <c r="F707" s="181"/>
      <c r="G707" s="182"/>
      <c r="H707" s="300"/>
      <c r="I707" s="59">
        <f t="shared" si="47"/>
        <v>142840</v>
      </c>
      <c r="J707" s="59">
        <f t="shared" si="47"/>
        <v>142840</v>
      </c>
      <c r="K707" s="60"/>
    </row>
    <row r="708" spans="1:11" s="58" customFormat="1" ht="15.75" x14ac:dyDescent="0.25">
      <c r="A708" s="202"/>
      <c r="B708" s="203"/>
      <c r="C708" s="180" t="s">
        <v>1</v>
      </c>
      <c r="D708" s="181"/>
      <c r="E708" s="181"/>
      <c r="F708" s="181"/>
      <c r="G708" s="182"/>
      <c r="H708" s="300"/>
      <c r="I708" s="59">
        <f t="shared" si="47"/>
        <v>189000</v>
      </c>
      <c r="J708" s="59">
        <f t="shared" si="47"/>
        <v>189000</v>
      </c>
      <c r="K708" s="60"/>
    </row>
    <row r="709" spans="1:11" s="58" customFormat="1" ht="15.75" x14ac:dyDescent="0.25">
      <c r="A709" s="202"/>
      <c r="B709" s="203"/>
      <c r="C709" s="180" t="s">
        <v>47</v>
      </c>
      <c r="D709" s="181"/>
      <c r="E709" s="181"/>
      <c r="F709" s="181"/>
      <c r="G709" s="182"/>
      <c r="H709" s="300"/>
      <c r="I709" s="59">
        <f t="shared" si="47"/>
        <v>42129555</v>
      </c>
      <c r="J709" s="59">
        <f t="shared" si="47"/>
        <v>42129555</v>
      </c>
      <c r="K709" s="60"/>
    </row>
    <row r="710" spans="1:11" s="58" customFormat="1" ht="15.75" x14ac:dyDescent="0.25">
      <c r="A710" s="202"/>
      <c r="B710" s="203"/>
      <c r="C710" s="184" t="s">
        <v>2</v>
      </c>
      <c r="D710" s="185"/>
      <c r="E710" s="185"/>
      <c r="F710" s="185"/>
      <c r="G710" s="186"/>
      <c r="H710" s="300"/>
      <c r="I710" s="59">
        <f t="shared" si="47"/>
        <v>1685100</v>
      </c>
      <c r="J710" s="59">
        <f t="shared" si="47"/>
        <v>1685100</v>
      </c>
      <c r="K710" s="60"/>
    </row>
    <row r="711" spans="1:11" s="58" customFormat="1" ht="15.75" x14ac:dyDescent="0.25">
      <c r="A711" s="202"/>
      <c r="B711" s="203"/>
      <c r="C711" s="184" t="s">
        <v>85</v>
      </c>
      <c r="D711" s="185"/>
      <c r="E711" s="185"/>
      <c r="F711" s="185"/>
      <c r="G711" s="186"/>
      <c r="H711" s="300"/>
      <c r="I711" s="59">
        <f t="shared" si="47"/>
        <v>0</v>
      </c>
      <c r="J711" s="59">
        <f t="shared" si="47"/>
        <v>0</v>
      </c>
      <c r="K711" s="60"/>
    </row>
    <row r="712" spans="1:11" ht="12" customHeight="1" x14ac:dyDescent="0.25">
      <c r="A712" s="183" t="s">
        <v>14</v>
      </c>
      <c r="B712" s="183"/>
      <c r="C712" s="183"/>
      <c r="D712" s="183"/>
      <c r="E712" s="183"/>
      <c r="F712" s="183"/>
      <c r="G712" s="183"/>
      <c r="H712" s="5"/>
      <c r="I712" s="6"/>
      <c r="J712" s="6"/>
      <c r="K712" s="6"/>
    </row>
    <row r="713" spans="1:11" ht="12" customHeight="1" x14ac:dyDescent="0.25">
      <c r="A713" s="13"/>
      <c r="B713" s="13"/>
      <c r="C713" s="243" t="s">
        <v>55</v>
      </c>
      <c r="D713" s="244"/>
      <c r="E713" s="244"/>
      <c r="F713" s="244"/>
      <c r="G713" s="245"/>
      <c r="H713" s="14">
        <f>SUM(H714:H720)</f>
        <v>0</v>
      </c>
      <c r="I713" s="14">
        <f>SUM(I714:I720)</f>
        <v>0</v>
      </c>
      <c r="J713" s="14">
        <f>SUM(J714:J720)</f>
        <v>0</v>
      </c>
      <c r="K713" s="14"/>
    </row>
    <row r="714" spans="1:11" ht="12" customHeight="1" x14ac:dyDescent="0.25">
      <c r="A714" s="219"/>
      <c r="B714" s="220"/>
      <c r="C714" s="235" t="s">
        <v>100</v>
      </c>
      <c r="D714" s="236"/>
      <c r="E714" s="236"/>
      <c r="F714" s="236"/>
      <c r="G714" s="237"/>
      <c r="H714" s="225">
        <v>0</v>
      </c>
      <c r="I714" s="56">
        <v>0</v>
      </c>
      <c r="J714" s="56">
        <v>0</v>
      </c>
      <c r="K714" s="12"/>
    </row>
    <row r="715" spans="1:11" ht="12" customHeight="1" x14ac:dyDescent="0.25">
      <c r="A715" s="221"/>
      <c r="B715" s="222"/>
      <c r="C715" s="216" t="s">
        <v>56</v>
      </c>
      <c r="D715" s="217"/>
      <c r="E715" s="217"/>
      <c r="F715" s="217"/>
      <c r="G715" s="218"/>
      <c r="H715" s="226"/>
      <c r="I715" s="56">
        <v>0</v>
      </c>
      <c r="J715" s="56">
        <v>0</v>
      </c>
      <c r="K715" s="12"/>
    </row>
    <row r="716" spans="1:11" ht="12" customHeight="1" x14ac:dyDescent="0.25">
      <c r="A716" s="221"/>
      <c r="B716" s="222"/>
      <c r="C716" s="216" t="s">
        <v>90</v>
      </c>
      <c r="D716" s="217"/>
      <c r="E716" s="217"/>
      <c r="F716" s="217"/>
      <c r="G716" s="218"/>
      <c r="H716" s="226"/>
      <c r="I716" s="56">
        <v>0</v>
      </c>
      <c r="J716" s="56">
        <v>0</v>
      </c>
      <c r="K716" s="12"/>
    </row>
    <row r="717" spans="1:11" ht="12" customHeight="1" x14ac:dyDescent="0.25">
      <c r="A717" s="221"/>
      <c r="B717" s="222"/>
      <c r="C717" s="216" t="s">
        <v>57</v>
      </c>
      <c r="D717" s="217"/>
      <c r="E717" s="217"/>
      <c r="F717" s="217"/>
      <c r="G717" s="218"/>
      <c r="H717" s="226"/>
      <c r="I717" s="56">
        <v>0</v>
      </c>
      <c r="J717" s="56">
        <v>0</v>
      </c>
      <c r="K717" s="12"/>
    </row>
    <row r="718" spans="1:11" ht="12" customHeight="1" x14ac:dyDescent="0.25">
      <c r="A718" s="221"/>
      <c r="B718" s="222"/>
      <c r="C718" s="216" t="s">
        <v>58</v>
      </c>
      <c r="D718" s="217"/>
      <c r="E718" s="217"/>
      <c r="F718" s="217"/>
      <c r="G718" s="218"/>
      <c r="H718" s="226"/>
      <c r="I718" s="56">
        <v>0</v>
      </c>
      <c r="J718" s="56">
        <v>0</v>
      </c>
      <c r="K718" s="12"/>
    </row>
    <row r="719" spans="1:11" ht="12" customHeight="1" x14ac:dyDescent="0.25">
      <c r="A719" s="221"/>
      <c r="B719" s="222"/>
      <c r="C719" s="227" t="s">
        <v>59</v>
      </c>
      <c r="D719" s="228"/>
      <c r="E719" s="228"/>
      <c r="F719" s="228"/>
      <c r="G719" s="229"/>
      <c r="H719" s="226"/>
      <c r="I719" s="56">
        <v>0</v>
      </c>
      <c r="J719" s="56">
        <v>0</v>
      </c>
      <c r="K719" s="12"/>
    </row>
    <row r="720" spans="1:11" ht="12" customHeight="1" x14ac:dyDescent="0.25">
      <c r="A720" s="221"/>
      <c r="B720" s="222"/>
      <c r="C720" s="227" t="s">
        <v>86</v>
      </c>
      <c r="D720" s="228"/>
      <c r="E720" s="228"/>
      <c r="F720" s="228"/>
      <c r="G720" s="229"/>
      <c r="H720" s="226"/>
      <c r="I720" s="56">
        <v>0</v>
      </c>
      <c r="J720" s="56">
        <v>0</v>
      </c>
      <c r="K720" s="12"/>
    </row>
    <row r="721" spans="1:11" ht="12" customHeight="1" thickBot="1" x14ac:dyDescent="0.3">
      <c r="A721" s="183" t="s">
        <v>15</v>
      </c>
      <c r="B721" s="183"/>
      <c r="C721" s="183"/>
      <c r="D721" s="183"/>
      <c r="E721" s="183"/>
      <c r="F721" s="183"/>
      <c r="G721" s="183"/>
      <c r="H721" s="5"/>
      <c r="I721" s="6"/>
      <c r="J721" s="6"/>
      <c r="K721" s="6"/>
    </row>
    <row r="722" spans="1:11" ht="12" customHeight="1" x14ac:dyDescent="0.25">
      <c r="A722" s="9">
        <v>1</v>
      </c>
      <c r="B722" s="159" t="s">
        <v>280</v>
      </c>
      <c r="C722" s="159"/>
      <c r="D722" s="159"/>
      <c r="E722" s="159"/>
      <c r="F722" s="159"/>
      <c r="G722" s="10" t="s">
        <v>7</v>
      </c>
      <c r="H722" s="11">
        <f>SUM(H723:H729)</f>
        <v>0</v>
      </c>
      <c r="I722" s="25">
        <f>SUM(I723:I729)</f>
        <v>114000</v>
      </c>
      <c r="J722" s="25">
        <f>SUM(J723:J729)</f>
        <v>114000</v>
      </c>
      <c r="K722" s="11"/>
    </row>
    <row r="723" spans="1:11" ht="30" x14ac:dyDescent="0.25">
      <c r="A723" s="4"/>
      <c r="B723" s="65">
        <v>3</v>
      </c>
      <c r="C723" s="66" t="s">
        <v>16</v>
      </c>
      <c r="D723" s="158"/>
      <c r="E723" s="158"/>
      <c r="F723" s="158"/>
      <c r="G723" s="158"/>
      <c r="H723" s="163"/>
      <c r="I723" s="118">
        <v>113000</v>
      </c>
      <c r="J723" s="118">
        <f>I723</f>
        <v>113000</v>
      </c>
      <c r="K723" s="72" t="s">
        <v>146</v>
      </c>
    </row>
    <row r="724" spans="1:11" x14ac:dyDescent="0.25">
      <c r="A724" s="4"/>
      <c r="B724" s="65">
        <v>4</v>
      </c>
      <c r="C724" s="66" t="s">
        <v>17</v>
      </c>
      <c r="D724" s="158"/>
      <c r="E724" s="158"/>
      <c r="F724" s="158"/>
      <c r="G724" s="158"/>
      <c r="H724" s="164"/>
      <c r="I724" s="67">
        <v>1000</v>
      </c>
      <c r="J724" s="67">
        <f>I724</f>
        <v>1000</v>
      </c>
      <c r="K724" s="72"/>
    </row>
    <row r="725" spans="1:11" x14ac:dyDescent="0.25">
      <c r="A725" s="4"/>
      <c r="B725" s="65">
        <v>6</v>
      </c>
      <c r="C725" s="66" t="s">
        <v>18</v>
      </c>
      <c r="D725" s="158"/>
      <c r="E725" s="158"/>
      <c r="F725" s="158"/>
      <c r="G725" s="158"/>
      <c r="H725" s="164"/>
      <c r="I725" s="67"/>
      <c r="J725" s="67"/>
      <c r="K725" s="72"/>
    </row>
    <row r="726" spans="1:11" x14ac:dyDescent="0.25">
      <c r="A726" s="4"/>
      <c r="B726" s="65">
        <v>6</v>
      </c>
      <c r="C726" s="66" t="s">
        <v>19</v>
      </c>
      <c r="D726" s="158"/>
      <c r="E726" s="158"/>
      <c r="F726" s="158"/>
      <c r="G726" s="158"/>
      <c r="H726" s="165"/>
      <c r="I726" s="67"/>
      <c r="J726" s="67"/>
      <c r="K726" s="72"/>
    </row>
    <row r="727" spans="1:11" x14ac:dyDescent="0.25">
      <c r="A727" s="4"/>
      <c r="B727" s="65">
        <v>2</v>
      </c>
      <c r="C727" s="66" t="s">
        <v>22</v>
      </c>
      <c r="D727" s="158"/>
      <c r="E727" s="158"/>
      <c r="F727" s="158"/>
      <c r="G727" s="158"/>
      <c r="H727" s="163"/>
      <c r="I727" s="67"/>
      <c r="J727" s="67"/>
      <c r="K727" s="72"/>
    </row>
    <row r="728" spans="1:11" x14ac:dyDescent="0.25">
      <c r="A728" s="4"/>
      <c r="B728" s="65">
        <v>5</v>
      </c>
      <c r="C728" s="66" t="s">
        <v>20</v>
      </c>
      <c r="D728" s="65"/>
      <c r="E728" s="65"/>
      <c r="F728" s="65"/>
      <c r="G728" s="65">
        <f>E728*F728</f>
        <v>0</v>
      </c>
      <c r="H728" s="164"/>
      <c r="I728" s="67">
        <f>G728</f>
        <v>0</v>
      </c>
      <c r="J728" s="67"/>
      <c r="K728" s="72"/>
    </row>
    <row r="729" spans="1:11" x14ac:dyDescent="0.25">
      <c r="A729" s="4"/>
      <c r="B729" s="68">
        <v>10</v>
      </c>
      <c r="C729" s="66" t="s">
        <v>21</v>
      </c>
      <c r="D729" s="65"/>
      <c r="E729" s="65"/>
      <c r="F729" s="65"/>
      <c r="G729" s="65">
        <f>E729*F729</f>
        <v>0</v>
      </c>
      <c r="H729" s="165"/>
      <c r="I729" s="67">
        <f>G729</f>
        <v>0</v>
      </c>
      <c r="J729" s="67"/>
      <c r="K729" s="72"/>
    </row>
    <row r="730" spans="1:11" x14ac:dyDescent="0.25">
      <c r="A730" s="9">
        <v>2</v>
      </c>
      <c r="B730" s="178" t="s">
        <v>154</v>
      </c>
      <c r="C730" s="178"/>
      <c r="D730" s="178"/>
      <c r="E730" s="178"/>
      <c r="F730" s="178"/>
      <c r="G730" s="10" t="s">
        <v>7</v>
      </c>
      <c r="H730" s="32">
        <f>H731</f>
        <v>196592432</v>
      </c>
      <c r="I730" s="25">
        <f>SUM(I731:I737)</f>
        <v>20512000</v>
      </c>
      <c r="J730" s="25">
        <f>SUM(J731:J737)</f>
        <v>20512000</v>
      </c>
      <c r="K730" s="11"/>
    </row>
    <row r="731" spans="1:11" x14ac:dyDescent="0.25">
      <c r="A731" s="4"/>
      <c r="B731" s="65">
        <v>3</v>
      </c>
      <c r="C731" s="66" t="s">
        <v>16</v>
      </c>
      <c r="D731" s="158"/>
      <c r="E731" s="158"/>
      <c r="F731" s="158"/>
      <c r="G731" s="158"/>
      <c r="H731" s="157">
        <v>196592432</v>
      </c>
      <c r="I731" s="67"/>
      <c r="J731" s="67"/>
      <c r="K731" s="72"/>
    </row>
    <row r="732" spans="1:11" x14ac:dyDescent="0.25">
      <c r="A732" s="4"/>
      <c r="B732" s="65">
        <v>4</v>
      </c>
      <c r="C732" s="66" t="s">
        <v>17</v>
      </c>
      <c r="D732" s="158"/>
      <c r="E732" s="158"/>
      <c r="F732" s="158"/>
      <c r="G732" s="158"/>
      <c r="H732" s="157"/>
      <c r="I732" s="67"/>
      <c r="J732" s="67"/>
      <c r="K732" s="72"/>
    </row>
    <row r="733" spans="1:11" x14ac:dyDescent="0.25">
      <c r="A733" s="4"/>
      <c r="B733" s="65">
        <v>6</v>
      </c>
      <c r="C733" s="66" t="s">
        <v>18</v>
      </c>
      <c r="D733" s="158"/>
      <c r="E733" s="158"/>
      <c r="F733" s="158"/>
      <c r="G733" s="158"/>
      <c r="H733" s="157"/>
      <c r="I733" s="67">
        <v>45000</v>
      </c>
      <c r="J733" s="67">
        <f>I733</f>
        <v>45000</v>
      </c>
      <c r="K733" s="275" t="s">
        <v>171</v>
      </c>
    </row>
    <row r="734" spans="1:11" x14ac:dyDescent="0.25">
      <c r="A734" s="4"/>
      <c r="B734" s="65">
        <v>6</v>
      </c>
      <c r="C734" s="66" t="s">
        <v>148</v>
      </c>
      <c r="D734" s="158"/>
      <c r="E734" s="158"/>
      <c r="F734" s="158"/>
      <c r="G734" s="158"/>
      <c r="H734" s="157">
        <v>167946230</v>
      </c>
      <c r="I734" s="67">
        <f>750000+450000</f>
        <v>1200000</v>
      </c>
      <c r="J734" s="67">
        <f>I734</f>
        <v>1200000</v>
      </c>
      <c r="K734" s="275"/>
    </row>
    <row r="735" spans="1:11" x14ac:dyDescent="0.25">
      <c r="A735" s="4"/>
      <c r="B735" s="65">
        <v>2</v>
      </c>
      <c r="C735" s="66" t="s">
        <v>22</v>
      </c>
      <c r="D735" s="158"/>
      <c r="E735" s="158"/>
      <c r="F735" s="158"/>
      <c r="G735" s="158"/>
      <c r="H735" s="157"/>
      <c r="I735" s="118">
        <f>21200000-1600000-220000-113000</f>
        <v>19267000</v>
      </c>
      <c r="J735" s="118">
        <f>I735</f>
        <v>19267000</v>
      </c>
      <c r="K735" s="275"/>
    </row>
    <row r="736" spans="1:11" x14ac:dyDescent="0.25">
      <c r="A736" s="4"/>
      <c r="B736" s="65">
        <v>5</v>
      </c>
      <c r="C736" s="66" t="s">
        <v>20</v>
      </c>
      <c r="D736" s="65"/>
      <c r="E736" s="65"/>
      <c r="F736" s="65"/>
      <c r="G736" s="65">
        <f>E736*F736</f>
        <v>0</v>
      </c>
      <c r="H736" s="157"/>
      <c r="I736" s="67">
        <f>G736</f>
        <v>0</v>
      </c>
      <c r="J736" s="67"/>
      <c r="K736" s="72"/>
    </row>
    <row r="737" spans="1:11" x14ac:dyDescent="0.25">
      <c r="A737" s="4"/>
      <c r="B737" s="68">
        <v>10</v>
      </c>
      <c r="C737" s="66" t="s">
        <v>21</v>
      </c>
      <c r="D737" s="65"/>
      <c r="E737" s="65"/>
      <c r="F737" s="65"/>
      <c r="G737" s="65">
        <f>E737*F737</f>
        <v>0</v>
      </c>
      <c r="H737" s="70"/>
      <c r="I737" s="67">
        <f>G737</f>
        <v>0</v>
      </c>
      <c r="J737" s="67"/>
      <c r="K737" s="72"/>
    </row>
    <row r="738" spans="1:11" x14ac:dyDescent="0.25">
      <c r="A738" s="9">
        <v>3</v>
      </c>
      <c r="B738" s="178" t="s">
        <v>156</v>
      </c>
      <c r="C738" s="178"/>
      <c r="D738" s="178"/>
      <c r="E738" s="178"/>
      <c r="F738" s="178"/>
      <c r="G738" s="10" t="s">
        <v>7</v>
      </c>
      <c r="H738" s="32">
        <f>H739</f>
        <v>11158800</v>
      </c>
      <c r="I738" s="25">
        <f>SUM(I739:I745)</f>
        <v>1758000</v>
      </c>
      <c r="J738" s="25">
        <f>SUM(J739:J745)</f>
        <v>1758000</v>
      </c>
      <c r="K738" s="11"/>
    </row>
    <row r="739" spans="1:11" x14ac:dyDescent="0.25">
      <c r="A739" s="4"/>
      <c r="B739" s="65">
        <v>3</v>
      </c>
      <c r="C739" s="66" t="s">
        <v>16</v>
      </c>
      <c r="D739" s="158"/>
      <c r="E739" s="158"/>
      <c r="F739" s="158"/>
      <c r="G739" s="158"/>
      <c r="H739" s="157">
        <v>11158800</v>
      </c>
      <c r="I739" s="67"/>
      <c r="J739" s="67">
        <f t="shared" ref="J739:J753" si="48">I739</f>
        <v>0</v>
      </c>
      <c r="K739" s="72"/>
    </row>
    <row r="740" spans="1:11" x14ac:dyDescent="0.25">
      <c r="A740" s="4"/>
      <c r="B740" s="65">
        <v>4</v>
      </c>
      <c r="C740" s="66" t="s">
        <v>17</v>
      </c>
      <c r="D740" s="158"/>
      <c r="E740" s="158"/>
      <c r="F740" s="158"/>
      <c r="G740" s="158"/>
      <c r="H740" s="157"/>
      <c r="I740" s="67"/>
      <c r="J740" s="67">
        <f t="shared" si="48"/>
        <v>0</v>
      </c>
      <c r="K740" s="72"/>
    </row>
    <row r="741" spans="1:11" x14ac:dyDescent="0.25">
      <c r="A741" s="4"/>
      <c r="B741" s="65">
        <v>6</v>
      </c>
      <c r="C741" s="66" t="s">
        <v>18</v>
      </c>
      <c r="D741" s="158"/>
      <c r="E741" s="158"/>
      <c r="F741" s="158"/>
      <c r="G741" s="158"/>
      <c r="H741" s="157"/>
      <c r="I741" s="67">
        <v>36000</v>
      </c>
      <c r="J741" s="67">
        <f t="shared" si="48"/>
        <v>36000</v>
      </c>
      <c r="K741" s="275" t="s">
        <v>171</v>
      </c>
    </row>
    <row r="742" spans="1:11" x14ac:dyDescent="0.25">
      <c r="A742" s="4"/>
      <c r="B742" s="65">
        <v>6</v>
      </c>
      <c r="C742" s="66" t="s">
        <v>155</v>
      </c>
      <c r="D742" s="158"/>
      <c r="E742" s="158"/>
      <c r="F742" s="158"/>
      <c r="G742" s="158"/>
      <c r="H742" s="157">
        <v>9824595</v>
      </c>
      <c r="I742" s="67">
        <v>20000</v>
      </c>
      <c r="J742" s="67">
        <f>I742</f>
        <v>20000</v>
      </c>
      <c r="K742" s="275"/>
    </row>
    <row r="743" spans="1:11" x14ac:dyDescent="0.25">
      <c r="A743" s="4"/>
      <c r="B743" s="65">
        <v>2</v>
      </c>
      <c r="C743" s="66" t="s">
        <v>22</v>
      </c>
      <c r="D743" s="158"/>
      <c r="E743" s="158"/>
      <c r="F743" s="158"/>
      <c r="G743" s="158"/>
      <c r="H743" s="157"/>
      <c r="I743" s="118">
        <f>1710000-8000</f>
        <v>1702000</v>
      </c>
      <c r="J743" s="118">
        <f t="shared" si="48"/>
        <v>1702000</v>
      </c>
      <c r="K743" s="275"/>
    </row>
    <row r="744" spans="1:11" x14ac:dyDescent="0.25">
      <c r="A744" s="4"/>
      <c r="B744" s="65">
        <v>5</v>
      </c>
      <c r="C744" s="66" t="s">
        <v>20</v>
      </c>
      <c r="D744" s="65"/>
      <c r="E744" s="65"/>
      <c r="F744" s="65"/>
      <c r="G744" s="65">
        <f>E744*F744</f>
        <v>0</v>
      </c>
      <c r="H744" s="157"/>
      <c r="I744" s="67">
        <f>G744</f>
        <v>0</v>
      </c>
      <c r="J744" s="67">
        <f t="shared" si="48"/>
        <v>0</v>
      </c>
      <c r="K744" s="72"/>
    </row>
    <row r="745" spans="1:11" x14ac:dyDescent="0.25">
      <c r="A745" s="4"/>
      <c r="B745" s="68">
        <v>10</v>
      </c>
      <c r="C745" s="66" t="s">
        <v>21</v>
      </c>
      <c r="D745" s="65"/>
      <c r="E745" s="65"/>
      <c r="F745" s="65"/>
      <c r="G745" s="65">
        <f>E745*F745</f>
        <v>0</v>
      </c>
      <c r="H745" s="70"/>
      <c r="I745" s="67">
        <f>G745</f>
        <v>0</v>
      </c>
      <c r="J745" s="67">
        <f t="shared" si="48"/>
        <v>0</v>
      </c>
      <c r="K745" s="72"/>
    </row>
    <row r="746" spans="1:11" x14ac:dyDescent="0.25">
      <c r="A746" s="9">
        <v>4</v>
      </c>
      <c r="B746" s="178" t="s">
        <v>157</v>
      </c>
      <c r="C746" s="178"/>
      <c r="D746" s="178"/>
      <c r="E746" s="178"/>
      <c r="F746" s="178"/>
      <c r="G746" s="10" t="s">
        <v>7</v>
      </c>
      <c r="H746" s="32">
        <f>H747</f>
        <v>5849000</v>
      </c>
      <c r="I746" s="25">
        <f>SUM(I747:I753)</f>
        <v>204000</v>
      </c>
      <c r="J746" s="25">
        <f>SUM(J747:J753)</f>
        <v>204000</v>
      </c>
      <c r="K746" s="11"/>
    </row>
    <row r="747" spans="1:11" x14ac:dyDescent="0.25">
      <c r="A747" s="4"/>
      <c r="B747" s="65">
        <v>3</v>
      </c>
      <c r="C747" s="66" t="s">
        <v>16</v>
      </c>
      <c r="D747" s="158"/>
      <c r="E747" s="158"/>
      <c r="F747" s="158"/>
      <c r="G747" s="158"/>
      <c r="H747" s="157">
        <v>5849000</v>
      </c>
      <c r="I747" s="67"/>
      <c r="J747" s="67">
        <f t="shared" si="48"/>
        <v>0</v>
      </c>
      <c r="K747" s="72"/>
    </row>
    <row r="748" spans="1:11" x14ac:dyDescent="0.25">
      <c r="A748" s="4"/>
      <c r="B748" s="65">
        <v>4</v>
      </c>
      <c r="C748" s="66" t="s">
        <v>17</v>
      </c>
      <c r="D748" s="158"/>
      <c r="E748" s="158"/>
      <c r="F748" s="158"/>
      <c r="G748" s="158"/>
      <c r="H748" s="157"/>
      <c r="I748" s="67">
        <v>201000</v>
      </c>
      <c r="J748" s="67">
        <f t="shared" si="48"/>
        <v>201000</v>
      </c>
      <c r="K748" s="275" t="s">
        <v>171</v>
      </c>
    </row>
    <row r="749" spans="1:11" x14ac:dyDescent="0.25">
      <c r="A749" s="4"/>
      <c r="B749" s="65">
        <v>6</v>
      </c>
      <c r="C749" s="66" t="s">
        <v>18</v>
      </c>
      <c r="D749" s="158"/>
      <c r="E749" s="158"/>
      <c r="F749" s="158"/>
      <c r="G749" s="158"/>
      <c r="H749" s="157"/>
      <c r="I749" s="67">
        <v>1000</v>
      </c>
      <c r="J749" s="67">
        <f t="shared" si="48"/>
        <v>1000</v>
      </c>
      <c r="K749" s="275"/>
    </row>
    <row r="750" spans="1:11" x14ac:dyDescent="0.25">
      <c r="A750" s="4"/>
      <c r="B750" s="65">
        <v>6</v>
      </c>
      <c r="C750" s="66" t="s">
        <v>155</v>
      </c>
      <c r="D750" s="158"/>
      <c r="E750" s="158"/>
      <c r="F750" s="158"/>
      <c r="G750" s="158"/>
      <c r="H750" s="157">
        <v>5012000</v>
      </c>
      <c r="I750" s="67">
        <v>1000</v>
      </c>
      <c r="J750" s="67">
        <f>I750</f>
        <v>1000</v>
      </c>
      <c r="K750" s="275"/>
    </row>
    <row r="751" spans="1:11" x14ac:dyDescent="0.25">
      <c r="A751" s="4"/>
      <c r="B751" s="65">
        <v>2</v>
      </c>
      <c r="C751" s="66" t="s">
        <v>22</v>
      </c>
      <c r="D751" s="158"/>
      <c r="E751" s="158"/>
      <c r="F751" s="158"/>
      <c r="G751" s="158"/>
      <c r="H751" s="157"/>
      <c r="I751" s="67">
        <v>1000</v>
      </c>
      <c r="J751" s="67">
        <f t="shared" si="48"/>
        <v>1000</v>
      </c>
      <c r="K751" s="72"/>
    </row>
    <row r="752" spans="1:11" x14ac:dyDescent="0.25">
      <c r="A752" s="4"/>
      <c r="B752" s="65">
        <v>5</v>
      </c>
      <c r="C752" s="66" t="s">
        <v>20</v>
      </c>
      <c r="D752" s="65"/>
      <c r="E752" s="65"/>
      <c r="F752" s="65"/>
      <c r="G752" s="65">
        <f>E752*F752</f>
        <v>0</v>
      </c>
      <c r="H752" s="157"/>
      <c r="I752" s="67">
        <f>G752</f>
        <v>0</v>
      </c>
      <c r="J752" s="67">
        <f t="shared" si="48"/>
        <v>0</v>
      </c>
      <c r="K752" s="72"/>
    </row>
    <row r="753" spans="1:11" x14ac:dyDescent="0.25">
      <c r="A753" s="4"/>
      <c r="B753" s="68">
        <v>10</v>
      </c>
      <c r="C753" s="66" t="s">
        <v>21</v>
      </c>
      <c r="D753" s="65"/>
      <c r="E753" s="65"/>
      <c r="F753" s="65"/>
      <c r="G753" s="65">
        <f>E753*F753</f>
        <v>0</v>
      </c>
      <c r="H753" s="70"/>
      <c r="I753" s="67">
        <f>G753</f>
        <v>0</v>
      </c>
      <c r="J753" s="67">
        <f t="shared" si="48"/>
        <v>0</v>
      </c>
      <c r="K753" s="72"/>
    </row>
    <row r="754" spans="1:11" x14ac:dyDescent="0.25">
      <c r="A754" s="9">
        <v>5</v>
      </c>
      <c r="B754" s="178" t="s">
        <v>158</v>
      </c>
      <c r="C754" s="178"/>
      <c r="D754" s="178"/>
      <c r="E754" s="178"/>
      <c r="F754" s="178"/>
      <c r="G754" s="10" t="s">
        <v>7</v>
      </c>
      <c r="H754" s="32">
        <f>H755</f>
        <v>19888218</v>
      </c>
      <c r="I754" s="25">
        <f>SUM(I755:I761)</f>
        <v>2276000</v>
      </c>
      <c r="J754" s="25">
        <f>SUM(J755:J761)</f>
        <v>2276000</v>
      </c>
      <c r="K754" s="11"/>
    </row>
    <row r="755" spans="1:11" x14ac:dyDescent="0.25">
      <c r="A755" s="4"/>
      <c r="B755" s="65">
        <v>3</v>
      </c>
      <c r="C755" s="66" t="s">
        <v>16</v>
      </c>
      <c r="D755" s="158"/>
      <c r="E755" s="158"/>
      <c r="F755" s="158"/>
      <c r="G755" s="158"/>
      <c r="H755" s="157">
        <v>19888218</v>
      </c>
      <c r="I755" s="67"/>
      <c r="J755" s="67">
        <f t="shared" ref="J755:J769" si="49">I755</f>
        <v>0</v>
      </c>
      <c r="K755" s="72"/>
    </row>
    <row r="756" spans="1:11" x14ac:dyDescent="0.25">
      <c r="A756" s="4"/>
      <c r="B756" s="65">
        <v>4</v>
      </c>
      <c r="C756" s="66" t="s">
        <v>17</v>
      </c>
      <c r="D756" s="158"/>
      <c r="E756" s="158"/>
      <c r="F756" s="158"/>
      <c r="G756" s="158"/>
      <c r="H756" s="157"/>
      <c r="I756" s="67"/>
      <c r="J756" s="67">
        <f t="shared" si="49"/>
        <v>0</v>
      </c>
      <c r="K756" s="72"/>
    </row>
    <row r="757" spans="1:11" x14ac:dyDescent="0.25">
      <c r="A757" s="4"/>
      <c r="B757" s="65">
        <v>6</v>
      </c>
      <c r="C757" s="66" t="s">
        <v>18</v>
      </c>
      <c r="D757" s="158"/>
      <c r="E757" s="158"/>
      <c r="F757" s="158"/>
      <c r="G757" s="158"/>
      <c r="H757" s="157"/>
      <c r="I757" s="67">
        <v>16000</v>
      </c>
      <c r="J757" s="67">
        <f t="shared" si="49"/>
        <v>16000</v>
      </c>
      <c r="K757" s="275" t="s">
        <v>126</v>
      </c>
    </row>
    <row r="758" spans="1:11" x14ac:dyDescent="0.25">
      <c r="A758" s="4"/>
      <c r="B758" s="65">
        <v>6</v>
      </c>
      <c r="C758" s="66" t="s">
        <v>155</v>
      </c>
      <c r="D758" s="158"/>
      <c r="E758" s="158"/>
      <c r="F758" s="158"/>
      <c r="G758" s="158"/>
      <c r="H758" s="157">
        <v>17753201</v>
      </c>
      <c r="I758" s="67">
        <v>30000</v>
      </c>
      <c r="J758" s="67">
        <f>I758</f>
        <v>30000</v>
      </c>
      <c r="K758" s="275"/>
    </row>
    <row r="759" spans="1:11" x14ac:dyDescent="0.25">
      <c r="A759" s="4"/>
      <c r="B759" s="65">
        <v>2</v>
      </c>
      <c r="C759" s="66" t="s">
        <v>22</v>
      </c>
      <c r="D759" s="158"/>
      <c r="E759" s="158"/>
      <c r="F759" s="158"/>
      <c r="G759" s="158"/>
      <c r="H759" s="157"/>
      <c r="I759" s="67">
        <v>2230000</v>
      </c>
      <c r="J759" s="67">
        <f t="shared" si="49"/>
        <v>2230000</v>
      </c>
      <c r="K759" s="275"/>
    </row>
    <row r="760" spans="1:11" x14ac:dyDescent="0.25">
      <c r="A760" s="4"/>
      <c r="B760" s="65">
        <v>5</v>
      </c>
      <c r="C760" s="66" t="s">
        <v>20</v>
      </c>
      <c r="D760" s="65"/>
      <c r="E760" s="65"/>
      <c r="F760" s="65"/>
      <c r="G760" s="65">
        <f>E760*F760</f>
        <v>0</v>
      </c>
      <c r="H760" s="157"/>
      <c r="I760" s="67">
        <f>G760</f>
        <v>0</v>
      </c>
      <c r="J760" s="67">
        <f t="shared" si="49"/>
        <v>0</v>
      </c>
      <c r="K760" s="72"/>
    </row>
    <row r="761" spans="1:11" x14ac:dyDescent="0.25">
      <c r="A761" s="4"/>
      <c r="B761" s="68">
        <v>10</v>
      </c>
      <c r="C761" s="66" t="s">
        <v>21</v>
      </c>
      <c r="D761" s="65"/>
      <c r="E761" s="65"/>
      <c r="F761" s="65"/>
      <c r="G761" s="65">
        <f>E761*F761</f>
        <v>0</v>
      </c>
      <c r="H761" s="70"/>
      <c r="I761" s="67">
        <f>G761</f>
        <v>0</v>
      </c>
      <c r="J761" s="67">
        <f t="shared" si="49"/>
        <v>0</v>
      </c>
      <c r="K761" s="72"/>
    </row>
    <row r="762" spans="1:11" x14ac:dyDescent="0.25">
      <c r="A762" s="9">
        <v>6</v>
      </c>
      <c r="B762" s="178" t="s">
        <v>159</v>
      </c>
      <c r="C762" s="178"/>
      <c r="D762" s="178"/>
      <c r="E762" s="178"/>
      <c r="F762" s="178"/>
      <c r="G762" s="10" t="s">
        <v>7</v>
      </c>
      <c r="H762" s="32">
        <f>H763</f>
        <v>7927871</v>
      </c>
      <c r="I762" s="25">
        <f>SUM(I763:I769)</f>
        <v>6099000</v>
      </c>
      <c r="J762" s="25">
        <f>SUM(J763:J769)</f>
        <v>6099000</v>
      </c>
      <c r="K762" s="11"/>
    </row>
    <row r="763" spans="1:11" x14ac:dyDescent="0.25">
      <c r="A763" s="4"/>
      <c r="B763" s="65">
        <v>3</v>
      </c>
      <c r="C763" s="66" t="s">
        <v>16</v>
      </c>
      <c r="D763" s="158"/>
      <c r="E763" s="158"/>
      <c r="F763" s="158"/>
      <c r="G763" s="158"/>
      <c r="H763" s="157">
        <v>7927871</v>
      </c>
      <c r="I763" s="67"/>
      <c r="J763" s="67">
        <f t="shared" si="49"/>
        <v>0</v>
      </c>
      <c r="K763" s="72"/>
    </row>
    <row r="764" spans="1:11" x14ac:dyDescent="0.25">
      <c r="A764" s="4"/>
      <c r="B764" s="65">
        <v>4</v>
      </c>
      <c r="C764" s="66" t="s">
        <v>17</v>
      </c>
      <c r="D764" s="158"/>
      <c r="E764" s="158"/>
      <c r="F764" s="158"/>
      <c r="G764" s="158"/>
      <c r="H764" s="157"/>
      <c r="I764" s="67">
        <v>0</v>
      </c>
      <c r="J764" s="67">
        <f t="shared" si="49"/>
        <v>0</v>
      </c>
    </row>
    <row r="765" spans="1:11" x14ac:dyDescent="0.25">
      <c r="A765" s="4"/>
      <c r="B765" s="65">
        <v>6</v>
      </c>
      <c r="C765" s="66" t="s">
        <v>18</v>
      </c>
      <c r="D765" s="158"/>
      <c r="E765" s="158"/>
      <c r="F765" s="158"/>
      <c r="G765" s="158"/>
      <c r="H765" s="157"/>
      <c r="I765" s="67">
        <v>25000</v>
      </c>
      <c r="J765" s="67">
        <f t="shared" si="49"/>
        <v>25000</v>
      </c>
      <c r="K765" s="66"/>
    </row>
    <row r="766" spans="1:11" x14ac:dyDescent="0.25">
      <c r="A766" s="4"/>
      <c r="B766" s="65">
        <v>6</v>
      </c>
      <c r="C766" s="66" t="s">
        <v>155</v>
      </c>
      <c r="D766" s="158"/>
      <c r="E766" s="158"/>
      <c r="F766" s="158"/>
      <c r="G766" s="158"/>
      <c r="H766" s="157">
        <v>6603546</v>
      </c>
      <c r="I766" s="67">
        <f>132000+2000</f>
        <v>134000</v>
      </c>
      <c r="J766" s="67">
        <f>I766</f>
        <v>134000</v>
      </c>
      <c r="K766" s="72"/>
    </row>
    <row r="767" spans="1:11" x14ac:dyDescent="0.25">
      <c r="A767" s="4"/>
      <c r="B767" s="65">
        <v>2</v>
      </c>
      <c r="C767" s="66" t="s">
        <v>22</v>
      </c>
      <c r="D767" s="158"/>
      <c r="E767" s="158"/>
      <c r="F767" s="158"/>
      <c r="G767" s="158"/>
      <c r="H767" s="157"/>
      <c r="I767" s="118">
        <f>5475000+10500+354500+100000</f>
        <v>5940000</v>
      </c>
      <c r="J767" s="118">
        <f t="shared" si="49"/>
        <v>5940000</v>
      </c>
      <c r="K767" s="72" t="s">
        <v>126</v>
      </c>
    </row>
    <row r="768" spans="1:11" x14ac:dyDescent="0.25">
      <c r="A768" s="4"/>
      <c r="B768" s="65">
        <v>5</v>
      </c>
      <c r="C768" s="66" t="s">
        <v>20</v>
      </c>
      <c r="D768" s="65"/>
      <c r="E768" s="65"/>
      <c r="F768" s="65"/>
      <c r="G768" s="65">
        <f>E768*F768</f>
        <v>0</v>
      </c>
      <c r="H768" s="157"/>
      <c r="I768" s="67">
        <f>G768</f>
        <v>0</v>
      </c>
      <c r="J768" s="67">
        <f t="shared" si="49"/>
        <v>0</v>
      </c>
      <c r="K768" s="72"/>
    </row>
    <row r="769" spans="1:11" x14ac:dyDescent="0.25">
      <c r="A769" s="4"/>
      <c r="B769" s="68">
        <v>10</v>
      </c>
      <c r="C769" s="66" t="s">
        <v>21</v>
      </c>
      <c r="D769" s="65"/>
      <c r="E769" s="65"/>
      <c r="F769" s="65"/>
      <c r="G769" s="65">
        <f>E769*F769</f>
        <v>0</v>
      </c>
      <c r="H769" s="70"/>
      <c r="I769" s="67">
        <f>G769</f>
        <v>0</v>
      </c>
      <c r="J769" s="67">
        <f t="shared" si="49"/>
        <v>0</v>
      </c>
      <c r="K769" s="72"/>
    </row>
    <row r="770" spans="1:11" x14ac:dyDescent="0.25">
      <c r="A770" s="9">
        <v>7</v>
      </c>
      <c r="B770" s="166" t="s">
        <v>183</v>
      </c>
      <c r="C770" s="166"/>
      <c r="D770" s="166"/>
      <c r="E770" s="166"/>
      <c r="F770" s="166"/>
      <c r="G770" s="10" t="s">
        <v>7</v>
      </c>
      <c r="H770" s="32"/>
      <c r="I770" s="25">
        <f>SUM(I771:I777)</f>
        <v>1000</v>
      </c>
      <c r="J770" s="25">
        <f>SUM(J771:J777)</f>
        <v>1000</v>
      </c>
      <c r="K770" s="11"/>
    </row>
    <row r="771" spans="1:11" ht="30" x14ac:dyDescent="0.25">
      <c r="A771" s="4"/>
      <c r="B771" s="65">
        <v>3</v>
      </c>
      <c r="C771" s="66" t="s">
        <v>16</v>
      </c>
      <c r="D771" s="158"/>
      <c r="E771" s="158"/>
      <c r="F771" s="158"/>
      <c r="G771" s="158"/>
      <c r="H771" s="157"/>
      <c r="I771" s="67">
        <v>1000</v>
      </c>
      <c r="J771" s="67">
        <f>I771</f>
        <v>1000</v>
      </c>
      <c r="K771" s="72" t="s">
        <v>146</v>
      </c>
    </row>
    <row r="772" spans="1:11" x14ac:dyDescent="0.25">
      <c r="A772" s="4"/>
      <c r="B772" s="65">
        <v>4</v>
      </c>
      <c r="C772" s="66" t="s">
        <v>17</v>
      </c>
      <c r="D772" s="158"/>
      <c r="E772" s="158"/>
      <c r="F772" s="158"/>
      <c r="G772" s="158"/>
      <c r="H772" s="157"/>
      <c r="I772" s="67"/>
      <c r="J772" s="67"/>
      <c r="K772" s="72"/>
    </row>
    <row r="773" spans="1:11" x14ac:dyDescent="0.25">
      <c r="A773" s="4"/>
      <c r="B773" s="65">
        <v>6</v>
      </c>
      <c r="C773" s="66" t="s">
        <v>18</v>
      </c>
      <c r="D773" s="158"/>
      <c r="E773" s="158"/>
      <c r="F773" s="158"/>
      <c r="G773" s="158"/>
      <c r="H773" s="157"/>
      <c r="I773" s="67"/>
      <c r="J773" s="67"/>
      <c r="K773" s="72"/>
    </row>
    <row r="774" spans="1:11" x14ac:dyDescent="0.25">
      <c r="A774" s="4"/>
      <c r="B774" s="65">
        <v>6</v>
      </c>
      <c r="C774" s="66" t="s">
        <v>19</v>
      </c>
      <c r="D774" s="158"/>
      <c r="E774" s="158"/>
      <c r="F774" s="158"/>
      <c r="G774" s="158"/>
      <c r="H774" s="157"/>
      <c r="I774" s="67"/>
      <c r="J774" s="67"/>
      <c r="K774" s="72"/>
    </row>
    <row r="775" spans="1:11" x14ac:dyDescent="0.25">
      <c r="A775" s="4"/>
      <c r="B775" s="65">
        <v>2</v>
      </c>
      <c r="C775" s="66" t="s">
        <v>22</v>
      </c>
      <c r="D775" s="158"/>
      <c r="E775" s="158"/>
      <c r="F775" s="158"/>
      <c r="G775" s="158"/>
      <c r="H775" s="157"/>
      <c r="I775" s="67"/>
      <c r="J775" s="67"/>
      <c r="K775" s="72"/>
    </row>
    <row r="776" spans="1:11" x14ac:dyDescent="0.25">
      <c r="A776" s="4"/>
      <c r="B776" s="65">
        <v>5</v>
      </c>
      <c r="C776" s="66" t="s">
        <v>20</v>
      </c>
      <c r="D776" s="65"/>
      <c r="E776" s="65"/>
      <c r="F776" s="65"/>
      <c r="G776" s="65">
        <f>E776*F776</f>
        <v>0</v>
      </c>
      <c r="H776" s="157"/>
      <c r="I776" s="67">
        <f>G776</f>
        <v>0</v>
      </c>
      <c r="J776" s="67"/>
      <c r="K776" s="72"/>
    </row>
    <row r="777" spans="1:11" x14ac:dyDescent="0.25">
      <c r="A777" s="4"/>
      <c r="B777" s="68">
        <v>10</v>
      </c>
      <c r="C777" s="66" t="s">
        <v>21</v>
      </c>
      <c r="D777" s="65"/>
      <c r="E777" s="65"/>
      <c r="F777" s="65"/>
      <c r="G777" s="65">
        <f>E777*F777</f>
        <v>0</v>
      </c>
      <c r="H777" s="70"/>
      <c r="I777" s="67">
        <f>G777</f>
        <v>0</v>
      </c>
      <c r="J777" s="67"/>
      <c r="K777" s="72"/>
    </row>
    <row r="778" spans="1:11" x14ac:dyDescent="0.25">
      <c r="A778" s="9">
        <v>8</v>
      </c>
      <c r="B778" s="166" t="s">
        <v>184</v>
      </c>
      <c r="C778" s="166"/>
      <c r="D778" s="166"/>
      <c r="E778" s="166"/>
      <c r="F778" s="166"/>
      <c r="G778" s="10" t="s">
        <v>7</v>
      </c>
      <c r="H778" s="32"/>
      <c r="I778" s="25">
        <f>SUM(I779:I785)</f>
        <v>1000</v>
      </c>
      <c r="J778" s="25">
        <f>SUM(J779:J785)</f>
        <v>1000</v>
      </c>
      <c r="K778" s="11"/>
    </row>
    <row r="779" spans="1:11" ht="30" x14ac:dyDescent="0.25">
      <c r="A779" s="4"/>
      <c r="B779" s="65">
        <v>3</v>
      </c>
      <c r="C779" s="66" t="s">
        <v>16</v>
      </c>
      <c r="D779" s="158"/>
      <c r="E779" s="158"/>
      <c r="F779" s="158"/>
      <c r="G779" s="158"/>
      <c r="H779" s="157"/>
      <c r="I779" s="67">
        <v>1000</v>
      </c>
      <c r="J779" s="67">
        <f>I779</f>
        <v>1000</v>
      </c>
      <c r="K779" s="72" t="s">
        <v>146</v>
      </c>
    </row>
    <row r="780" spans="1:11" x14ac:dyDescent="0.25">
      <c r="A780" s="4"/>
      <c r="B780" s="65">
        <v>4</v>
      </c>
      <c r="C780" s="66" t="s">
        <v>17</v>
      </c>
      <c r="D780" s="158"/>
      <c r="E780" s="158"/>
      <c r="F780" s="158"/>
      <c r="G780" s="158"/>
      <c r="H780" s="157"/>
      <c r="I780" s="67"/>
      <c r="J780" s="67"/>
      <c r="K780" s="72"/>
    </row>
    <row r="781" spans="1:11" x14ac:dyDescent="0.25">
      <c r="A781" s="4"/>
      <c r="B781" s="65">
        <v>6</v>
      </c>
      <c r="C781" s="66" t="s">
        <v>18</v>
      </c>
      <c r="D781" s="158"/>
      <c r="E781" s="158"/>
      <c r="F781" s="158"/>
      <c r="G781" s="158"/>
      <c r="H781" s="157"/>
      <c r="I781" s="67"/>
      <c r="J781" s="67"/>
      <c r="K781" s="72"/>
    </row>
    <row r="782" spans="1:11" x14ac:dyDescent="0.25">
      <c r="A782" s="4"/>
      <c r="B782" s="65">
        <v>6</v>
      </c>
      <c r="C782" s="66" t="s">
        <v>19</v>
      </c>
      <c r="D782" s="158"/>
      <c r="E782" s="158"/>
      <c r="F782" s="158"/>
      <c r="G782" s="158"/>
      <c r="H782" s="157"/>
      <c r="I782" s="67"/>
      <c r="J782" s="67"/>
      <c r="K782" s="72"/>
    </row>
    <row r="783" spans="1:11" x14ac:dyDescent="0.25">
      <c r="A783" s="4"/>
      <c r="B783" s="65">
        <v>2</v>
      </c>
      <c r="C783" s="66" t="s">
        <v>22</v>
      </c>
      <c r="D783" s="158"/>
      <c r="E783" s="158"/>
      <c r="F783" s="158"/>
      <c r="G783" s="158"/>
      <c r="H783" s="157"/>
      <c r="I783" s="67"/>
      <c r="J783" s="67"/>
      <c r="K783" s="72"/>
    </row>
    <row r="784" spans="1:11" x14ac:dyDescent="0.25">
      <c r="A784" s="4"/>
      <c r="B784" s="65">
        <v>5</v>
      </c>
      <c r="C784" s="66" t="s">
        <v>20</v>
      </c>
      <c r="D784" s="65"/>
      <c r="E784" s="65"/>
      <c r="F784" s="65"/>
      <c r="G784" s="65">
        <f>E784*F784</f>
        <v>0</v>
      </c>
      <c r="H784" s="157"/>
      <c r="I784" s="67">
        <f>G784</f>
        <v>0</v>
      </c>
      <c r="J784" s="67"/>
      <c r="K784" s="72"/>
    </row>
    <row r="785" spans="1:11" x14ac:dyDescent="0.25">
      <c r="A785" s="4"/>
      <c r="B785" s="68">
        <v>10</v>
      </c>
      <c r="C785" s="66" t="s">
        <v>21</v>
      </c>
      <c r="D785" s="65"/>
      <c r="E785" s="65"/>
      <c r="F785" s="65"/>
      <c r="G785" s="65">
        <f>E785*F785</f>
        <v>0</v>
      </c>
      <c r="H785" s="70"/>
      <c r="I785" s="67">
        <f>G785</f>
        <v>0</v>
      </c>
      <c r="J785" s="67"/>
      <c r="K785" s="72"/>
    </row>
    <row r="786" spans="1:11" ht="36" customHeight="1" x14ac:dyDescent="0.25">
      <c r="A786" s="9">
        <v>9</v>
      </c>
      <c r="B786" s="166" t="s">
        <v>193</v>
      </c>
      <c r="C786" s="166"/>
      <c r="D786" s="166"/>
      <c r="E786" s="166"/>
      <c r="F786" s="166"/>
      <c r="G786" s="10" t="s">
        <v>7</v>
      </c>
      <c r="H786" s="32">
        <f>H787</f>
        <v>3171360</v>
      </c>
      <c r="I786" s="25">
        <f>SUM(I787:I793)</f>
        <v>209650</v>
      </c>
      <c r="J786" s="25">
        <f>SUM(J787:J793)</f>
        <v>209650</v>
      </c>
      <c r="K786" s="11"/>
    </row>
    <row r="787" spans="1:11" x14ac:dyDescent="0.25">
      <c r="A787" s="4"/>
      <c r="B787" s="65">
        <v>3</v>
      </c>
      <c r="C787" s="66" t="s">
        <v>16</v>
      </c>
      <c r="D787" s="158"/>
      <c r="E787" s="158"/>
      <c r="F787" s="158"/>
      <c r="G787" s="158"/>
      <c r="H787" s="157">
        <v>3171360</v>
      </c>
      <c r="I787" s="67"/>
      <c r="J787" s="67">
        <f t="shared" ref="J787:J789" si="50">I787</f>
        <v>0</v>
      </c>
      <c r="K787" s="72"/>
    </row>
    <row r="788" spans="1:11" x14ac:dyDescent="0.25">
      <c r="A788" s="4"/>
      <c r="B788" s="65">
        <v>4</v>
      </c>
      <c r="C788" s="66" t="s">
        <v>17</v>
      </c>
      <c r="D788" s="158"/>
      <c r="E788" s="158"/>
      <c r="F788" s="158"/>
      <c r="G788" s="158"/>
      <c r="H788" s="157"/>
      <c r="I788" s="67">
        <v>21500</v>
      </c>
      <c r="J788" s="67">
        <f>I788</f>
        <v>21500</v>
      </c>
      <c r="K788" s="72"/>
    </row>
    <row r="789" spans="1:11" x14ac:dyDescent="0.25">
      <c r="A789" s="4"/>
      <c r="B789" s="65">
        <v>6</v>
      </c>
      <c r="C789" s="66" t="s">
        <v>18</v>
      </c>
      <c r="D789" s="158"/>
      <c r="E789" s="158"/>
      <c r="F789" s="158"/>
      <c r="G789" s="158"/>
      <c r="H789" s="157"/>
      <c r="I789" s="67">
        <v>18150</v>
      </c>
      <c r="J789" s="67">
        <f t="shared" si="50"/>
        <v>18150</v>
      </c>
      <c r="K789" s="72" t="s">
        <v>126</v>
      </c>
    </row>
    <row r="790" spans="1:11" x14ac:dyDescent="0.25">
      <c r="A790" s="4"/>
      <c r="B790" s="65">
        <v>6</v>
      </c>
      <c r="C790" s="66" t="s">
        <v>155</v>
      </c>
      <c r="D790" s="158"/>
      <c r="E790" s="158"/>
      <c r="F790" s="158"/>
      <c r="G790" s="158"/>
      <c r="H790" s="157">
        <v>2294900</v>
      </c>
      <c r="I790" s="67"/>
      <c r="J790" s="67"/>
      <c r="K790" s="66"/>
    </row>
    <row r="791" spans="1:11" x14ac:dyDescent="0.25">
      <c r="A791" s="4"/>
      <c r="B791" s="65">
        <v>2</v>
      </c>
      <c r="C791" s="66" t="s">
        <v>22</v>
      </c>
      <c r="D791" s="158"/>
      <c r="E791" s="158"/>
      <c r="F791" s="158"/>
      <c r="G791" s="158"/>
      <c r="H791" s="157"/>
      <c r="I791" s="67">
        <v>170000</v>
      </c>
      <c r="J791" s="67">
        <f t="shared" ref="J791:J793" si="51">I791</f>
        <v>170000</v>
      </c>
      <c r="K791" s="72" t="s">
        <v>126</v>
      </c>
    </row>
    <row r="792" spans="1:11" x14ac:dyDescent="0.25">
      <c r="A792" s="4"/>
      <c r="B792" s="65">
        <v>5</v>
      </c>
      <c r="C792" s="66" t="s">
        <v>20</v>
      </c>
      <c r="D792" s="65"/>
      <c r="E792" s="65"/>
      <c r="F792" s="65"/>
      <c r="G792" s="65">
        <f>E792*F792</f>
        <v>0</v>
      </c>
      <c r="H792" s="157"/>
      <c r="I792" s="67">
        <f>G792</f>
        <v>0</v>
      </c>
      <c r="J792" s="67">
        <f t="shared" si="51"/>
        <v>0</v>
      </c>
      <c r="K792" s="72"/>
    </row>
    <row r="793" spans="1:11" x14ac:dyDescent="0.25">
      <c r="A793" s="4"/>
      <c r="B793" s="68">
        <v>10</v>
      </c>
      <c r="C793" s="66" t="s">
        <v>21</v>
      </c>
      <c r="D793" s="65"/>
      <c r="E793" s="65"/>
      <c r="F793" s="65"/>
      <c r="G793" s="65">
        <f>E793*F793</f>
        <v>0</v>
      </c>
      <c r="H793" s="70"/>
      <c r="I793" s="67">
        <f>G793</f>
        <v>0</v>
      </c>
      <c r="J793" s="67">
        <f t="shared" si="51"/>
        <v>0</v>
      </c>
      <c r="K793" s="72"/>
    </row>
    <row r="794" spans="1:11" x14ac:dyDescent="0.25">
      <c r="A794" s="9">
        <v>10</v>
      </c>
      <c r="B794" s="166" t="s">
        <v>287</v>
      </c>
      <c r="C794" s="166"/>
      <c r="D794" s="166"/>
      <c r="E794" s="166"/>
      <c r="F794" s="166"/>
      <c r="G794" s="10" t="s">
        <v>7</v>
      </c>
      <c r="H794" s="32"/>
      <c r="I794" s="25">
        <f>SUM(I795:I801)</f>
        <v>1000</v>
      </c>
      <c r="J794" s="25">
        <f>SUM(J795:J801)</f>
        <v>1000</v>
      </c>
      <c r="K794" s="11"/>
    </row>
    <row r="795" spans="1:11" x14ac:dyDescent="0.25">
      <c r="A795" s="4"/>
      <c r="B795" s="65">
        <v>3</v>
      </c>
      <c r="C795" s="66" t="s">
        <v>16</v>
      </c>
      <c r="D795" s="158"/>
      <c r="E795" s="158"/>
      <c r="F795" s="158"/>
      <c r="G795" s="158"/>
      <c r="H795" s="157"/>
      <c r="I795" s="96">
        <v>1000</v>
      </c>
      <c r="J795" s="96">
        <f>I795</f>
        <v>1000</v>
      </c>
      <c r="K795" s="72" t="s">
        <v>199</v>
      </c>
    </row>
    <row r="796" spans="1:11" x14ac:dyDescent="0.25">
      <c r="A796" s="4"/>
      <c r="B796" s="65">
        <v>4</v>
      </c>
      <c r="C796" s="66" t="s">
        <v>17</v>
      </c>
      <c r="D796" s="158"/>
      <c r="E796" s="158"/>
      <c r="F796" s="158"/>
      <c r="G796" s="158"/>
      <c r="H796" s="157"/>
      <c r="I796" s="66"/>
      <c r="J796" s="66"/>
      <c r="K796" s="66"/>
    </row>
    <row r="797" spans="1:11" x14ac:dyDescent="0.25">
      <c r="A797" s="4"/>
      <c r="B797" s="65">
        <v>6</v>
      </c>
      <c r="C797" s="66" t="s">
        <v>18</v>
      </c>
      <c r="D797" s="158"/>
      <c r="E797" s="158"/>
      <c r="F797" s="158"/>
      <c r="G797" s="158"/>
      <c r="H797" s="157"/>
      <c r="I797" s="67"/>
      <c r="J797" s="67"/>
      <c r="K797" s="72"/>
    </row>
    <row r="798" spans="1:11" x14ac:dyDescent="0.25">
      <c r="A798" s="4"/>
      <c r="B798" s="65">
        <v>6</v>
      </c>
      <c r="C798" s="66" t="s">
        <v>19</v>
      </c>
      <c r="D798" s="158"/>
      <c r="E798" s="158"/>
      <c r="F798" s="158"/>
      <c r="G798" s="158"/>
      <c r="H798" s="157"/>
      <c r="I798" s="67"/>
      <c r="J798" s="67"/>
      <c r="K798" s="72"/>
    </row>
    <row r="799" spans="1:11" x14ac:dyDescent="0.25">
      <c r="A799" s="4"/>
      <c r="B799" s="65">
        <v>2</v>
      </c>
      <c r="C799" s="66" t="s">
        <v>22</v>
      </c>
      <c r="D799" s="158"/>
      <c r="E799" s="158"/>
      <c r="F799" s="158"/>
      <c r="G799" s="158"/>
      <c r="H799" s="157"/>
      <c r="I799" s="67"/>
      <c r="J799" s="67"/>
      <c r="K799" s="72"/>
    </row>
    <row r="800" spans="1:11" x14ac:dyDescent="0.25">
      <c r="A800" s="4"/>
      <c r="B800" s="65">
        <v>5</v>
      </c>
      <c r="C800" s="66" t="s">
        <v>20</v>
      </c>
      <c r="D800" s="65"/>
      <c r="E800" s="65"/>
      <c r="F800" s="65"/>
      <c r="G800" s="65">
        <f>E800*F800</f>
        <v>0</v>
      </c>
      <c r="H800" s="157"/>
      <c r="I800" s="67">
        <f>G800</f>
        <v>0</v>
      </c>
      <c r="J800" s="67"/>
      <c r="K800" s="72"/>
    </row>
    <row r="801" spans="1:11" x14ac:dyDescent="0.25">
      <c r="A801" s="4"/>
      <c r="B801" s="68">
        <v>10</v>
      </c>
      <c r="C801" s="66" t="s">
        <v>21</v>
      </c>
      <c r="D801" s="65"/>
      <c r="E801" s="65"/>
      <c r="F801" s="65"/>
      <c r="G801" s="65">
        <f>E801*F801</f>
        <v>0</v>
      </c>
      <c r="H801" s="70"/>
      <c r="I801" s="67">
        <f>G801</f>
        <v>0</v>
      </c>
      <c r="J801" s="67"/>
      <c r="K801" s="72"/>
    </row>
    <row r="802" spans="1:11" ht="31.5" customHeight="1" x14ac:dyDescent="0.25">
      <c r="A802" s="9">
        <v>11</v>
      </c>
      <c r="B802" s="166" t="s">
        <v>242</v>
      </c>
      <c r="C802" s="166"/>
      <c r="D802" s="166"/>
      <c r="E802" s="166"/>
      <c r="F802" s="166"/>
      <c r="G802" s="10" t="s">
        <v>7</v>
      </c>
      <c r="H802" s="32"/>
      <c r="I802" s="25">
        <f>SUM(I803:I809)</f>
        <v>171000</v>
      </c>
      <c r="J802" s="25">
        <f>SUM(J803:J809)</f>
        <v>171000</v>
      </c>
      <c r="K802" s="11"/>
    </row>
    <row r="803" spans="1:11" x14ac:dyDescent="0.25">
      <c r="A803" s="4"/>
      <c r="B803" s="65">
        <v>3</v>
      </c>
      <c r="C803" s="66" t="s">
        <v>16</v>
      </c>
      <c r="D803" s="158"/>
      <c r="E803" s="158"/>
      <c r="F803" s="158"/>
      <c r="G803" s="158"/>
      <c r="H803" s="157"/>
      <c r="I803" s="67"/>
      <c r="J803" s="67"/>
      <c r="K803" s="72"/>
    </row>
    <row r="804" spans="1:11" x14ac:dyDescent="0.25">
      <c r="A804" s="4"/>
      <c r="B804" s="65">
        <v>4</v>
      </c>
      <c r="C804" s="66" t="s">
        <v>17</v>
      </c>
      <c r="D804" s="158"/>
      <c r="E804" s="158"/>
      <c r="F804" s="158"/>
      <c r="G804" s="158"/>
      <c r="H804" s="157"/>
      <c r="I804" s="67"/>
      <c r="J804" s="67"/>
      <c r="K804" s="72"/>
    </row>
    <row r="805" spans="1:11" x14ac:dyDescent="0.25">
      <c r="A805" s="4"/>
      <c r="B805" s="65">
        <v>6</v>
      </c>
      <c r="C805" s="66" t="s">
        <v>18</v>
      </c>
      <c r="D805" s="158"/>
      <c r="E805" s="158"/>
      <c r="F805" s="158"/>
      <c r="G805" s="158"/>
      <c r="H805" s="157"/>
      <c r="I805" s="67"/>
      <c r="J805" s="67"/>
      <c r="K805" s="72"/>
    </row>
    <row r="806" spans="1:11" x14ac:dyDescent="0.25">
      <c r="A806" s="4"/>
      <c r="B806" s="65">
        <v>6</v>
      </c>
      <c r="C806" s="66" t="s">
        <v>19</v>
      </c>
      <c r="D806" s="158"/>
      <c r="E806" s="158"/>
      <c r="F806" s="158"/>
      <c r="G806" s="158"/>
      <c r="H806" s="157"/>
      <c r="I806" s="67"/>
      <c r="J806" s="67"/>
      <c r="K806" s="72"/>
    </row>
    <row r="807" spans="1:11" x14ac:dyDescent="0.25">
      <c r="A807" s="4"/>
      <c r="B807" s="65">
        <v>2</v>
      </c>
      <c r="C807" s="71" t="s">
        <v>22</v>
      </c>
      <c r="D807" s="158"/>
      <c r="E807" s="158"/>
      <c r="F807" s="158"/>
      <c r="G807" s="158"/>
      <c r="H807" s="157"/>
      <c r="I807" s="67"/>
      <c r="J807" s="67"/>
      <c r="K807" s="72"/>
    </row>
    <row r="808" spans="1:11" x14ac:dyDescent="0.25">
      <c r="A808" s="4"/>
      <c r="B808" s="65">
        <v>5</v>
      </c>
      <c r="C808" s="66" t="s">
        <v>20</v>
      </c>
      <c r="D808" s="65" t="s">
        <v>175</v>
      </c>
      <c r="E808" s="65">
        <v>1</v>
      </c>
      <c r="F808" s="89">
        <v>172000</v>
      </c>
      <c r="G808" s="89">
        <f>E808*F808</f>
        <v>172000</v>
      </c>
      <c r="H808" s="157"/>
      <c r="I808" s="67">
        <v>171000</v>
      </c>
      <c r="J808" s="67">
        <f>I808</f>
        <v>171000</v>
      </c>
      <c r="K808" s="72" t="s">
        <v>199</v>
      </c>
    </row>
    <row r="809" spans="1:11" x14ac:dyDescent="0.25">
      <c r="A809" s="4"/>
      <c r="B809" s="68">
        <v>10</v>
      </c>
      <c r="C809" s="66" t="s">
        <v>21</v>
      </c>
      <c r="D809" s="65"/>
      <c r="E809" s="65"/>
      <c r="F809" s="65"/>
      <c r="G809" s="65">
        <f>E809*F809</f>
        <v>0</v>
      </c>
      <c r="H809" s="70"/>
      <c r="I809" s="67">
        <f>G809</f>
        <v>0</v>
      </c>
      <c r="J809" s="67"/>
      <c r="K809" s="72"/>
    </row>
    <row r="810" spans="1:11" ht="12.75" customHeight="1" x14ac:dyDescent="0.25">
      <c r="A810" s="4"/>
      <c r="B810" s="68"/>
      <c r="C810" s="66"/>
      <c r="D810" s="65"/>
      <c r="E810" s="65"/>
      <c r="F810" s="65"/>
      <c r="G810" s="65"/>
      <c r="H810" s="70"/>
      <c r="I810" s="67"/>
      <c r="J810" s="67"/>
      <c r="K810" s="72"/>
    </row>
    <row r="811" spans="1:11" ht="12.75" customHeight="1" x14ac:dyDescent="0.25">
      <c r="A811" s="9">
        <v>12</v>
      </c>
      <c r="B811" s="166" t="s">
        <v>226</v>
      </c>
      <c r="C811" s="166"/>
      <c r="D811" s="166"/>
      <c r="E811" s="166"/>
      <c r="F811" s="166"/>
      <c r="G811" s="10" t="s">
        <v>7</v>
      </c>
      <c r="H811" s="32"/>
      <c r="I811" s="25">
        <f>SUM(I812:I818)</f>
        <v>1000</v>
      </c>
      <c r="J811" s="25">
        <f>SUM(J812:J818)</f>
        <v>1000</v>
      </c>
      <c r="K811" s="11"/>
    </row>
    <row r="812" spans="1:11" ht="12.75" customHeight="1" x14ac:dyDescent="0.25">
      <c r="A812" s="4"/>
      <c r="B812" s="65">
        <v>3</v>
      </c>
      <c r="C812" s="66" t="s">
        <v>16</v>
      </c>
      <c r="D812" s="158"/>
      <c r="E812" s="158"/>
      <c r="F812" s="158"/>
      <c r="G812" s="158"/>
      <c r="H812" s="157"/>
      <c r="I812" s="67">
        <v>1000</v>
      </c>
      <c r="J812" s="67">
        <f>I812</f>
        <v>1000</v>
      </c>
      <c r="K812" s="66" t="s">
        <v>227</v>
      </c>
    </row>
    <row r="813" spans="1:11" ht="12.75" customHeight="1" x14ac:dyDescent="0.25">
      <c r="A813" s="4"/>
      <c r="B813" s="65">
        <v>4</v>
      </c>
      <c r="C813" s="66" t="s">
        <v>17</v>
      </c>
      <c r="D813" s="158"/>
      <c r="E813" s="158"/>
      <c r="F813" s="158"/>
      <c r="G813" s="158"/>
      <c r="H813" s="157"/>
      <c r="I813" s="67">
        <v>0</v>
      </c>
      <c r="J813" s="67">
        <v>0</v>
      </c>
      <c r="K813" s="72"/>
    </row>
    <row r="814" spans="1:11" ht="12.75" customHeight="1" x14ac:dyDescent="0.25">
      <c r="A814" s="4"/>
      <c r="B814" s="65">
        <v>6</v>
      </c>
      <c r="C814" s="66" t="s">
        <v>18</v>
      </c>
      <c r="D814" s="158"/>
      <c r="E814" s="158"/>
      <c r="F814" s="158"/>
      <c r="G814" s="158"/>
      <c r="H814" s="157"/>
      <c r="I814" s="67">
        <v>0</v>
      </c>
      <c r="J814" s="67">
        <v>0</v>
      </c>
      <c r="K814" s="72"/>
    </row>
    <row r="815" spans="1:11" ht="12.75" customHeight="1" x14ac:dyDescent="0.25">
      <c r="A815" s="4"/>
      <c r="B815" s="65">
        <v>6</v>
      </c>
      <c r="C815" s="66" t="s">
        <v>19</v>
      </c>
      <c r="D815" s="158"/>
      <c r="E815" s="158"/>
      <c r="F815" s="158"/>
      <c r="G815" s="158"/>
      <c r="H815" s="157"/>
      <c r="I815" s="67">
        <v>0</v>
      </c>
      <c r="J815" s="67">
        <v>0</v>
      </c>
      <c r="K815" s="72"/>
    </row>
    <row r="816" spans="1:11" ht="12.75" customHeight="1" x14ac:dyDescent="0.25">
      <c r="A816" s="4"/>
      <c r="B816" s="65">
        <v>2</v>
      </c>
      <c r="C816" s="66" t="s">
        <v>22</v>
      </c>
      <c r="D816" s="158"/>
      <c r="E816" s="158"/>
      <c r="F816" s="158"/>
      <c r="G816" s="158"/>
      <c r="H816" s="157"/>
      <c r="I816" s="67">
        <v>0</v>
      </c>
      <c r="J816" s="67">
        <v>0</v>
      </c>
      <c r="K816" s="72"/>
    </row>
    <row r="817" spans="1:11" ht="12.75" customHeight="1" x14ac:dyDescent="0.25">
      <c r="A817" s="4"/>
      <c r="B817" s="65">
        <v>5</v>
      </c>
      <c r="C817" s="66" t="s">
        <v>20</v>
      </c>
      <c r="D817" s="65"/>
      <c r="E817" s="65"/>
      <c r="F817" s="65"/>
      <c r="G817" s="65">
        <f>E817*F817</f>
        <v>0</v>
      </c>
      <c r="H817" s="157"/>
      <c r="I817" s="67">
        <f>G817</f>
        <v>0</v>
      </c>
      <c r="J817" s="67">
        <v>0</v>
      </c>
      <c r="K817" s="72"/>
    </row>
    <row r="818" spans="1:11" ht="12.75" customHeight="1" x14ac:dyDescent="0.25">
      <c r="A818" s="4"/>
      <c r="B818" s="68">
        <v>10</v>
      </c>
      <c r="C818" s="66" t="s">
        <v>21</v>
      </c>
      <c r="D818" s="65"/>
      <c r="E818" s="65"/>
      <c r="F818" s="65"/>
      <c r="G818" s="65">
        <f>E818*F818</f>
        <v>0</v>
      </c>
      <c r="H818" s="70"/>
      <c r="I818" s="67">
        <f>G818</f>
        <v>0</v>
      </c>
      <c r="J818" s="67">
        <v>0</v>
      </c>
      <c r="K818" s="72"/>
    </row>
    <row r="819" spans="1:11" ht="12.75" customHeight="1" x14ac:dyDescent="0.25">
      <c r="A819" s="50">
        <v>13</v>
      </c>
      <c r="B819" s="166" t="s">
        <v>245</v>
      </c>
      <c r="C819" s="166"/>
      <c r="D819" s="166"/>
      <c r="E819" s="166"/>
      <c r="F819" s="166"/>
      <c r="G819" s="51" t="s">
        <v>7</v>
      </c>
      <c r="H819" s="52"/>
      <c r="I819" s="53">
        <f>SUM(I820:I826)</f>
        <v>270000</v>
      </c>
      <c r="J819" s="53">
        <f>SUM(J820:J826)</f>
        <v>270000</v>
      </c>
      <c r="K819" s="54"/>
    </row>
    <row r="820" spans="1:11" ht="12.75" customHeight="1" x14ac:dyDescent="0.25">
      <c r="A820" s="49"/>
      <c r="B820" s="90">
        <v>3</v>
      </c>
      <c r="C820" s="91" t="s">
        <v>182</v>
      </c>
      <c r="D820" s="161"/>
      <c r="E820" s="161"/>
      <c r="F820" s="161"/>
      <c r="G820" s="161"/>
      <c r="H820" s="160"/>
      <c r="I820" s="92">
        <v>0</v>
      </c>
      <c r="J820" s="92">
        <v>0</v>
      </c>
      <c r="K820" s="72"/>
    </row>
    <row r="821" spans="1:11" ht="12.75" customHeight="1" x14ac:dyDescent="0.25">
      <c r="A821" s="49"/>
      <c r="B821" s="90">
        <v>4</v>
      </c>
      <c r="C821" s="91" t="s">
        <v>17</v>
      </c>
      <c r="D821" s="161"/>
      <c r="E821" s="161"/>
      <c r="F821" s="161"/>
      <c r="G821" s="161"/>
      <c r="H821" s="160"/>
      <c r="I821" s="92">
        <v>269000</v>
      </c>
      <c r="J821" s="92">
        <f>I821</f>
        <v>269000</v>
      </c>
      <c r="K821" s="72" t="s">
        <v>199</v>
      </c>
    </row>
    <row r="822" spans="1:11" ht="12.75" customHeight="1" x14ac:dyDescent="0.25">
      <c r="A822" s="49"/>
      <c r="B822" s="90">
        <v>6</v>
      </c>
      <c r="C822" s="91" t="s">
        <v>18</v>
      </c>
      <c r="D822" s="161"/>
      <c r="E822" s="161"/>
      <c r="F822" s="161"/>
      <c r="G822" s="161"/>
      <c r="H822" s="160"/>
      <c r="I822" s="92">
        <v>0</v>
      </c>
      <c r="J822" s="92">
        <v>0</v>
      </c>
      <c r="K822" s="93"/>
    </row>
    <row r="823" spans="1:11" ht="12.75" customHeight="1" x14ac:dyDescent="0.25">
      <c r="A823" s="49"/>
      <c r="B823" s="90">
        <v>6</v>
      </c>
      <c r="C823" s="91" t="s">
        <v>19</v>
      </c>
      <c r="D823" s="161"/>
      <c r="E823" s="161"/>
      <c r="F823" s="161"/>
      <c r="G823" s="161"/>
      <c r="H823" s="160"/>
      <c r="I823" s="92">
        <v>0</v>
      </c>
      <c r="J823" s="92">
        <v>0</v>
      </c>
      <c r="K823" s="93"/>
    </row>
    <row r="824" spans="1:11" ht="12.75" customHeight="1" x14ac:dyDescent="0.25">
      <c r="A824" s="49"/>
      <c r="B824" s="90">
        <v>2</v>
      </c>
      <c r="C824" s="91" t="s">
        <v>22</v>
      </c>
      <c r="D824" s="161"/>
      <c r="E824" s="161"/>
      <c r="F824" s="161"/>
      <c r="G824" s="161"/>
      <c r="H824" s="160"/>
      <c r="I824" s="92">
        <v>1000</v>
      </c>
      <c r="J824" s="92">
        <f>I824</f>
        <v>1000</v>
      </c>
      <c r="K824" s="93"/>
    </row>
    <row r="825" spans="1:11" ht="12.75" customHeight="1" x14ac:dyDescent="0.25">
      <c r="A825" s="49"/>
      <c r="B825" s="90">
        <v>5</v>
      </c>
      <c r="C825" s="91" t="s">
        <v>20</v>
      </c>
      <c r="D825" s="90"/>
      <c r="E825" s="90"/>
      <c r="F825" s="90"/>
      <c r="G825" s="90">
        <f>E825*F825</f>
        <v>0</v>
      </c>
      <c r="H825" s="160"/>
      <c r="I825" s="92">
        <f>G825</f>
        <v>0</v>
      </c>
      <c r="J825" s="92">
        <v>0</v>
      </c>
      <c r="K825" s="93"/>
    </row>
    <row r="826" spans="1:11" ht="12" customHeight="1" x14ac:dyDescent="0.25">
      <c r="A826" s="49"/>
      <c r="B826" s="94">
        <v>10</v>
      </c>
      <c r="C826" s="91" t="s">
        <v>21</v>
      </c>
      <c r="D826" s="90"/>
      <c r="E826" s="90"/>
      <c r="F826" s="90"/>
      <c r="G826" s="119">
        <f>E826*F826</f>
        <v>0</v>
      </c>
      <c r="H826" s="120"/>
      <c r="I826" s="121">
        <v>0</v>
      </c>
      <c r="J826" s="121">
        <v>0</v>
      </c>
      <c r="K826" s="122"/>
    </row>
    <row r="827" spans="1:11" ht="166.5" customHeight="1" x14ac:dyDescent="0.25">
      <c r="A827" s="50">
        <v>14</v>
      </c>
      <c r="B827" s="166" t="s">
        <v>237</v>
      </c>
      <c r="C827" s="166"/>
      <c r="D827" s="166"/>
      <c r="E827" s="166"/>
      <c r="F827" s="166"/>
      <c r="G827" s="124" t="s">
        <v>7</v>
      </c>
      <c r="H827" s="125"/>
      <c r="I827" s="126">
        <f>SUM(I828:I834)</f>
        <v>1000</v>
      </c>
      <c r="J827" s="126">
        <f>SUM(J828:J834)</f>
        <v>1000</v>
      </c>
      <c r="K827" s="127"/>
    </row>
    <row r="828" spans="1:11" ht="12" customHeight="1" x14ac:dyDescent="0.25">
      <c r="A828" s="49"/>
      <c r="B828" s="90">
        <v>3</v>
      </c>
      <c r="C828" s="91" t="s">
        <v>182</v>
      </c>
      <c r="D828" s="161"/>
      <c r="E828" s="161"/>
      <c r="F828" s="161"/>
      <c r="G828" s="304"/>
      <c r="H828" s="305"/>
      <c r="I828" s="137">
        <v>1000</v>
      </c>
      <c r="J828" s="137">
        <f>I828</f>
        <v>1000</v>
      </c>
      <c r="K828" s="123" t="s">
        <v>199</v>
      </c>
    </row>
    <row r="829" spans="1:11" ht="12" customHeight="1" x14ac:dyDescent="0.25">
      <c r="A829" s="49"/>
      <c r="B829" s="90">
        <v>4</v>
      </c>
      <c r="C829" s="91" t="s">
        <v>17</v>
      </c>
      <c r="D829" s="161"/>
      <c r="E829" s="161"/>
      <c r="F829" s="161"/>
      <c r="G829" s="161"/>
      <c r="H829" s="160"/>
      <c r="I829" s="92"/>
      <c r="J829" s="92"/>
    </row>
    <row r="830" spans="1:11" ht="12" customHeight="1" x14ac:dyDescent="0.25">
      <c r="A830" s="49"/>
      <c r="B830" s="90">
        <v>6</v>
      </c>
      <c r="C830" s="91" t="s">
        <v>18</v>
      </c>
      <c r="D830" s="161"/>
      <c r="E830" s="161"/>
      <c r="F830" s="161"/>
      <c r="G830" s="161"/>
      <c r="H830" s="160"/>
      <c r="I830" s="92"/>
      <c r="J830" s="92"/>
      <c r="K830" s="93"/>
    </row>
    <row r="831" spans="1:11" ht="12" customHeight="1" x14ac:dyDescent="0.25">
      <c r="A831" s="49"/>
      <c r="B831" s="90">
        <v>6</v>
      </c>
      <c r="C831" s="91" t="s">
        <v>19</v>
      </c>
      <c r="D831" s="161"/>
      <c r="E831" s="161"/>
      <c r="F831" s="161"/>
      <c r="G831" s="161"/>
      <c r="H831" s="160"/>
      <c r="I831" s="92"/>
      <c r="J831" s="92"/>
      <c r="K831" s="93"/>
    </row>
    <row r="832" spans="1:11" ht="12" customHeight="1" x14ac:dyDescent="0.25">
      <c r="A832" s="49"/>
      <c r="B832" s="90">
        <v>2</v>
      </c>
      <c r="C832" s="91" t="s">
        <v>22</v>
      </c>
      <c r="D832" s="161"/>
      <c r="E832" s="161"/>
      <c r="F832" s="161"/>
      <c r="G832" s="161"/>
      <c r="H832" s="160"/>
      <c r="I832" s="92"/>
      <c r="J832" s="92"/>
      <c r="K832" s="93"/>
    </row>
    <row r="833" spans="1:11" ht="12" customHeight="1" x14ac:dyDescent="0.25">
      <c r="A833" s="49"/>
      <c r="B833" s="90">
        <v>5</v>
      </c>
      <c r="C833" s="91" t="s">
        <v>20</v>
      </c>
      <c r="D833" s="90"/>
      <c r="E833" s="90"/>
      <c r="F833" s="90"/>
      <c r="G833" s="90">
        <f>E833*F833</f>
        <v>0</v>
      </c>
      <c r="H833" s="160"/>
      <c r="I833" s="92">
        <f>G833</f>
        <v>0</v>
      </c>
      <c r="J833" s="92"/>
      <c r="K833" s="93"/>
    </row>
    <row r="834" spans="1:11" ht="12" customHeight="1" x14ac:dyDescent="0.25">
      <c r="A834" s="49"/>
      <c r="B834" s="94">
        <v>10</v>
      </c>
      <c r="C834" s="91" t="s">
        <v>21</v>
      </c>
      <c r="D834" s="90"/>
      <c r="E834" s="90"/>
      <c r="F834" s="90"/>
      <c r="G834" s="90">
        <f>E834*F834</f>
        <v>0</v>
      </c>
      <c r="H834" s="91"/>
      <c r="I834" s="92">
        <f>G834</f>
        <v>0</v>
      </c>
      <c r="J834" s="92"/>
      <c r="K834" s="93"/>
    </row>
    <row r="835" spans="1:11" ht="12" customHeight="1" x14ac:dyDescent="0.25">
      <c r="A835" s="95">
        <v>15</v>
      </c>
      <c r="B835" s="166" t="s">
        <v>247</v>
      </c>
      <c r="C835" s="166"/>
      <c r="D835" s="166"/>
      <c r="E835" s="166"/>
      <c r="F835" s="166"/>
      <c r="G835" s="10" t="s">
        <v>7</v>
      </c>
      <c r="H835" s="32"/>
      <c r="I835" s="25">
        <f>SUM(I836:I842)</f>
        <v>1000</v>
      </c>
      <c r="J835" s="25">
        <f>SUM(J836:J842)</f>
        <v>1000</v>
      </c>
      <c r="K835" s="11"/>
    </row>
    <row r="836" spans="1:11" ht="12" customHeight="1" x14ac:dyDescent="0.25">
      <c r="A836" s="4"/>
      <c r="B836" s="65">
        <v>3</v>
      </c>
      <c r="C836" s="66" t="s">
        <v>16</v>
      </c>
      <c r="D836" s="158"/>
      <c r="E836" s="158"/>
      <c r="F836" s="158"/>
      <c r="G836" s="158"/>
      <c r="H836" s="157"/>
      <c r="I836" s="96">
        <v>1000</v>
      </c>
      <c r="J836" s="96">
        <f>I836</f>
        <v>1000</v>
      </c>
      <c r="K836" s="72" t="s">
        <v>146</v>
      </c>
    </row>
    <row r="837" spans="1:11" ht="12" customHeight="1" x14ac:dyDescent="0.25">
      <c r="A837" s="4"/>
      <c r="B837" s="65">
        <v>4</v>
      </c>
      <c r="C837" s="66" t="s">
        <v>17</v>
      </c>
      <c r="D837" s="158"/>
      <c r="E837" s="158"/>
      <c r="F837" s="158"/>
      <c r="G837" s="158"/>
      <c r="H837" s="157"/>
      <c r="I837" s="66"/>
      <c r="J837" s="66"/>
      <c r="K837" s="66"/>
    </row>
    <row r="838" spans="1:11" ht="12" customHeight="1" x14ac:dyDescent="0.25">
      <c r="A838" s="4"/>
      <c r="B838" s="65">
        <v>6</v>
      </c>
      <c r="C838" s="66" t="s">
        <v>18</v>
      </c>
      <c r="D838" s="158"/>
      <c r="E838" s="158"/>
      <c r="F838" s="158"/>
      <c r="G838" s="158"/>
      <c r="H838" s="157"/>
      <c r="I838" s="67"/>
      <c r="J838" s="67"/>
      <c r="K838" s="72"/>
    </row>
    <row r="839" spans="1:11" ht="12" customHeight="1" x14ac:dyDescent="0.25">
      <c r="A839" s="4"/>
      <c r="B839" s="65">
        <v>6</v>
      </c>
      <c r="C839" s="66" t="s">
        <v>19</v>
      </c>
      <c r="D839" s="158"/>
      <c r="E839" s="158"/>
      <c r="F839" s="158"/>
      <c r="G839" s="158"/>
      <c r="H839" s="157"/>
      <c r="I839" s="67"/>
      <c r="J839" s="67"/>
      <c r="K839" s="72"/>
    </row>
    <row r="840" spans="1:11" ht="12" customHeight="1" x14ac:dyDescent="0.25">
      <c r="A840" s="4"/>
      <c r="B840" s="65">
        <v>2</v>
      </c>
      <c r="C840" s="66" t="s">
        <v>22</v>
      </c>
      <c r="D840" s="158"/>
      <c r="E840" s="158"/>
      <c r="F840" s="158"/>
      <c r="G840" s="158"/>
      <c r="H840" s="157"/>
      <c r="I840" s="67"/>
      <c r="J840" s="67"/>
      <c r="K840" s="72"/>
    </row>
    <row r="841" spans="1:11" ht="12" customHeight="1" x14ac:dyDescent="0.25">
      <c r="A841" s="4"/>
      <c r="B841" s="65">
        <v>5</v>
      </c>
      <c r="C841" s="66" t="s">
        <v>20</v>
      </c>
      <c r="D841" s="65"/>
      <c r="E841" s="65"/>
      <c r="F841" s="65"/>
      <c r="G841" s="65">
        <f>E841*F841</f>
        <v>0</v>
      </c>
      <c r="H841" s="157"/>
      <c r="I841" s="67">
        <f>G841</f>
        <v>0</v>
      </c>
      <c r="J841" s="67"/>
      <c r="K841" s="72"/>
    </row>
    <row r="842" spans="1:11" ht="12" customHeight="1" x14ac:dyDescent="0.25">
      <c r="A842" s="4"/>
      <c r="B842" s="68">
        <v>10</v>
      </c>
      <c r="C842" s="66" t="s">
        <v>21</v>
      </c>
      <c r="D842" s="65"/>
      <c r="E842" s="65"/>
      <c r="F842" s="65"/>
      <c r="G842" s="65">
        <f>E842*F842</f>
        <v>0</v>
      </c>
      <c r="H842" s="70"/>
      <c r="I842" s="67">
        <f>G842</f>
        <v>0</v>
      </c>
      <c r="J842" s="67"/>
      <c r="K842" s="72"/>
    </row>
    <row r="843" spans="1:11" ht="12" customHeight="1" x14ac:dyDescent="0.25">
      <c r="A843" s="95">
        <v>16</v>
      </c>
      <c r="B843" s="166" t="s">
        <v>246</v>
      </c>
      <c r="C843" s="166"/>
      <c r="D843" s="166"/>
      <c r="E843" s="166"/>
      <c r="F843" s="166"/>
      <c r="G843" s="10" t="s">
        <v>7</v>
      </c>
      <c r="H843" s="32"/>
      <c r="I843" s="25">
        <f>SUM(I844:I850)</f>
        <v>1000</v>
      </c>
      <c r="J843" s="25">
        <f>SUM(J844:J850)</f>
        <v>1000</v>
      </c>
      <c r="K843" s="11"/>
    </row>
    <row r="844" spans="1:11" ht="12" customHeight="1" x14ac:dyDescent="0.25">
      <c r="A844" s="4"/>
      <c r="B844" s="65">
        <v>3</v>
      </c>
      <c r="C844" s="66" t="s">
        <v>16</v>
      </c>
      <c r="D844" s="158"/>
      <c r="E844" s="158"/>
      <c r="F844" s="158"/>
      <c r="G844" s="158"/>
      <c r="H844" s="157"/>
      <c r="I844" s="96">
        <v>1000</v>
      </c>
      <c r="J844" s="96">
        <f>I844</f>
        <v>1000</v>
      </c>
      <c r="K844" s="72" t="s">
        <v>146</v>
      </c>
    </row>
    <row r="845" spans="1:11" ht="12" customHeight="1" x14ac:dyDescent="0.25">
      <c r="A845" s="4"/>
      <c r="B845" s="65">
        <v>4</v>
      </c>
      <c r="C845" s="66" t="s">
        <v>17</v>
      </c>
      <c r="D845" s="158"/>
      <c r="E845" s="158"/>
      <c r="F845" s="158"/>
      <c r="G845" s="158"/>
      <c r="H845" s="157"/>
      <c r="I845" s="66"/>
      <c r="J845" s="66"/>
      <c r="K845" s="66"/>
    </row>
    <row r="846" spans="1:11" ht="12" customHeight="1" x14ac:dyDescent="0.25">
      <c r="A846" s="4"/>
      <c r="B846" s="65">
        <v>6</v>
      </c>
      <c r="C846" s="66" t="s">
        <v>18</v>
      </c>
      <c r="D846" s="158"/>
      <c r="E846" s="158"/>
      <c r="F846" s="158"/>
      <c r="G846" s="158"/>
      <c r="H846" s="157"/>
      <c r="I846" s="67"/>
      <c r="J846" s="67"/>
      <c r="K846" s="72"/>
    </row>
    <row r="847" spans="1:11" ht="12" customHeight="1" x14ac:dyDescent="0.25">
      <c r="A847" s="4"/>
      <c r="B847" s="65">
        <v>6</v>
      </c>
      <c r="C847" s="66" t="s">
        <v>19</v>
      </c>
      <c r="D847" s="158"/>
      <c r="E847" s="158"/>
      <c r="F847" s="158"/>
      <c r="G847" s="158"/>
      <c r="H847" s="157"/>
      <c r="I847" s="67"/>
      <c r="J847" s="67"/>
      <c r="K847" s="72"/>
    </row>
    <row r="848" spans="1:11" ht="12" customHeight="1" x14ac:dyDescent="0.25">
      <c r="A848" s="4"/>
      <c r="B848" s="65">
        <v>2</v>
      </c>
      <c r="C848" s="66" t="s">
        <v>22</v>
      </c>
      <c r="D848" s="158"/>
      <c r="E848" s="158"/>
      <c r="F848" s="158"/>
      <c r="G848" s="158"/>
      <c r="H848" s="157"/>
      <c r="I848" s="67"/>
      <c r="J848" s="67"/>
      <c r="K848" s="72"/>
    </row>
    <row r="849" spans="1:11" ht="12" customHeight="1" x14ac:dyDescent="0.25">
      <c r="A849" s="4"/>
      <c r="B849" s="65">
        <v>5</v>
      </c>
      <c r="C849" s="66" t="s">
        <v>20</v>
      </c>
      <c r="D849" s="65"/>
      <c r="E849" s="65"/>
      <c r="F849" s="65"/>
      <c r="G849" s="65">
        <f>E849*F849</f>
        <v>0</v>
      </c>
      <c r="H849" s="157"/>
      <c r="I849" s="67">
        <f>G849</f>
        <v>0</v>
      </c>
      <c r="J849" s="67"/>
      <c r="K849" s="72"/>
    </row>
    <row r="850" spans="1:11" ht="12" customHeight="1" x14ac:dyDescent="0.25">
      <c r="A850" s="4"/>
      <c r="B850" s="68">
        <v>10</v>
      </c>
      <c r="C850" s="66" t="s">
        <v>21</v>
      </c>
      <c r="D850" s="65"/>
      <c r="E850" s="65"/>
      <c r="F850" s="65"/>
      <c r="G850" s="65">
        <f>E850*F850</f>
        <v>0</v>
      </c>
      <c r="H850" s="70"/>
      <c r="I850" s="67">
        <f>G850</f>
        <v>0</v>
      </c>
      <c r="J850" s="67"/>
      <c r="K850" s="72"/>
    </row>
    <row r="851" spans="1:11" ht="36.75" customHeight="1" x14ac:dyDescent="0.25">
      <c r="A851" s="9">
        <v>17</v>
      </c>
      <c r="B851" s="166" t="s">
        <v>249</v>
      </c>
      <c r="C851" s="166"/>
      <c r="D851" s="166"/>
      <c r="E851" s="166"/>
      <c r="F851" s="166"/>
      <c r="G851" s="10" t="s">
        <v>7</v>
      </c>
      <c r="H851" s="32"/>
      <c r="I851" s="25">
        <f>SUM(I852:I858)</f>
        <v>0</v>
      </c>
      <c r="J851" s="25">
        <f>SUM(J852:J858)</f>
        <v>0</v>
      </c>
      <c r="K851" s="11"/>
    </row>
    <row r="852" spans="1:11" ht="12" customHeight="1" x14ac:dyDescent="0.25">
      <c r="A852" s="4"/>
      <c r="B852" s="65">
        <v>3</v>
      </c>
      <c r="C852" s="66" t="s">
        <v>16</v>
      </c>
      <c r="D852" s="158"/>
      <c r="E852" s="158"/>
      <c r="F852" s="158"/>
      <c r="G852" s="158"/>
      <c r="H852" s="157"/>
      <c r="I852" s="96">
        <v>0</v>
      </c>
      <c r="J852" s="96">
        <v>0</v>
      </c>
      <c r="K852" s="72"/>
    </row>
    <row r="853" spans="1:11" ht="12" customHeight="1" x14ac:dyDescent="0.25">
      <c r="A853" s="4"/>
      <c r="B853" s="65">
        <v>4</v>
      </c>
      <c r="C853" s="66" t="s">
        <v>17</v>
      </c>
      <c r="D853" s="158"/>
      <c r="E853" s="158"/>
      <c r="F853" s="158"/>
      <c r="G853" s="158"/>
      <c r="H853" s="157"/>
      <c r="I853" s="96">
        <v>0</v>
      </c>
      <c r="J853" s="96">
        <f>I853</f>
        <v>0</v>
      </c>
      <c r="K853" s="66"/>
    </row>
    <row r="854" spans="1:11" ht="12" customHeight="1" x14ac:dyDescent="0.25">
      <c r="A854" s="4"/>
      <c r="B854" s="65">
        <v>6</v>
      </c>
      <c r="C854" s="66" t="s">
        <v>18</v>
      </c>
      <c r="D854" s="158"/>
      <c r="E854" s="158"/>
      <c r="F854" s="158"/>
      <c r="G854" s="158"/>
      <c r="H854" s="157"/>
      <c r="I854" s="67">
        <v>0</v>
      </c>
      <c r="J854" s="67">
        <v>0</v>
      </c>
      <c r="K854" s="72"/>
    </row>
    <row r="855" spans="1:11" ht="12" customHeight="1" x14ac:dyDescent="0.25">
      <c r="A855" s="4"/>
      <c r="B855" s="65">
        <v>6</v>
      </c>
      <c r="C855" s="66" t="s">
        <v>19</v>
      </c>
      <c r="D855" s="158"/>
      <c r="E855" s="158"/>
      <c r="F855" s="158"/>
      <c r="G855" s="158"/>
      <c r="H855" s="157"/>
      <c r="I855" s="67">
        <v>0</v>
      </c>
      <c r="J855" s="67">
        <v>0</v>
      </c>
      <c r="K855" s="72"/>
    </row>
    <row r="856" spans="1:11" ht="12" customHeight="1" x14ac:dyDescent="0.25">
      <c r="A856" s="4"/>
      <c r="B856" s="65">
        <v>2</v>
      </c>
      <c r="C856" s="66" t="s">
        <v>22</v>
      </c>
      <c r="D856" s="158"/>
      <c r="E856" s="158"/>
      <c r="F856" s="158"/>
      <c r="G856" s="158"/>
      <c r="H856" s="157"/>
      <c r="I856" s="67">
        <v>0</v>
      </c>
      <c r="J856" s="67">
        <v>0</v>
      </c>
      <c r="K856" s="72"/>
    </row>
    <row r="857" spans="1:11" ht="12" customHeight="1" x14ac:dyDescent="0.25">
      <c r="A857" s="4"/>
      <c r="B857" s="65">
        <v>5</v>
      </c>
      <c r="C857" s="66" t="s">
        <v>20</v>
      </c>
      <c r="D857" s="65"/>
      <c r="E857" s="65"/>
      <c r="F857" s="65"/>
      <c r="G857" s="65">
        <f>E857*F857</f>
        <v>0</v>
      </c>
      <c r="H857" s="157"/>
      <c r="I857" s="67">
        <f>G857</f>
        <v>0</v>
      </c>
      <c r="J857" s="67">
        <v>0</v>
      </c>
      <c r="K857" s="72"/>
    </row>
    <row r="858" spans="1:11" ht="12" customHeight="1" x14ac:dyDescent="0.25">
      <c r="A858" s="4"/>
      <c r="B858" s="68">
        <v>10</v>
      </c>
      <c r="C858" s="66" t="s">
        <v>21</v>
      </c>
      <c r="D858" s="65"/>
      <c r="E858" s="65"/>
      <c r="F858" s="65"/>
      <c r="G858" s="65">
        <f>E858*F858</f>
        <v>0</v>
      </c>
      <c r="H858" s="70"/>
      <c r="I858" s="67">
        <f>G858</f>
        <v>0</v>
      </c>
      <c r="J858" s="67">
        <v>0</v>
      </c>
      <c r="K858" s="72"/>
    </row>
    <row r="859" spans="1:11" ht="30.75" customHeight="1" x14ac:dyDescent="0.25">
      <c r="A859" s="95">
        <v>18</v>
      </c>
      <c r="B859" s="166" t="s">
        <v>294</v>
      </c>
      <c r="C859" s="166"/>
      <c r="D859" s="166"/>
      <c r="E859" s="166"/>
      <c r="F859" s="166"/>
      <c r="G859" s="10" t="s">
        <v>7</v>
      </c>
      <c r="H859" s="32"/>
      <c r="I859" s="25">
        <f>SUM(I860:I866)</f>
        <v>1000</v>
      </c>
      <c r="J859" s="25">
        <f>SUM(J860:J866)</f>
        <v>1000</v>
      </c>
      <c r="K859" s="11"/>
    </row>
    <row r="860" spans="1:11" ht="12" customHeight="1" x14ac:dyDescent="0.25">
      <c r="A860" s="4"/>
      <c r="B860" s="65">
        <v>3</v>
      </c>
      <c r="C860" s="66" t="s">
        <v>16</v>
      </c>
      <c r="D860" s="158"/>
      <c r="E860" s="158"/>
      <c r="F860" s="158"/>
      <c r="G860" s="158"/>
      <c r="H860" s="157"/>
      <c r="I860" s="96">
        <v>1000</v>
      </c>
      <c r="J860" s="96">
        <f>I860</f>
        <v>1000</v>
      </c>
      <c r="K860" s="72" t="s">
        <v>146</v>
      </c>
    </row>
    <row r="861" spans="1:11" ht="12" customHeight="1" x14ac:dyDescent="0.25">
      <c r="A861" s="4"/>
      <c r="B861" s="65">
        <v>4</v>
      </c>
      <c r="C861" s="66" t="s">
        <v>17</v>
      </c>
      <c r="D861" s="158"/>
      <c r="E861" s="158"/>
      <c r="F861" s="158"/>
      <c r="G861" s="158"/>
      <c r="H861" s="157"/>
      <c r="I861" s="66"/>
      <c r="J861" s="66"/>
      <c r="K861" s="66"/>
    </row>
    <row r="862" spans="1:11" ht="12" customHeight="1" x14ac:dyDescent="0.25">
      <c r="A862" s="4"/>
      <c r="B862" s="65">
        <v>6</v>
      </c>
      <c r="C862" s="66" t="s">
        <v>18</v>
      </c>
      <c r="D862" s="158"/>
      <c r="E862" s="158"/>
      <c r="F862" s="158"/>
      <c r="G862" s="158"/>
      <c r="H862" s="157"/>
      <c r="I862" s="67"/>
      <c r="J862" s="67"/>
      <c r="K862" s="72"/>
    </row>
    <row r="863" spans="1:11" ht="12" customHeight="1" x14ac:dyDescent="0.25">
      <c r="A863" s="4"/>
      <c r="B863" s="65">
        <v>6</v>
      </c>
      <c r="C863" s="66" t="s">
        <v>19</v>
      </c>
      <c r="D863" s="158"/>
      <c r="E863" s="158"/>
      <c r="F863" s="158"/>
      <c r="G863" s="158"/>
      <c r="H863" s="157"/>
      <c r="I863" s="67"/>
      <c r="J863" s="67"/>
      <c r="K863" s="72"/>
    </row>
    <row r="864" spans="1:11" ht="12" customHeight="1" x14ac:dyDescent="0.25">
      <c r="A864" s="4"/>
      <c r="B864" s="65">
        <v>2</v>
      </c>
      <c r="C864" s="66" t="s">
        <v>22</v>
      </c>
      <c r="D864" s="158"/>
      <c r="E864" s="158"/>
      <c r="F864" s="158"/>
      <c r="G864" s="158"/>
      <c r="H864" s="157"/>
      <c r="I864" s="67"/>
      <c r="J864" s="67"/>
      <c r="K864" s="72"/>
    </row>
    <row r="865" spans="1:11" ht="12" customHeight="1" x14ac:dyDescent="0.25">
      <c r="A865" s="4"/>
      <c r="B865" s="65">
        <v>5</v>
      </c>
      <c r="C865" s="66" t="s">
        <v>20</v>
      </c>
      <c r="D865" s="65"/>
      <c r="E865" s="65"/>
      <c r="F865" s="65"/>
      <c r="G865" s="65">
        <f>E865*F865</f>
        <v>0</v>
      </c>
      <c r="H865" s="157"/>
      <c r="I865" s="67">
        <f>G865</f>
        <v>0</v>
      </c>
      <c r="J865" s="67"/>
      <c r="K865" s="72"/>
    </row>
    <row r="866" spans="1:11" ht="12" customHeight="1" x14ac:dyDescent="0.25">
      <c r="A866" s="4"/>
      <c r="B866" s="68">
        <v>10</v>
      </c>
      <c r="C866" s="66" t="s">
        <v>21</v>
      </c>
      <c r="D866" s="65"/>
      <c r="E866" s="65"/>
      <c r="F866" s="65"/>
      <c r="G866" s="65">
        <f>E866*F866</f>
        <v>0</v>
      </c>
      <c r="H866" s="70"/>
      <c r="I866" s="67">
        <f>G866</f>
        <v>0</v>
      </c>
      <c r="J866" s="67"/>
      <c r="K866" s="72"/>
    </row>
    <row r="867" spans="1:11" ht="12" customHeight="1" x14ac:dyDescent="0.25">
      <c r="A867" s="95">
        <v>19</v>
      </c>
      <c r="B867" s="166" t="s">
        <v>264</v>
      </c>
      <c r="C867" s="166"/>
      <c r="D867" s="166"/>
      <c r="E867" s="166"/>
      <c r="F867" s="166"/>
      <c r="G867" s="10" t="s">
        <v>7</v>
      </c>
      <c r="H867" s="32"/>
      <c r="I867" s="25">
        <f>SUM(I868:I874)</f>
        <v>1000</v>
      </c>
      <c r="J867" s="25">
        <f>SUM(J868:J874)</f>
        <v>1000</v>
      </c>
      <c r="K867" s="11"/>
    </row>
    <row r="868" spans="1:11" ht="12" customHeight="1" x14ac:dyDescent="0.25">
      <c r="A868" s="4"/>
      <c r="B868" s="65">
        <v>3</v>
      </c>
      <c r="C868" s="66" t="s">
        <v>16</v>
      </c>
      <c r="D868" s="158"/>
      <c r="E868" s="158"/>
      <c r="F868" s="158"/>
      <c r="G868" s="158"/>
      <c r="H868" s="157"/>
      <c r="I868" s="96">
        <f>325000-324000</f>
        <v>1000</v>
      </c>
      <c r="J868" s="96">
        <f>I868</f>
        <v>1000</v>
      </c>
      <c r="K868" s="72" t="s">
        <v>146</v>
      </c>
    </row>
    <row r="869" spans="1:11" ht="12" customHeight="1" x14ac:dyDescent="0.25">
      <c r="A869" s="4"/>
      <c r="B869" s="65">
        <v>4</v>
      </c>
      <c r="C869" s="66" t="s">
        <v>17</v>
      </c>
      <c r="D869" s="158"/>
      <c r="E869" s="158"/>
      <c r="F869" s="158"/>
      <c r="G869" s="158"/>
      <c r="H869" s="157"/>
      <c r="I869" s="66"/>
      <c r="J869" s="66"/>
      <c r="K869" s="66"/>
    </row>
    <row r="870" spans="1:11" ht="12" customHeight="1" x14ac:dyDescent="0.25">
      <c r="A870" s="4"/>
      <c r="B870" s="65">
        <v>6</v>
      </c>
      <c r="C870" s="66" t="s">
        <v>18</v>
      </c>
      <c r="D870" s="158"/>
      <c r="E870" s="158"/>
      <c r="F870" s="158"/>
      <c r="G870" s="158"/>
      <c r="H870" s="157"/>
      <c r="I870" s="67"/>
      <c r="J870" s="67"/>
      <c r="K870" s="72"/>
    </row>
    <row r="871" spans="1:11" ht="12" customHeight="1" x14ac:dyDescent="0.25">
      <c r="A871" s="4"/>
      <c r="B871" s="65">
        <v>6</v>
      </c>
      <c r="C871" s="66" t="s">
        <v>19</v>
      </c>
      <c r="D871" s="158"/>
      <c r="E871" s="158"/>
      <c r="F871" s="158"/>
      <c r="G871" s="158"/>
      <c r="H871" s="157"/>
      <c r="I871" s="67"/>
      <c r="J871" s="67"/>
      <c r="K871" s="72"/>
    </row>
    <row r="872" spans="1:11" ht="12" customHeight="1" x14ac:dyDescent="0.25">
      <c r="A872" s="4"/>
      <c r="B872" s="65">
        <v>2</v>
      </c>
      <c r="C872" s="66" t="s">
        <v>22</v>
      </c>
      <c r="D872" s="158"/>
      <c r="E872" s="158"/>
      <c r="F872" s="158"/>
      <c r="G872" s="158"/>
      <c r="H872" s="157"/>
      <c r="I872" s="67"/>
      <c r="J872" s="67"/>
      <c r="K872" s="72"/>
    </row>
    <row r="873" spans="1:11" ht="12" customHeight="1" x14ac:dyDescent="0.25">
      <c r="A873" s="4"/>
      <c r="B873" s="65">
        <v>5</v>
      </c>
      <c r="C873" s="66" t="s">
        <v>20</v>
      </c>
      <c r="D873" s="65"/>
      <c r="E873" s="65"/>
      <c r="F873" s="65"/>
      <c r="G873" s="65">
        <f>E873*F873</f>
        <v>0</v>
      </c>
      <c r="H873" s="157"/>
      <c r="I873" s="67">
        <f>G873</f>
        <v>0</v>
      </c>
      <c r="J873" s="67"/>
      <c r="K873" s="72"/>
    </row>
    <row r="874" spans="1:11" ht="12" customHeight="1" x14ac:dyDescent="0.25">
      <c r="A874" s="4"/>
      <c r="B874" s="68">
        <v>10</v>
      </c>
      <c r="C874" s="66" t="s">
        <v>21</v>
      </c>
      <c r="D874" s="65"/>
      <c r="E874" s="65"/>
      <c r="F874" s="65"/>
      <c r="G874" s="65">
        <f>E874*F874</f>
        <v>0</v>
      </c>
      <c r="H874" s="70"/>
      <c r="I874" s="67">
        <f>G874</f>
        <v>0</v>
      </c>
      <c r="J874" s="67"/>
      <c r="K874" s="72"/>
    </row>
    <row r="875" spans="1:11" ht="30" customHeight="1" x14ac:dyDescent="0.25">
      <c r="A875" s="95">
        <v>20</v>
      </c>
      <c r="B875" s="230" t="s">
        <v>279</v>
      </c>
      <c r="C875" s="230"/>
      <c r="D875" s="230"/>
      <c r="E875" s="230"/>
      <c r="F875" s="230"/>
      <c r="G875" s="10" t="s">
        <v>7</v>
      </c>
      <c r="H875" s="32"/>
      <c r="I875" s="25">
        <f>SUM(I876:I882)</f>
        <v>330000</v>
      </c>
      <c r="J875" s="25">
        <f>SUM(J876:J882)</f>
        <v>330000</v>
      </c>
      <c r="K875" s="11"/>
    </row>
    <row r="876" spans="1:11" ht="12" customHeight="1" x14ac:dyDescent="0.25">
      <c r="A876" s="4"/>
      <c r="B876" s="65">
        <v>3</v>
      </c>
      <c r="C876" s="66" t="s">
        <v>16</v>
      </c>
      <c r="D876" s="158"/>
      <c r="E876" s="158"/>
      <c r="F876" s="158"/>
      <c r="G876" s="158"/>
      <c r="H876" s="157"/>
      <c r="I876" s="96">
        <v>0</v>
      </c>
      <c r="J876" s="96">
        <v>0</v>
      </c>
      <c r="K876" s="72"/>
    </row>
    <row r="877" spans="1:11" ht="12" customHeight="1" x14ac:dyDescent="0.25">
      <c r="A877" s="4"/>
      <c r="B877" s="65">
        <v>4</v>
      </c>
      <c r="C877" s="66" t="s">
        <v>17</v>
      </c>
      <c r="D877" s="158"/>
      <c r="E877" s="158"/>
      <c r="F877" s="158"/>
      <c r="G877" s="158"/>
      <c r="H877" s="157"/>
      <c r="I877" s="66">
        <v>330000</v>
      </c>
      <c r="J877" s="66">
        <v>330000</v>
      </c>
      <c r="K877" s="66" t="s">
        <v>207</v>
      </c>
    </row>
    <row r="878" spans="1:11" ht="12" customHeight="1" x14ac:dyDescent="0.25">
      <c r="A878" s="4"/>
      <c r="B878" s="65">
        <v>6</v>
      </c>
      <c r="C878" s="66" t="s">
        <v>18</v>
      </c>
      <c r="D878" s="158"/>
      <c r="E878" s="158"/>
      <c r="F878" s="158"/>
      <c r="G878" s="158"/>
      <c r="H878" s="157"/>
      <c r="I878" s="67"/>
      <c r="J878" s="67"/>
      <c r="K878" s="72"/>
    </row>
    <row r="879" spans="1:11" ht="12" customHeight="1" x14ac:dyDescent="0.25">
      <c r="A879" s="4"/>
      <c r="B879" s="65">
        <v>6</v>
      </c>
      <c r="C879" s="66" t="s">
        <v>19</v>
      </c>
      <c r="D879" s="158"/>
      <c r="E879" s="158"/>
      <c r="F879" s="158"/>
      <c r="G879" s="158"/>
      <c r="H879" s="157"/>
      <c r="I879" s="67"/>
      <c r="J879" s="67"/>
      <c r="K879" s="72"/>
    </row>
    <row r="880" spans="1:11" ht="12" customHeight="1" x14ac:dyDescent="0.25">
      <c r="A880" s="4"/>
      <c r="B880" s="65">
        <v>2</v>
      </c>
      <c r="C880" s="66" t="s">
        <v>22</v>
      </c>
      <c r="D880" s="158"/>
      <c r="E880" s="158"/>
      <c r="F880" s="158"/>
      <c r="G880" s="158"/>
      <c r="H880" s="157"/>
      <c r="I880" s="67"/>
      <c r="J880" s="67"/>
      <c r="K880" s="72"/>
    </row>
    <row r="881" spans="1:11" ht="12" customHeight="1" x14ac:dyDescent="0.25">
      <c r="A881" s="4"/>
      <c r="B881" s="65">
        <v>5</v>
      </c>
      <c r="C881" s="66" t="s">
        <v>20</v>
      </c>
      <c r="D881" s="65"/>
      <c r="E881" s="65"/>
      <c r="F881" s="65"/>
      <c r="G881" s="65">
        <f>E881*F881</f>
        <v>0</v>
      </c>
      <c r="H881" s="157"/>
      <c r="I881" s="67">
        <f>G881</f>
        <v>0</v>
      </c>
      <c r="J881" s="67"/>
      <c r="K881" s="72"/>
    </row>
    <row r="882" spans="1:11" ht="12" customHeight="1" x14ac:dyDescent="0.25">
      <c r="A882" s="4"/>
      <c r="B882" s="68">
        <v>10</v>
      </c>
      <c r="C882" s="66" t="s">
        <v>21</v>
      </c>
      <c r="D882" s="65"/>
      <c r="E882" s="65"/>
      <c r="F882" s="65"/>
      <c r="G882" s="65">
        <f>E882*F882</f>
        <v>0</v>
      </c>
      <c r="H882" s="70"/>
      <c r="I882" s="67"/>
      <c r="J882" s="67"/>
      <c r="K882" s="72"/>
    </row>
    <row r="883" spans="1:11" ht="12" customHeight="1" x14ac:dyDescent="0.25">
      <c r="A883" s="95">
        <v>21</v>
      </c>
      <c r="B883" s="166" t="s">
        <v>288</v>
      </c>
      <c r="C883" s="166"/>
      <c r="D883" s="166"/>
      <c r="E883" s="166"/>
      <c r="F883" s="166"/>
      <c r="G883" s="10" t="s">
        <v>7</v>
      </c>
      <c r="H883" s="32"/>
      <c r="I883" s="25">
        <f>SUM(I884:I890)</f>
        <v>0</v>
      </c>
      <c r="J883" s="25">
        <f>SUM(J884:J890)</f>
        <v>0</v>
      </c>
      <c r="K883" s="11"/>
    </row>
    <row r="884" spans="1:11" ht="12" customHeight="1" x14ac:dyDescent="0.25">
      <c r="A884" s="4"/>
      <c r="B884" s="65">
        <v>3</v>
      </c>
      <c r="C884" s="66" t="s">
        <v>16</v>
      </c>
      <c r="D884" s="158"/>
      <c r="E884" s="158"/>
      <c r="F884" s="158"/>
      <c r="G884" s="158"/>
      <c r="H884" s="157"/>
      <c r="I884" s="155">
        <v>0</v>
      </c>
      <c r="J884" s="155">
        <f>I884</f>
        <v>0</v>
      </c>
      <c r="K884" s="66" t="s">
        <v>207</v>
      </c>
    </row>
    <row r="885" spans="1:11" ht="12" customHeight="1" x14ac:dyDescent="0.25">
      <c r="A885" s="4"/>
      <c r="B885" s="65">
        <v>4</v>
      </c>
      <c r="C885" s="66" t="s">
        <v>17</v>
      </c>
      <c r="D885" s="158"/>
      <c r="E885" s="158"/>
      <c r="F885" s="158"/>
      <c r="G885" s="158"/>
      <c r="H885" s="157"/>
      <c r="I885" s="66">
        <v>0</v>
      </c>
      <c r="J885" s="66">
        <v>0</v>
      </c>
      <c r="K885" s="66"/>
    </row>
    <row r="886" spans="1:11" ht="12" customHeight="1" x14ac:dyDescent="0.25">
      <c r="A886" s="4"/>
      <c r="B886" s="65">
        <v>6</v>
      </c>
      <c r="C886" s="66" t="s">
        <v>18</v>
      </c>
      <c r="D886" s="158"/>
      <c r="E886" s="158"/>
      <c r="F886" s="158"/>
      <c r="G886" s="158"/>
      <c r="H886" s="157"/>
      <c r="I886" s="67">
        <v>0</v>
      </c>
      <c r="J886" s="67">
        <v>0</v>
      </c>
      <c r="K886" s="72"/>
    </row>
    <row r="887" spans="1:11" ht="12" customHeight="1" x14ac:dyDescent="0.25">
      <c r="A887" s="4"/>
      <c r="B887" s="65">
        <v>6</v>
      </c>
      <c r="C887" s="66" t="s">
        <v>19</v>
      </c>
      <c r="D887" s="158"/>
      <c r="E887" s="158"/>
      <c r="F887" s="158"/>
      <c r="G887" s="158"/>
      <c r="H887" s="157"/>
      <c r="I887" s="67">
        <v>0</v>
      </c>
      <c r="J887" s="67">
        <v>0</v>
      </c>
      <c r="K887" s="72"/>
    </row>
    <row r="888" spans="1:11" ht="12" customHeight="1" x14ac:dyDescent="0.25">
      <c r="A888" s="4"/>
      <c r="B888" s="65">
        <v>2</v>
      </c>
      <c r="C888" s="66" t="s">
        <v>22</v>
      </c>
      <c r="D888" s="158"/>
      <c r="E888" s="158"/>
      <c r="F888" s="158"/>
      <c r="G888" s="158"/>
      <c r="H888" s="157"/>
      <c r="I888" s="67">
        <v>0</v>
      </c>
      <c r="J888" s="67">
        <v>0</v>
      </c>
      <c r="K888" s="72"/>
    </row>
    <row r="889" spans="1:11" ht="12" customHeight="1" x14ac:dyDescent="0.25">
      <c r="A889" s="4"/>
      <c r="B889" s="65">
        <v>5</v>
      </c>
      <c r="C889" s="66" t="s">
        <v>20</v>
      </c>
      <c r="D889" s="65"/>
      <c r="E889" s="65"/>
      <c r="F889" s="65"/>
      <c r="G889" s="65">
        <f>E889*F889</f>
        <v>0</v>
      </c>
      <c r="H889" s="157"/>
      <c r="I889" s="67">
        <v>0</v>
      </c>
      <c r="J889" s="67">
        <v>0</v>
      </c>
      <c r="K889" s="72"/>
    </row>
    <row r="890" spans="1:11" ht="12" customHeight="1" x14ac:dyDescent="0.25">
      <c r="A890" s="4"/>
      <c r="B890" s="68">
        <v>10</v>
      </c>
      <c r="C890" s="66" t="s">
        <v>21</v>
      </c>
      <c r="D890" s="65"/>
      <c r="E890" s="65"/>
      <c r="F890" s="65"/>
      <c r="G890" s="65">
        <f>E890*F890</f>
        <v>0</v>
      </c>
      <c r="H890" s="70"/>
      <c r="I890" s="67">
        <v>0</v>
      </c>
      <c r="J890" s="67">
        <v>0</v>
      </c>
      <c r="K890" s="72"/>
    </row>
    <row r="891" spans="1:11" x14ac:dyDescent="0.25">
      <c r="A891" s="13"/>
      <c r="B891" s="97"/>
      <c r="C891" s="240" t="s">
        <v>60</v>
      </c>
      <c r="D891" s="241"/>
      <c r="E891" s="241"/>
      <c r="F891" s="241"/>
      <c r="G891" s="242"/>
      <c r="H891" s="98">
        <f>SUM(H892:H898)</f>
        <v>244587681</v>
      </c>
      <c r="I891" s="98">
        <f>SUM(I892:I898)</f>
        <v>31952650</v>
      </c>
      <c r="J891" s="98">
        <f>SUM(J892:J898)</f>
        <v>31952650</v>
      </c>
      <c r="K891" s="99"/>
    </row>
    <row r="892" spans="1:11" x14ac:dyDescent="0.25">
      <c r="A892" s="219"/>
      <c r="B892" s="220"/>
      <c r="C892" s="235" t="s">
        <v>92</v>
      </c>
      <c r="D892" s="236"/>
      <c r="E892" s="236"/>
      <c r="F892" s="236"/>
      <c r="G892" s="237"/>
      <c r="H892" s="231">
        <f>H723+H731+H739+H747+H755+H763+H771+H779+H787</f>
        <v>244587681</v>
      </c>
      <c r="I892" s="55">
        <f>I723+I731+I739+I747+I755+I763+I771+I779+I787+I795+I803+I812+I820+I828+I836+I844+I852+I860+I868+I876+I884</f>
        <v>122000</v>
      </c>
      <c r="J892" s="55">
        <f>J723+J731+J739+J747+J755+J763+J771+J779+J787+J795+J803+J812+J820+J828+J836+J844+J852+J860+J868+J876+J884</f>
        <v>122000</v>
      </c>
      <c r="K892" s="12"/>
    </row>
    <row r="893" spans="1:11" x14ac:dyDescent="0.25">
      <c r="A893" s="221"/>
      <c r="B893" s="222"/>
      <c r="C893" s="216" t="s">
        <v>61</v>
      </c>
      <c r="D893" s="217"/>
      <c r="E893" s="217"/>
      <c r="F893" s="217"/>
      <c r="G893" s="218"/>
      <c r="H893" s="232"/>
      <c r="I893" s="55">
        <f t="shared" ref="I893:I898" si="52">I724+I732+I740+I748+I756+I764+I772+I780+I788+I796+I804+I813+I821+I829+I837+I845+I853+I861+I869+I877+I885</f>
        <v>822500</v>
      </c>
      <c r="J893" s="55">
        <f>J724+J732+J740+J748+J756+J764+J772+J780+J788+J796+J804+J813+J821+J829+J837+J845+J853+J861+J869+J877</f>
        <v>822500</v>
      </c>
      <c r="K893" s="12"/>
    </row>
    <row r="894" spans="1:11" x14ac:dyDescent="0.25">
      <c r="A894" s="221"/>
      <c r="B894" s="222"/>
      <c r="C894" s="216" t="s">
        <v>91</v>
      </c>
      <c r="D894" s="217"/>
      <c r="E894" s="217"/>
      <c r="F894" s="217"/>
      <c r="G894" s="218"/>
      <c r="H894" s="232"/>
      <c r="I894" s="55">
        <f t="shared" si="52"/>
        <v>141150</v>
      </c>
      <c r="J894" s="55">
        <f>J725+J733+J741+J749+J757+J765+J773+J781+J789+J797+J805+J814+J822+J830+J838+J846+J854+J862+J870</f>
        <v>141150</v>
      </c>
      <c r="K894" s="12"/>
    </row>
    <row r="895" spans="1:11" x14ac:dyDescent="0.25">
      <c r="A895" s="221"/>
      <c r="B895" s="222"/>
      <c r="C895" s="216" t="s">
        <v>62</v>
      </c>
      <c r="D895" s="217"/>
      <c r="E895" s="217"/>
      <c r="F895" s="217"/>
      <c r="G895" s="218"/>
      <c r="H895" s="232"/>
      <c r="I895" s="55">
        <f t="shared" si="52"/>
        <v>1385000</v>
      </c>
      <c r="J895" s="55">
        <f>J726+J734+J742+J750+J758+J766+J774+J782+J790+J798+J806+J815+J823+J831+J839+J847+J855+J863+J871+J879</f>
        <v>1385000</v>
      </c>
      <c r="K895" s="12"/>
    </row>
    <row r="896" spans="1:11" x14ac:dyDescent="0.25">
      <c r="A896" s="221"/>
      <c r="B896" s="222"/>
      <c r="C896" s="216" t="s">
        <v>63</v>
      </c>
      <c r="D896" s="217"/>
      <c r="E896" s="217"/>
      <c r="F896" s="217"/>
      <c r="G896" s="218"/>
      <c r="H896" s="232"/>
      <c r="I896" s="55">
        <f t="shared" si="52"/>
        <v>29311000</v>
      </c>
      <c r="J896" s="55">
        <f>J727+J735+J743+J751+J759+J767+J775+J783+J791+J799+J807+J816+J824+J832+J840+J848+J856+J864+J872+J880</f>
        <v>29311000</v>
      </c>
      <c r="K896" s="12"/>
    </row>
    <row r="897" spans="1:11" x14ac:dyDescent="0.25">
      <c r="A897" s="221"/>
      <c r="B897" s="222"/>
      <c r="C897" s="216" t="s">
        <v>64</v>
      </c>
      <c r="D897" s="217"/>
      <c r="E897" s="217"/>
      <c r="F897" s="217"/>
      <c r="G897" s="218"/>
      <c r="H897" s="232"/>
      <c r="I897" s="55">
        <f t="shared" si="52"/>
        <v>171000</v>
      </c>
      <c r="J897" s="55">
        <f>J728+J736+J744+J752+J760+J768+J776+J784+J792+J800+J808+J817+J825+J833+J841+J849+J857+J865+J873+J881</f>
        <v>171000</v>
      </c>
      <c r="K897" s="12"/>
    </row>
    <row r="898" spans="1:11" x14ac:dyDescent="0.25">
      <c r="A898" s="250"/>
      <c r="B898" s="256"/>
      <c r="C898" s="227" t="s">
        <v>86</v>
      </c>
      <c r="D898" s="228"/>
      <c r="E898" s="228"/>
      <c r="F898" s="228"/>
      <c r="G898" s="229"/>
      <c r="H898" s="232"/>
      <c r="I898" s="55">
        <f t="shared" si="52"/>
        <v>0</v>
      </c>
      <c r="J898" s="55">
        <f>J729+J737+J745+J753+J761+J769+J777+J785+J793+J801+J809+J818+J826+J834+J842+J850+J858+J866+J874+J882</f>
        <v>0</v>
      </c>
      <c r="K898" s="12"/>
    </row>
    <row r="899" spans="1:11" x14ac:dyDescent="0.25">
      <c r="A899" s="246"/>
      <c r="B899" s="247"/>
      <c r="C899" s="238" t="s">
        <v>101</v>
      </c>
      <c r="D899" s="239"/>
      <c r="E899" s="239"/>
      <c r="F899" s="239"/>
      <c r="G899" s="239"/>
      <c r="H899" s="213">
        <f>H48+H74+H235+H252+H397+H414+H705+H714+H892</f>
        <v>480457085</v>
      </c>
      <c r="I899" s="30">
        <f t="shared" ref="I899:J905" si="53">I48+I57+I74+I235+I252+I397+I414+I705+I714+I892</f>
        <v>2999045</v>
      </c>
      <c r="J899" s="30">
        <f t="shared" si="53"/>
        <v>2999045</v>
      </c>
      <c r="K899" s="18"/>
    </row>
    <row r="900" spans="1:11" x14ac:dyDescent="0.25">
      <c r="A900" s="248"/>
      <c r="B900" s="221"/>
      <c r="C900" s="253" t="s">
        <v>75</v>
      </c>
      <c r="D900" s="254"/>
      <c r="E900" s="254"/>
      <c r="F900" s="254"/>
      <c r="G900" s="254"/>
      <c r="H900" s="214"/>
      <c r="I900" s="30">
        <f t="shared" si="53"/>
        <v>2693205</v>
      </c>
      <c r="J900" s="30">
        <f t="shared" si="53"/>
        <v>2693205</v>
      </c>
      <c r="K900" s="19"/>
    </row>
    <row r="901" spans="1:11" x14ac:dyDescent="0.25">
      <c r="A901" s="248"/>
      <c r="B901" s="221"/>
      <c r="C901" s="253" t="s">
        <v>76</v>
      </c>
      <c r="D901" s="254"/>
      <c r="E901" s="254"/>
      <c r="F901" s="254"/>
      <c r="G901" s="254"/>
      <c r="H901" s="214"/>
      <c r="I901" s="30">
        <f t="shared" si="53"/>
        <v>341145</v>
      </c>
      <c r="J901" s="30">
        <f t="shared" si="53"/>
        <v>341145</v>
      </c>
      <c r="K901" s="19"/>
    </row>
    <row r="902" spans="1:11" x14ac:dyDescent="0.25">
      <c r="A902" s="248"/>
      <c r="B902" s="221"/>
      <c r="C902" s="253" t="s">
        <v>77</v>
      </c>
      <c r="D902" s="254"/>
      <c r="E902" s="254"/>
      <c r="F902" s="254"/>
      <c r="G902" s="254"/>
      <c r="H902" s="214"/>
      <c r="I902" s="30">
        <f t="shared" si="53"/>
        <v>2513420</v>
      </c>
      <c r="J902" s="30">
        <f t="shared" si="53"/>
        <v>2513420</v>
      </c>
      <c r="K902" s="19"/>
    </row>
    <row r="903" spans="1:11" x14ac:dyDescent="0.25">
      <c r="A903" s="248"/>
      <c r="B903" s="221"/>
      <c r="C903" s="253" t="s">
        <v>78</v>
      </c>
      <c r="D903" s="254"/>
      <c r="E903" s="254"/>
      <c r="F903" s="254"/>
      <c r="G903" s="254"/>
      <c r="H903" s="214"/>
      <c r="I903" s="30">
        <f t="shared" si="53"/>
        <v>76790850</v>
      </c>
      <c r="J903" s="30">
        <f t="shared" si="53"/>
        <v>76790850</v>
      </c>
      <c r="K903" s="19"/>
    </row>
    <row r="904" spans="1:11" x14ac:dyDescent="0.25">
      <c r="A904" s="248"/>
      <c r="B904" s="221"/>
      <c r="C904" s="253" t="s">
        <v>79</v>
      </c>
      <c r="D904" s="254"/>
      <c r="E904" s="254"/>
      <c r="F904" s="254"/>
      <c r="G904" s="254"/>
      <c r="H904" s="214"/>
      <c r="I904" s="30">
        <f t="shared" si="53"/>
        <v>2792977</v>
      </c>
      <c r="J904" s="30">
        <f t="shared" si="53"/>
        <v>2792977</v>
      </c>
      <c r="K904" s="19"/>
    </row>
    <row r="905" spans="1:11" x14ac:dyDescent="0.25">
      <c r="A905" s="249"/>
      <c r="B905" s="250"/>
      <c r="C905" s="251" t="s">
        <v>87</v>
      </c>
      <c r="D905" s="252"/>
      <c r="E905" s="252"/>
      <c r="F905" s="252"/>
      <c r="G905" s="252"/>
      <c r="H905" s="215"/>
      <c r="I905" s="30">
        <f t="shared" si="53"/>
        <v>595500</v>
      </c>
      <c r="J905" s="30">
        <f t="shared" si="53"/>
        <v>595500</v>
      </c>
      <c r="K905" s="20"/>
    </row>
    <row r="906" spans="1:11" ht="15.75" x14ac:dyDescent="0.25">
      <c r="A906" s="223" t="s">
        <v>65</v>
      </c>
      <c r="B906" s="224"/>
      <c r="C906" s="224"/>
      <c r="D906" s="224"/>
      <c r="E906" s="224"/>
      <c r="F906" s="224"/>
      <c r="G906" s="224"/>
      <c r="H906" s="31">
        <f>SUM(H899:H905)</f>
        <v>480457085</v>
      </c>
      <c r="I906" s="31">
        <f>SUM(I899:I905)</f>
        <v>88726142</v>
      </c>
      <c r="J906" s="31">
        <f>SUM(J899:J905)</f>
        <v>88726142</v>
      </c>
      <c r="K906" s="17"/>
    </row>
    <row r="907" spans="1:11" ht="43.5" customHeight="1" x14ac:dyDescent="0.25">
      <c r="A907" s="233" t="s">
        <v>66</v>
      </c>
      <c r="B907" s="234"/>
      <c r="C907" s="234"/>
      <c r="D907" s="234"/>
      <c r="E907" s="234"/>
      <c r="F907" s="234"/>
      <c r="G907" s="234"/>
      <c r="H907" s="234"/>
      <c r="I907" s="234"/>
      <c r="J907" s="234"/>
      <c r="K907" s="234"/>
    </row>
    <row r="908" spans="1:11" ht="18.75" x14ac:dyDescent="0.3">
      <c r="A908" s="297" t="s">
        <v>67</v>
      </c>
      <c r="B908" s="298"/>
      <c r="C908" s="298"/>
      <c r="D908" s="298"/>
      <c r="E908" s="298"/>
      <c r="F908" s="298"/>
      <c r="G908" s="298"/>
      <c r="H908" s="298"/>
      <c r="I908" s="298"/>
      <c r="J908" s="298"/>
      <c r="K908" s="298"/>
    </row>
    <row r="909" spans="1:11" x14ac:dyDescent="0.25">
      <c r="A909" s="183" t="s">
        <v>10</v>
      </c>
      <c r="B909" s="183"/>
      <c r="C909" s="183"/>
      <c r="D909" s="183"/>
      <c r="E909" s="183"/>
      <c r="F909" s="183"/>
      <c r="G909" s="183"/>
      <c r="H909" s="5"/>
      <c r="I909" s="6"/>
      <c r="J909" s="15"/>
      <c r="K909" s="15"/>
    </row>
    <row r="910" spans="1:11" x14ac:dyDescent="0.25">
      <c r="A910" s="13"/>
      <c r="B910" s="13"/>
      <c r="C910" s="243" t="s">
        <v>49</v>
      </c>
      <c r="D910" s="244"/>
      <c r="E910" s="244"/>
      <c r="F910" s="244"/>
      <c r="G910" s="245"/>
      <c r="H910" s="14">
        <f>SUM(H911:H917)</f>
        <v>0</v>
      </c>
      <c r="I910" s="27">
        <f>SUM(I911:I917)</f>
        <v>0</v>
      </c>
      <c r="J910" s="27">
        <f>SUM(J911:J917)</f>
        <v>0</v>
      </c>
      <c r="K910" s="14"/>
    </row>
    <row r="911" spans="1:11" x14ac:dyDescent="0.25">
      <c r="A911" s="1"/>
      <c r="B911" s="1"/>
      <c r="C911" s="235" t="s">
        <v>93</v>
      </c>
      <c r="D911" s="236"/>
      <c r="E911" s="236"/>
      <c r="F911" s="236"/>
      <c r="G911" s="237"/>
      <c r="H911" s="225"/>
      <c r="I911" s="28">
        <v>0</v>
      </c>
      <c r="J911" s="28">
        <v>0</v>
      </c>
      <c r="K911" s="12"/>
    </row>
    <row r="912" spans="1:11" x14ac:dyDescent="0.25">
      <c r="A912" s="1"/>
      <c r="B912" s="1"/>
      <c r="C912" s="216" t="s">
        <v>23</v>
      </c>
      <c r="D912" s="217"/>
      <c r="E912" s="217"/>
      <c r="F912" s="217"/>
      <c r="G912" s="218"/>
      <c r="H912" s="226"/>
      <c r="I912" s="28">
        <v>0</v>
      </c>
      <c r="J912" s="28">
        <v>0</v>
      </c>
      <c r="K912" s="12"/>
    </row>
    <row r="913" spans="1:11" x14ac:dyDescent="0.25">
      <c r="A913" s="1"/>
      <c r="B913" s="1"/>
      <c r="C913" s="216" t="s">
        <v>109</v>
      </c>
      <c r="D913" s="217"/>
      <c r="E913" s="217"/>
      <c r="F913" s="217"/>
      <c r="G913" s="218"/>
      <c r="H913" s="226"/>
      <c r="I913" s="28">
        <v>0</v>
      </c>
      <c r="J913" s="28">
        <v>0</v>
      </c>
      <c r="K913" s="12"/>
    </row>
    <row r="914" spans="1:11" x14ac:dyDescent="0.25">
      <c r="A914" s="1"/>
      <c r="B914" s="1"/>
      <c r="C914" s="216" t="s">
        <v>24</v>
      </c>
      <c r="D914" s="217"/>
      <c r="E914" s="217"/>
      <c r="F914" s="217"/>
      <c r="G914" s="218"/>
      <c r="H914" s="226"/>
      <c r="I914" s="28">
        <v>0</v>
      </c>
      <c r="J914" s="28">
        <v>0</v>
      </c>
      <c r="K914" s="12"/>
    </row>
    <row r="915" spans="1:11" x14ac:dyDescent="0.25">
      <c r="A915" s="1"/>
      <c r="B915" s="1"/>
      <c r="C915" s="216" t="s">
        <v>25</v>
      </c>
      <c r="D915" s="217"/>
      <c r="E915" s="217"/>
      <c r="F915" s="217"/>
      <c r="G915" s="218"/>
      <c r="H915" s="226"/>
      <c r="I915" s="28">
        <v>0</v>
      </c>
      <c r="J915" s="28">
        <v>0</v>
      </c>
      <c r="K915" s="12"/>
    </row>
    <row r="916" spans="1:11" x14ac:dyDescent="0.25">
      <c r="A916" s="1"/>
      <c r="B916" s="1"/>
      <c r="C916" s="227" t="s">
        <v>26</v>
      </c>
      <c r="D916" s="228"/>
      <c r="E916" s="228"/>
      <c r="F916" s="228"/>
      <c r="G916" s="229"/>
      <c r="H916" s="226"/>
      <c r="I916" s="28">
        <v>0</v>
      </c>
      <c r="J916" s="28">
        <v>0</v>
      </c>
      <c r="K916" s="12"/>
    </row>
    <row r="917" spans="1:11" x14ac:dyDescent="0.25">
      <c r="C917" s="227" t="s">
        <v>80</v>
      </c>
      <c r="D917" s="228"/>
      <c r="E917" s="228"/>
      <c r="F917" s="228"/>
      <c r="G917" s="229"/>
      <c r="H917" s="226"/>
      <c r="I917" s="28">
        <v>0</v>
      </c>
      <c r="J917" s="28">
        <v>0</v>
      </c>
      <c r="K917" s="12"/>
    </row>
    <row r="918" spans="1:11" x14ac:dyDescent="0.25">
      <c r="A918" s="183" t="s">
        <v>11</v>
      </c>
      <c r="B918" s="183"/>
      <c r="C918" s="183"/>
      <c r="D918" s="183"/>
      <c r="E918" s="183"/>
      <c r="F918" s="183"/>
      <c r="G918" s="183"/>
      <c r="H918" s="5"/>
      <c r="I918" s="6"/>
      <c r="J918" s="15"/>
      <c r="K918" s="15"/>
    </row>
    <row r="919" spans="1:11" x14ac:dyDescent="0.25">
      <c r="A919" s="13"/>
      <c r="B919" s="13"/>
      <c r="C919" s="243" t="s">
        <v>50</v>
      </c>
      <c r="D919" s="244"/>
      <c r="E919" s="244"/>
      <c r="F919" s="244"/>
      <c r="G919" s="245"/>
      <c r="H919" s="14">
        <f>SUM(H920:H926)</f>
        <v>0</v>
      </c>
      <c r="I919" s="41">
        <f>SUM(I920:I926)</f>
        <v>0</v>
      </c>
      <c r="J919" s="41">
        <f>SUM(J920:J926)</f>
        <v>0</v>
      </c>
      <c r="K919" s="14"/>
    </row>
    <row r="920" spans="1:11" x14ac:dyDescent="0.25">
      <c r="A920" s="219"/>
      <c r="B920" s="220"/>
      <c r="C920" s="235" t="s">
        <v>94</v>
      </c>
      <c r="D920" s="236"/>
      <c r="E920" s="236"/>
      <c r="F920" s="236"/>
      <c r="G920" s="237"/>
      <c r="H920" s="225">
        <v>0</v>
      </c>
      <c r="I920" s="42">
        <v>0</v>
      </c>
      <c r="J920" s="42">
        <v>0</v>
      </c>
      <c r="K920" s="12"/>
    </row>
    <row r="921" spans="1:11" x14ac:dyDescent="0.25">
      <c r="A921" s="221"/>
      <c r="B921" s="222"/>
      <c r="C921" s="216" t="s">
        <v>27</v>
      </c>
      <c r="D921" s="217"/>
      <c r="E921" s="217"/>
      <c r="F921" s="217"/>
      <c r="G921" s="218"/>
      <c r="H921" s="226"/>
      <c r="I921" s="42">
        <v>0</v>
      </c>
      <c r="J921" s="42">
        <v>0</v>
      </c>
      <c r="K921" s="12"/>
    </row>
    <row r="922" spans="1:11" x14ac:dyDescent="0.25">
      <c r="A922" s="221"/>
      <c r="B922" s="222"/>
      <c r="C922" s="216" t="s">
        <v>28</v>
      </c>
      <c r="D922" s="217"/>
      <c r="E922" s="217"/>
      <c r="F922" s="217"/>
      <c r="G922" s="218"/>
      <c r="H922" s="226"/>
      <c r="I922" s="42">
        <v>0</v>
      </c>
      <c r="J922" s="42">
        <v>0</v>
      </c>
      <c r="K922" s="12"/>
    </row>
    <row r="923" spans="1:11" x14ac:dyDescent="0.25">
      <c r="A923" s="221"/>
      <c r="B923" s="222"/>
      <c r="C923" s="216" t="s">
        <v>29</v>
      </c>
      <c r="D923" s="217"/>
      <c r="E923" s="217"/>
      <c r="F923" s="217"/>
      <c r="G923" s="218"/>
      <c r="H923" s="226"/>
      <c r="I923" s="42">
        <v>0</v>
      </c>
      <c r="J923" s="42">
        <v>0</v>
      </c>
      <c r="K923" s="12"/>
    </row>
    <row r="924" spans="1:11" x14ac:dyDescent="0.25">
      <c r="A924" s="221"/>
      <c r="B924" s="222"/>
      <c r="C924" s="216" t="s">
        <v>30</v>
      </c>
      <c r="D924" s="217"/>
      <c r="E924" s="217"/>
      <c r="F924" s="217"/>
      <c r="G924" s="218"/>
      <c r="H924" s="226"/>
      <c r="I924" s="42">
        <v>0</v>
      </c>
      <c r="J924" s="42">
        <v>0</v>
      </c>
      <c r="K924" s="12"/>
    </row>
    <row r="925" spans="1:11" x14ac:dyDescent="0.25">
      <c r="A925" s="221"/>
      <c r="B925" s="222"/>
      <c r="C925" s="227" t="s">
        <v>31</v>
      </c>
      <c r="D925" s="228"/>
      <c r="E925" s="228"/>
      <c r="F925" s="228"/>
      <c r="G925" s="229"/>
      <c r="H925" s="226"/>
      <c r="I925" s="42">
        <v>0</v>
      </c>
      <c r="J925" s="42">
        <v>0</v>
      </c>
      <c r="K925" s="12"/>
    </row>
    <row r="926" spans="1:11" ht="15.75" thickBot="1" x14ac:dyDescent="0.3">
      <c r="A926" s="221"/>
      <c r="B926" s="222"/>
      <c r="C926" s="227" t="s">
        <v>81</v>
      </c>
      <c r="D926" s="228"/>
      <c r="E926" s="228"/>
      <c r="F926" s="228"/>
      <c r="G926" s="229"/>
      <c r="H926" s="226"/>
      <c r="I926" s="42">
        <v>0</v>
      </c>
      <c r="J926" s="42">
        <v>0</v>
      </c>
      <c r="K926" s="12"/>
    </row>
    <row r="927" spans="1:11" ht="38.25" customHeight="1" x14ac:dyDescent="0.25">
      <c r="A927" s="9">
        <v>1</v>
      </c>
      <c r="B927" s="162" t="s">
        <v>270</v>
      </c>
      <c r="C927" s="162"/>
      <c r="D927" s="162"/>
      <c r="E927" s="162"/>
      <c r="F927" s="162"/>
      <c r="G927" s="10" t="s">
        <v>7</v>
      </c>
      <c r="H927" s="11">
        <f>SUM(H928:H934)</f>
        <v>0</v>
      </c>
      <c r="I927" s="40">
        <f>SUM(I928:I934)</f>
        <v>66000</v>
      </c>
      <c r="J927" s="40">
        <f>SUM(J928:J934)</f>
        <v>66000</v>
      </c>
      <c r="K927" s="11"/>
    </row>
    <row r="928" spans="1:11" x14ac:dyDescent="0.25">
      <c r="A928" s="4"/>
      <c r="B928" s="65">
        <v>3</v>
      </c>
      <c r="C928" s="66" t="s">
        <v>16</v>
      </c>
      <c r="D928" s="158"/>
      <c r="E928" s="158"/>
      <c r="F928" s="158"/>
      <c r="G928" s="158"/>
      <c r="H928" s="163"/>
      <c r="I928" s="104"/>
      <c r="J928" s="104"/>
      <c r="K928" s="74"/>
    </row>
    <row r="929" spans="1:11" x14ac:dyDescent="0.25">
      <c r="A929" s="4"/>
      <c r="B929" s="65">
        <v>4</v>
      </c>
      <c r="C929" s="66" t="s">
        <v>17</v>
      </c>
      <c r="D929" s="158"/>
      <c r="E929" s="158"/>
      <c r="F929" s="158"/>
      <c r="G929" s="158"/>
      <c r="H929" s="164"/>
      <c r="I929" s="102">
        <v>0</v>
      </c>
      <c r="J929" s="102">
        <f>I929</f>
        <v>0</v>
      </c>
      <c r="K929" s="72" t="s">
        <v>200</v>
      </c>
    </row>
    <row r="930" spans="1:11" x14ac:dyDescent="0.25">
      <c r="A930" s="4"/>
      <c r="B930" s="65">
        <v>6</v>
      </c>
      <c r="C930" s="66" t="s">
        <v>18</v>
      </c>
      <c r="D930" s="158"/>
      <c r="E930" s="158"/>
      <c r="F930" s="158"/>
      <c r="G930" s="158"/>
      <c r="H930" s="164"/>
      <c r="I930" s="102"/>
      <c r="J930" s="102">
        <f t="shared" ref="J930:J934" si="54">I930</f>
        <v>0</v>
      </c>
      <c r="K930" s="72"/>
    </row>
    <row r="931" spans="1:11" x14ac:dyDescent="0.25">
      <c r="A931" s="4"/>
      <c r="B931" s="65">
        <v>6</v>
      </c>
      <c r="C931" s="66" t="s">
        <v>19</v>
      </c>
      <c r="D931" s="158"/>
      <c r="E931" s="158"/>
      <c r="F931" s="158"/>
      <c r="G931" s="158"/>
      <c r="H931" s="165"/>
      <c r="I931" s="102"/>
      <c r="J931" s="102">
        <f t="shared" si="54"/>
        <v>0</v>
      </c>
      <c r="K931" s="72"/>
    </row>
    <row r="932" spans="1:11" x14ac:dyDescent="0.25">
      <c r="A932" s="4"/>
      <c r="B932" s="65">
        <v>2</v>
      </c>
      <c r="C932" s="66" t="s">
        <v>22</v>
      </c>
      <c r="D932" s="158"/>
      <c r="E932" s="158"/>
      <c r="F932" s="158"/>
      <c r="G932" s="158"/>
      <c r="H932" s="163"/>
      <c r="I932" s="102"/>
      <c r="J932" s="102">
        <f t="shared" si="54"/>
        <v>0</v>
      </c>
      <c r="K932" s="72"/>
    </row>
    <row r="933" spans="1:11" x14ac:dyDescent="0.25">
      <c r="A933" s="4"/>
      <c r="B933" s="65">
        <v>5</v>
      </c>
      <c r="C933" s="66" t="s">
        <v>20</v>
      </c>
      <c r="D933" s="65" t="s">
        <v>123</v>
      </c>
      <c r="E933" s="65">
        <v>1</v>
      </c>
      <c r="F933" s="65">
        <v>66000</v>
      </c>
      <c r="G933" s="65">
        <f>E933*F933</f>
        <v>66000</v>
      </c>
      <c r="H933" s="164"/>
      <c r="I933" s="104">
        <f>G933</f>
        <v>66000</v>
      </c>
      <c r="J933" s="102">
        <f t="shared" si="54"/>
        <v>66000</v>
      </c>
      <c r="K933" s="74"/>
    </row>
    <row r="934" spans="1:11" ht="15.75" thickBot="1" x14ac:dyDescent="0.3">
      <c r="A934" s="4"/>
      <c r="B934" s="68">
        <v>10</v>
      </c>
      <c r="C934" s="66" t="s">
        <v>21</v>
      </c>
      <c r="D934" s="65"/>
      <c r="E934" s="65"/>
      <c r="F934" s="65"/>
      <c r="G934" s="65">
        <f>E934*F934</f>
        <v>0</v>
      </c>
      <c r="H934" s="165"/>
      <c r="I934" s="104">
        <f>G934</f>
        <v>0</v>
      </c>
      <c r="J934" s="102">
        <f t="shared" si="54"/>
        <v>0</v>
      </c>
      <c r="K934" s="72"/>
    </row>
    <row r="935" spans="1:11" x14ac:dyDescent="0.25">
      <c r="A935" s="9">
        <v>2</v>
      </c>
      <c r="B935" s="162" t="s">
        <v>302</v>
      </c>
      <c r="C935" s="162"/>
      <c r="D935" s="162"/>
      <c r="E935" s="162"/>
      <c r="F935" s="162"/>
      <c r="G935" s="10" t="s">
        <v>7</v>
      </c>
      <c r="H935" s="11">
        <f>SUM(H936:H943)</f>
        <v>0</v>
      </c>
      <c r="I935" s="40">
        <f>SUM(I936:I943)</f>
        <v>1000</v>
      </c>
      <c r="J935" s="40">
        <f>SUM(J936:J943)</f>
        <v>1000</v>
      </c>
      <c r="K935" s="11"/>
    </row>
    <row r="936" spans="1:11" x14ac:dyDescent="0.25">
      <c r="A936" s="4"/>
      <c r="B936" s="65">
        <v>3</v>
      </c>
      <c r="C936" s="66" t="s">
        <v>16</v>
      </c>
      <c r="D936" s="158"/>
      <c r="E936" s="158"/>
      <c r="F936" s="158"/>
      <c r="G936" s="158"/>
      <c r="H936" s="163"/>
      <c r="I936" s="104"/>
      <c r="J936" s="104"/>
      <c r="K936" s="74"/>
    </row>
    <row r="937" spans="1:11" x14ac:dyDescent="0.25">
      <c r="A937" s="4"/>
      <c r="B937" s="65">
        <v>4</v>
      </c>
      <c r="C937" s="66" t="s">
        <v>17</v>
      </c>
      <c r="D937" s="158"/>
      <c r="E937" s="158"/>
      <c r="F937" s="158"/>
      <c r="G937" s="158"/>
      <c r="H937" s="164"/>
      <c r="I937" s="102">
        <v>1000</v>
      </c>
      <c r="J937" s="102">
        <f>I937</f>
        <v>1000</v>
      </c>
      <c r="K937" s="72" t="s">
        <v>229</v>
      </c>
    </row>
    <row r="938" spans="1:11" x14ac:dyDescent="0.25">
      <c r="A938" s="4"/>
      <c r="B938" s="65">
        <v>6</v>
      </c>
      <c r="C938" s="66" t="s">
        <v>18</v>
      </c>
      <c r="D938" s="158"/>
      <c r="E938" s="158"/>
      <c r="F938" s="158"/>
      <c r="G938" s="158"/>
      <c r="H938" s="164"/>
      <c r="I938" s="102"/>
      <c r="J938" s="102">
        <f t="shared" ref="J938:J943" si="55">I938</f>
        <v>0</v>
      </c>
      <c r="K938" s="72"/>
    </row>
    <row r="939" spans="1:11" x14ac:dyDescent="0.25">
      <c r="A939" s="4"/>
      <c r="B939" s="65">
        <v>6</v>
      </c>
      <c r="C939" s="66" t="s">
        <v>19</v>
      </c>
      <c r="D939" s="158"/>
      <c r="E939" s="158"/>
      <c r="F939" s="158"/>
      <c r="G939" s="158"/>
      <c r="H939" s="165"/>
      <c r="I939" s="102"/>
      <c r="J939" s="102">
        <f t="shared" si="55"/>
        <v>0</v>
      </c>
      <c r="K939" s="72"/>
    </row>
    <row r="940" spans="1:11" x14ac:dyDescent="0.25">
      <c r="A940" s="4"/>
      <c r="B940" s="65">
        <v>6</v>
      </c>
      <c r="C940" s="66" t="s">
        <v>303</v>
      </c>
      <c r="D940" s="147"/>
      <c r="E940" s="147"/>
      <c r="F940" s="147"/>
      <c r="G940" s="147"/>
      <c r="H940" s="154"/>
      <c r="I940" s="102"/>
      <c r="J940" s="102"/>
      <c r="K940" s="72"/>
    </row>
    <row r="941" spans="1:11" x14ac:dyDescent="0.25">
      <c r="A941" s="4"/>
      <c r="B941" s="65">
        <v>2</v>
      </c>
      <c r="C941" s="66" t="s">
        <v>22</v>
      </c>
      <c r="D941" s="158"/>
      <c r="E941" s="158"/>
      <c r="F941" s="158"/>
      <c r="G941" s="158"/>
      <c r="H941" s="163"/>
      <c r="I941" s="102">
        <v>0</v>
      </c>
      <c r="J941" s="102">
        <f t="shared" si="55"/>
        <v>0</v>
      </c>
      <c r="K941" s="72" t="s">
        <v>229</v>
      </c>
    </row>
    <row r="942" spans="1:11" x14ac:dyDescent="0.25">
      <c r="A942" s="4"/>
      <c r="B942" s="65">
        <v>5</v>
      </c>
      <c r="C942" s="66" t="s">
        <v>20</v>
      </c>
      <c r="D942" s="65"/>
      <c r="E942" s="65"/>
      <c r="F942" s="65"/>
      <c r="G942" s="65"/>
      <c r="H942" s="164"/>
      <c r="I942" s="104">
        <f>G942</f>
        <v>0</v>
      </c>
      <c r="J942" s="102">
        <f t="shared" si="55"/>
        <v>0</v>
      </c>
      <c r="K942" s="74"/>
    </row>
    <row r="943" spans="1:11" x14ac:dyDescent="0.25">
      <c r="A943" s="4"/>
      <c r="B943" s="68">
        <v>10</v>
      </c>
      <c r="C943" s="66" t="s">
        <v>21</v>
      </c>
      <c r="D943" s="65"/>
      <c r="E943" s="65"/>
      <c r="F943" s="65"/>
      <c r="G943" s="65">
        <f>E943*F943</f>
        <v>0</v>
      </c>
      <c r="H943" s="165"/>
      <c r="I943" s="104">
        <f>G943</f>
        <v>0</v>
      </c>
      <c r="J943" s="102">
        <f t="shared" si="55"/>
        <v>0</v>
      </c>
      <c r="K943" s="72"/>
    </row>
    <row r="944" spans="1:11" x14ac:dyDescent="0.25">
      <c r="A944" s="183" t="s">
        <v>132</v>
      </c>
      <c r="B944" s="183"/>
      <c r="C944" s="183"/>
      <c r="D944" s="183"/>
      <c r="E944" s="183"/>
      <c r="F944" s="183"/>
      <c r="G944" s="183"/>
      <c r="H944" s="5"/>
      <c r="I944" s="43"/>
      <c r="J944" s="43"/>
      <c r="K944" s="6"/>
    </row>
    <row r="945" spans="1:11" x14ac:dyDescent="0.25">
      <c r="A945" s="13"/>
      <c r="B945" s="97"/>
      <c r="C945" s="240" t="s">
        <v>51</v>
      </c>
      <c r="D945" s="241"/>
      <c r="E945" s="241"/>
      <c r="F945" s="241"/>
      <c r="G945" s="242"/>
      <c r="H945" s="99">
        <f>SUM(H946:H952)</f>
        <v>0</v>
      </c>
      <c r="I945" s="100">
        <f>SUM(I946:I952)</f>
        <v>67000</v>
      </c>
      <c r="J945" s="100">
        <f>SUM(J946:J952)</f>
        <v>67000</v>
      </c>
      <c r="K945" s="101"/>
    </row>
    <row r="946" spans="1:11" x14ac:dyDescent="0.25">
      <c r="A946" s="219"/>
      <c r="B946" s="220"/>
      <c r="C946" s="235" t="s">
        <v>95</v>
      </c>
      <c r="D946" s="236"/>
      <c r="E946" s="236"/>
      <c r="F946" s="236"/>
      <c r="G946" s="237"/>
      <c r="H946" s="225">
        <v>0</v>
      </c>
      <c r="I946" s="45">
        <f>I928+I936</f>
        <v>0</v>
      </c>
      <c r="J946" s="45">
        <f>J928+J936</f>
        <v>0</v>
      </c>
      <c r="K946" s="46"/>
    </row>
    <row r="947" spans="1:11" x14ac:dyDescent="0.25">
      <c r="A947" s="221"/>
      <c r="B947" s="222"/>
      <c r="C947" s="216" t="s">
        <v>32</v>
      </c>
      <c r="D947" s="217"/>
      <c r="E947" s="217"/>
      <c r="F947" s="217"/>
      <c r="G947" s="218"/>
      <c r="H947" s="226"/>
      <c r="I947" s="45">
        <f t="shared" ref="I947:I948" si="56">I929+I937</f>
        <v>1000</v>
      </c>
      <c r="J947" s="45">
        <f t="shared" ref="J947" si="57">J929+J937</f>
        <v>1000</v>
      </c>
      <c r="K947" s="46"/>
    </row>
    <row r="948" spans="1:11" x14ac:dyDescent="0.25">
      <c r="A948" s="221"/>
      <c r="B948" s="222"/>
      <c r="C948" s="216" t="s">
        <v>111</v>
      </c>
      <c r="D948" s="217"/>
      <c r="E948" s="217"/>
      <c r="F948" s="217"/>
      <c r="G948" s="218"/>
      <c r="H948" s="226"/>
      <c r="I948" s="45">
        <f t="shared" si="56"/>
        <v>0</v>
      </c>
      <c r="J948" s="45">
        <f t="shared" ref="J948" si="58">J930+J938</f>
        <v>0</v>
      </c>
      <c r="K948" s="46"/>
    </row>
    <row r="949" spans="1:11" x14ac:dyDescent="0.25">
      <c r="A949" s="221"/>
      <c r="B949" s="222"/>
      <c r="C949" s="216" t="s">
        <v>33</v>
      </c>
      <c r="D949" s="217"/>
      <c r="E949" s="217"/>
      <c r="F949" s="217"/>
      <c r="G949" s="218"/>
      <c r="H949" s="226"/>
      <c r="I949" s="45">
        <f>I931+I939+I940</f>
        <v>0</v>
      </c>
      <c r="J949" s="45">
        <f>J931+J939+J940</f>
        <v>0</v>
      </c>
      <c r="K949" s="46"/>
    </row>
    <row r="950" spans="1:11" x14ac:dyDescent="0.25">
      <c r="A950" s="221"/>
      <c r="B950" s="222"/>
      <c r="C950" s="216" t="s">
        <v>34</v>
      </c>
      <c r="D950" s="217"/>
      <c r="E950" s="217"/>
      <c r="F950" s="217"/>
      <c r="G950" s="218"/>
      <c r="H950" s="226"/>
      <c r="I950" s="45">
        <f>I932+I941</f>
        <v>0</v>
      </c>
      <c r="J950" s="45">
        <f>J932+J941</f>
        <v>0</v>
      </c>
      <c r="K950" s="46"/>
    </row>
    <row r="951" spans="1:11" x14ac:dyDescent="0.25">
      <c r="A951" s="221"/>
      <c r="B951" s="222"/>
      <c r="C951" s="227" t="s">
        <v>35</v>
      </c>
      <c r="D951" s="228"/>
      <c r="E951" s="228"/>
      <c r="F951" s="228"/>
      <c r="G951" s="229"/>
      <c r="H951" s="226"/>
      <c r="I951" s="45">
        <f t="shared" ref="I951:I952" si="59">I933+I942</f>
        <v>66000</v>
      </c>
      <c r="J951" s="45">
        <f t="shared" ref="J951" si="60">J933+J942</f>
        <v>66000</v>
      </c>
      <c r="K951" s="46"/>
    </row>
    <row r="952" spans="1:11" x14ac:dyDescent="0.25">
      <c r="A952" s="221"/>
      <c r="B952" s="222"/>
      <c r="C952" s="227" t="s">
        <v>82</v>
      </c>
      <c r="D952" s="228"/>
      <c r="E952" s="228"/>
      <c r="F952" s="228"/>
      <c r="G952" s="229"/>
      <c r="H952" s="226"/>
      <c r="I952" s="45">
        <f t="shared" si="59"/>
        <v>0</v>
      </c>
      <c r="J952" s="45">
        <f t="shared" ref="J952" si="61">J934+J943</f>
        <v>0</v>
      </c>
      <c r="K952" s="46"/>
    </row>
    <row r="953" spans="1:11" x14ac:dyDescent="0.25">
      <c r="A953" s="183" t="s">
        <v>12</v>
      </c>
      <c r="B953" s="183"/>
      <c r="C953" s="183"/>
      <c r="D953" s="183"/>
      <c r="E953" s="183"/>
      <c r="F953" s="183"/>
      <c r="G953" s="183"/>
      <c r="H953" s="5"/>
      <c r="I953" s="47"/>
      <c r="J953" s="47"/>
      <c r="K953" s="15"/>
    </row>
    <row r="954" spans="1:11" x14ac:dyDescent="0.25">
      <c r="A954" s="13"/>
      <c r="B954" s="13"/>
      <c r="C954" s="243" t="s">
        <v>52</v>
      </c>
      <c r="D954" s="244"/>
      <c r="E954" s="244"/>
      <c r="F954" s="244"/>
      <c r="G954" s="245"/>
      <c r="H954" s="14">
        <f>SUM(H955:H961)</f>
        <v>0</v>
      </c>
      <c r="I954" s="44">
        <f>SUM(I955:I961)</f>
        <v>0</v>
      </c>
      <c r="J954" s="44">
        <f>SUM(J955:J961)</f>
        <v>0</v>
      </c>
      <c r="K954" s="14"/>
    </row>
    <row r="955" spans="1:11" x14ac:dyDescent="0.25">
      <c r="A955" s="219"/>
      <c r="B955" s="220"/>
      <c r="C955" s="235" t="s">
        <v>96</v>
      </c>
      <c r="D955" s="236"/>
      <c r="E955" s="236"/>
      <c r="F955" s="236"/>
      <c r="G955" s="237"/>
      <c r="H955" s="225">
        <v>0</v>
      </c>
      <c r="I955" s="46">
        <v>0</v>
      </c>
      <c r="J955" s="46">
        <f>I955</f>
        <v>0</v>
      </c>
      <c r="K955" s="12"/>
    </row>
    <row r="956" spans="1:11" x14ac:dyDescent="0.25">
      <c r="A956" s="221"/>
      <c r="B956" s="222"/>
      <c r="C956" s="216" t="s">
        <v>36</v>
      </c>
      <c r="D956" s="217"/>
      <c r="E956" s="217"/>
      <c r="F956" s="217"/>
      <c r="G956" s="218"/>
      <c r="H956" s="226"/>
      <c r="I956" s="46">
        <v>0</v>
      </c>
      <c r="J956" s="46">
        <f t="shared" ref="J956:J961" si="62">I956</f>
        <v>0</v>
      </c>
      <c r="K956" s="12"/>
    </row>
    <row r="957" spans="1:11" x14ac:dyDescent="0.25">
      <c r="A957" s="221"/>
      <c r="B957" s="222"/>
      <c r="C957" s="216" t="s">
        <v>112</v>
      </c>
      <c r="D957" s="217"/>
      <c r="E957" s="217"/>
      <c r="F957" s="217"/>
      <c r="G957" s="218"/>
      <c r="H957" s="226"/>
      <c r="I957" s="46">
        <v>0</v>
      </c>
      <c r="J957" s="46">
        <f t="shared" si="62"/>
        <v>0</v>
      </c>
      <c r="K957" s="12"/>
    </row>
    <row r="958" spans="1:11" x14ac:dyDescent="0.25">
      <c r="A958" s="221"/>
      <c r="B958" s="222"/>
      <c r="C958" s="216" t="s">
        <v>37</v>
      </c>
      <c r="D958" s="217"/>
      <c r="E958" s="217"/>
      <c r="F958" s="217"/>
      <c r="G958" s="218"/>
      <c r="H958" s="226"/>
      <c r="I958" s="46">
        <v>0</v>
      </c>
      <c r="J958" s="46">
        <f t="shared" si="62"/>
        <v>0</v>
      </c>
      <c r="K958" s="12"/>
    </row>
    <row r="959" spans="1:11" x14ac:dyDescent="0.25">
      <c r="A959" s="221"/>
      <c r="B959" s="222"/>
      <c r="C959" s="216" t="s">
        <v>38</v>
      </c>
      <c r="D959" s="217"/>
      <c r="E959" s="217"/>
      <c r="F959" s="217"/>
      <c r="G959" s="218"/>
      <c r="H959" s="226"/>
      <c r="I959" s="46">
        <v>0</v>
      </c>
      <c r="J959" s="46">
        <f t="shared" si="62"/>
        <v>0</v>
      </c>
      <c r="K959" s="12"/>
    </row>
    <row r="960" spans="1:11" x14ac:dyDescent="0.25">
      <c r="A960" s="221"/>
      <c r="B960" s="222"/>
      <c r="C960" s="227" t="s">
        <v>35</v>
      </c>
      <c r="D960" s="228"/>
      <c r="E960" s="228"/>
      <c r="F960" s="228"/>
      <c r="G960" s="229"/>
      <c r="H960" s="226"/>
      <c r="I960" s="46">
        <v>0</v>
      </c>
      <c r="J960" s="46">
        <f t="shared" si="62"/>
        <v>0</v>
      </c>
      <c r="K960" s="12"/>
    </row>
    <row r="961" spans="1:11" x14ac:dyDescent="0.25">
      <c r="A961" s="250"/>
      <c r="B961" s="256"/>
      <c r="C961" s="227" t="s">
        <v>82</v>
      </c>
      <c r="D961" s="228"/>
      <c r="E961" s="228"/>
      <c r="F961" s="228"/>
      <c r="G961" s="229"/>
      <c r="H961" s="226"/>
      <c r="I961" s="46">
        <v>0</v>
      </c>
      <c r="J961" s="46">
        <f t="shared" si="62"/>
        <v>0</v>
      </c>
      <c r="K961" s="12"/>
    </row>
    <row r="962" spans="1:11" x14ac:dyDescent="0.25">
      <c r="A962" s="198" t="s">
        <v>8</v>
      </c>
      <c r="B962" s="255"/>
      <c r="C962" s="255"/>
      <c r="D962" s="255"/>
      <c r="E962" s="255"/>
      <c r="F962" s="255"/>
      <c r="G962" s="255"/>
      <c r="H962" s="7"/>
      <c r="I962" s="8"/>
      <c r="J962" s="8"/>
      <c r="K962" s="8"/>
    </row>
    <row r="963" spans="1:11" ht="39" customHeight="1" x14ac:dyDescent="0.25">
      <c r="A963" s="9">
        <v>1</v>
      </c>
      <c r="B963" s="162" t="s">
        <v>169</v>
      </c>
      <c r="C963" s="162"/>
      <c r="D963" s="162"/>
      <c r="E963" s="162"/>
      <c r="F963" s="162"/>
      <c r="G963" s="10" t="s">
        <v>7</v>
      </c>
      <c r="H963" s="32">
        <f>H964</f>
        <v>12182500</v>
      </c>
      <c r="I963" s="25">
        <f>SUM(I964:I970)</f>
        <v>1468100</v>
      </c>
      <c r="J963" s="25">
        <f>SUM(J964:J970)</f>
        <v>1468100</v>
      </c>
      <c r="K963" s="11"/>
    </row>
    <row r="964" spans="1:11" x14ac:dyDescent="0.25">
      <c r="A964" s="4"/>
      <c r="B964" s="65">
        <v>3</v>
      </c>
      <c r="C964" s="66" t="s">
        <v>16</v>
      </c>
      <c r="D964" s="158"/>
      <c r="E964" s="158"/>
      <c r="F964" s="158"/>
      <c r="G964" s="158"/>
      <c r="H964" s="157">
        <f>'[1]anexa 2A'!D52</f>
        <v>12182500</v>
      </c>
      <c r="I964" s="67"/>
      <c r="J964" s="67"/>
      <c r="K964" s="72"/>
    </row>
    <row r="965" spans="1:11" x14ac:dyDescent="0.25">
      <c r="A965" s="4"/>
      <c r="B965" s="65">
        <v>4</v>
      </c>
      <c r="C965" s="66" t="s">
        <v>17</v>
      </c>
      <c r="D965" s="158"/>
      <c r="E965" s="158"/>
      <c r="F965" s="158"/>
      <c r="G965" s="158"/>
      <c r="H965" s="157"/>
      <c r="I965" s="67"/>
      <c r="J965" s="67"/>
      <c r="K965" s="72"/>
    </row>
    <row r="966" spans="1:11" x14ac:dyDescent="0.25">
      <c r="A966" s="4"/>
      <c r="B966" s="65">
        <v>6</v>
      </c>
      <c r="C966" s="66" t="s">
        <v>18</v>
      </c>
      <c r="D966" s="158"/>
      <c r="E966" s="158"/>
      <c r="F966" s="158"/>
      <c r="G966" s="158"/>
      <c r="H966" s="157"/>
      <c r="I966" s="67">
        <v>14000</v>
      </c>
      <c r="J966" s="67">
        <f>I966</f>
        <v>14000</v>
      </c>
      <c r="K966" s="72" t="s">
        <v>126</v>
      </c>
    </row>
    <row r="967" spans="1:11" x14ac:dyDescent="0.25">
      <c r="A967" s="4"/>
      <c r="B967" s="65">
        <v>6</v>
      </c>
      <c r="C967" s="66" t="s">
        <v>19</v>
      </c>
      <c r="D967" s="158"/>
      <c r="E967" s="158"/>
      <c r="F967" s="158"/>
      <c r="G967" s="158"/>
      <c r="H967" s="157">
        <f>'[1]anexa 2A'!$D$53</f>
        <v>6136627</v>
      </c>
      <c r="I967" s="67">
        <v>13100</v>
      </c>
      <c r="J967" s="67">
        <f>I967</f>
        <v>13100</v>
      </c>
      <c r="K967" s="72" t="s">
        <v>126</v>
      </c>
    </row>
    <row r="968" spans="1:11" x14ac:dyDescent="0.25">
      <c r="A968" s="4"/>
      <c r="B968" s="65">
        <v>2</v>
      </c>
      <c r="C968" s="66" t="s">
        <v>22</v>
      </c>
      <c r="D968" s="158"/>
      <c r="E968" s="158"/>
      <c r="F968" s="158"/>
      <c r="G968" s="158"/>
      <c r="H968" s="157"/>
      <c r="I968" s="67">
        <v>1441000</v>
      </c>
      <c r="J968" s="67">
        <f>I968</f>
        <v>1441000</v>
      </c>
      <c r="K968" s="72" t="s">
        <v>126</v>
      </c>
    </row>
    <row r="969" spans="1:11" x14ac:dyDescent="0.25">
      <c r="A969" s="4"/>
      <c r="B969" s="65">
        <v>5</v>
      </c>
      <c r="C969" s="66" t="s">
        <v>20</v>
      </c>
      <c r="D969" s="65"/>
      <c r="E969" s="65"/>
      <c r="F969" s="65"/>
      <c r="G969" s="65">
        <f>E969*F969</f>
        <v>0</v>
      </c>
      <c r="H969" s="157"/>
      <c r="I969" s="67">
        <f>G969</f>
        <v>0</v>
      </c>
      <c r="J969" s="67"/>
      <c r="K969" s="72"/>
    </row>
    <row r="970" spans="1:11" x14ac:dyDescent="0.25">
      <c r="A970" s="4"/>
      <c r="B970" s="68">
        <v>10</v>
      </c>
      <c r="C970" s="66" t="s">
        <v>21</v>
      </c>
      <c r="D970" s="65"/>
      <c r="E970" s="65"/>
      <c r="F970" s="65"/>
      <c r="G970" s="65">
        <f>E970*F970</f>
        <v>0</v>
      </c>
      <c r="H970" s="70"/>
      <c r="I970" s="67">
        <f>G970</f>
        <v>0</v>
      </c>
      <c r="J970" s="67"/>
      <c r="K970" s="72"/>
    </row>
    <row r="971" spans="1:11" x14ac:dyDescent="0.25">
      <c r="A971" s="9">
        <v>2</v>
      </c>
      <c r="B971" s="178" t="s">
        <v>195</v>
      </c>
      <c r="C971" s="178"/>
      <c r="D971" s="178"/>
      <c r="E971" s="178"/>
      <c r="F971" s="178"/>
      <c r="G971" s="10" t="s">
        <v>7</v>
      </c>
      <c r="H971" s="11">
        <f>SUM(H972:H978)</f>
        <v>0</v>
      </c>
      <c r="I971" s="40">
        <f>SUM(I972:I978)</f>
        <v>3600</v>
      </c>
      <c r="J971" s="40">
        <f>SUM(J972:J978)</f>
        <v>3600</v>
      </c>
      <c r="K971" s="11"/>
    </row>
    <row r="972" spans="1:11" x14ac:dyDescent="0.25">
      <c r="A972" s="4"/>
      <c r="B972" s="65">
        <v>3</v>
      </c>
      <c r="C972" s="66" t="s">
        <v>16</v>
      </c>
      <c r="D972" s="158"/>
      <c r="E972" s="158"/>
      <c r="F972" s="158"/>
      <c r="G972" s="158"/>
      <c r="H972" s="163"/>
      <c r="I972" s="104"/>
      <c r="J972" s="104"/>
      <c r="K972" s="74"/>
    </row>
    <row r="973" spans="1:11" x14ac:dyDescent="0.25">
      <c r="A973" s="4"/>
      <c r="B973" s="65">
        <v>4</v>
      </c>
      <c r="C973" s="66" t="s">
        <v>17</v>
      </c>
      <c r="D973" s="158"/>
      <c r="E973" s="158"/>
      <c r="F973" s="158"/>
      <c r="G973" s="158"/>
      <c r="H973" s="164"/>
      <c r="I973" s="102">
        <v>3600</v>
      </c>
      <c r="J973" s="102">
        <f>I973</f>
        <v>3600</v>
      </c>
      <c r="K973" s="72" t="s">
        <v>200</v>
      </c>
    </row>
    <row r="974" spans="1:11" x14ac:dyDescent="0.25">
      <c r="A974" s="4"/>
      <c r="B974" s="65">
        <v>6</v>
      </c>
      <c r="C974" s="66" t="s">
        <v>18</v>
      </c>
      <c r="D974" s="158"/>
      <c r="E974" s="158"/>
      <c r="F974" s="158"/>
      <c r="G974" s="158"/>
      <c r="H974" s="164"/>
      <c r="I974" s="102"/>
      <c r="J974" s="102"/>
      <c r="K974" s="72"/>
    </row>
    <row r="975" spans="1:11" x14ac:dyDescent="0.25">
      <c r="A975" s="4"/>
      <c r="B975" s="65">
        <v>6</v>
      </c>
      <c r="C975" s="66" t="s">
        <v>19</v>
      </c>
      <c r="D975" s="158"/>
      <c r="E975" s="158"/>
      <c r="F975" s="158"/>
      <c r="G975" s="158"/>
      <c r="H975" s="165"/>
      <c r="I975" s="102"/>
      <c r="J975" s="102"/>
      <c r="K975" s="72"/>
    </row>
    <row r="976" spans="1:11" x14ac:dyDescent="0.25">
      <c r="A976" s="4"/>
      <c r="B976" s="65">
        <v>2</v>
      </c>
      <c r="C976" s="66" t="s">
        <v>22</v>
      </c>
      <c r="D976" s="158"/>
      <c r="E976" s="158"/>
      <c r="F976" s="158"/>
      <c r="G976" s="158"/>
      <c r="H976" s="163"/>
      <c r="I976" s="102"/>
      <c r="J976" s="102"/>
      <c r="K976" s="72"/>
    </row>
    <row r="977" spans="1:11" x14ac:dyDescent="0.25">
      <c r="A977" s="4"/>
      <c r="B977" s="65">
        <v>5</v>
      </c>
      <c r="C977" s="66" t="s">
        <v>20</v>
      </c>
      <c r="D977" s="65"/>
      <c r="E977" s="65"/>
      <c r="F977" s="65"/>
      <c r="G977" s="65">
        <f>E977*F977</f>
        <v>0</v>
      </c>
      <c r="H977" s="164"/>
      <c r="I977" s="104">
        <f>G977</f>
        <v>0</v>
      </c>
      <c r="J977" s="104"/>
      <c r="K977" s="74"/>
    </row>
    <row r="978" spans="1:11" x14ac:dyDescent="0.25">
      <c r="A978" s="4"/>
      <c r="B978" s="68">
        <v>10</v>
      </c>
      <c r="C978" s="66" t="s">
        <v>21</v>
      </c>
      <c r="D978" s="65"/>
      <c r="E978" s="65"/>
      <c r="F978" s="65"/>
      <c r="G978" s="65">
        <f>E978*F978</f>
        <v>0</v>
      </c>
      <c r="H978" s="165"/>
      <c r="I978" s="104">
        <f>G978</f>
        <v>0</v>
      </c>
      <c r="J978" s="102"/>
      <c r="K978" s="72"/>
    </row>
    <row r="979" spans="1:11" ht="31.5" customHeight="1" x14ac:dyDescent="0.25">
      <c r="A979" s="9">
        <v>3</v>
      </c>
      <c r="B979" s="162" t="s">
        <v>260</v>
      </c>
      <c r="C979" s="162"/>
      <c r="D979" s="162"/>
      <c r="E979" s="162"/>
      <c r="F979" s="162"/>
      <c r="G979" s="10" t="s">
        <v>7</v>
      </c>
      <c r="H979" s="32">
        <f>H980</f>
        <v>16272695</v>
      </c>
      <c r="I979" s="25">
        <f>SUM(I980:I986)</f>
        <v>4135500</v>
      </c>
      <c r="J979" s="25">
        <f>SUM(J980:J986)</f>
        <v>4135500</v>
      </c>
      <c r="K979" s="11"/>
    </row>
    <row r="980" spans="1:11" x14ac:dyDescent="0.25">
      <c r="A980" s="4"/>
      <c r="B980" s="65">
        <v>3</v>
      </c>
      <c r="C980" s="66" t="s">
        <v>16</v>
      </c>
      <c r="D980" s="158"/>
      <c r="E980" s="158"/>
      <c r="F980" s="158"/>
      <c r="G980" s="158"/>
      <c r="H980" s="157">
        <v>16272695</v>
      </c>
      <c r="I980" s="67"/>
      <c r="J980" s="67"/>
      <c r="K980" s="72"/>
    </row>
    <row r="981" spans="1:11" x14ac:dyDescent="0.25">
      <c r="A981" s="4"/>
      <c r="B981" s="65">
        <v>4</v>
      </c>
      <c r="C981" s="66" t="s">
        <v>248</v>
      </c>
      <c r="D981" s="158"/>
      <c r="E981" s="158"/>
      <c r="F981" s="158"/>
      <c r="G981" s="158"/>
      <c r="H981" s="157"/>
      <c r="I981" s="67">
        <v>95500</v>
      </c>
      <c r="J981" s="67">
        <f>I981</f>
        <v>95500</v>
      </c>
      <c r="K981" s="72"/>
    </row>
    <row r="982" spans="1:11" x14ac:dyDescent="0.25">
      <c r="A982" s="4"/>
      <c r="B982" s="65">
        <v>6</v>
      </c>
      <c r="C982" s="66" t="s">
        <v>18</v>
      </c>
      <c r="D982" s="158"/>
      <c r="E982" s="158"/>
      <c r="F982" s="158"/>
      <c r="G982" s="158"/>
      <c r="H982" s="157"/>
      <c r="I982" s="67">
        <v>11500</v>
      </c>
      <c r="J982" s="67">
        <f>I982</f>
        <v>11500</v>
      </c>
      <c r="K982" s="72"/>
    </row>
    <row r="983" spans="1:11" x14ac:dyDescent="0.25">
      <c r="A983" s="4"/>
      <c r="B983" s="65">
        <v>6</v>
      </c>
      <c r="C983" s="66" t="s">
        <v>19</v>
      </c>
      <c r="D983" s="158"/>
      <c r="E983" s="158"/>
      <c r="F983" s="158"/>
      <c r="G983" s="158"/>
      <c r="H983" s="157">
        <v>10988746</v>
      </c>
      <c r="I983" s="67">
        <v>28500</v>
      </c>
      <c r="J983" s="67">
        <f>I983</f>
        <v>28500</v>
      </c>
      <c r="K983" s="72"/>
    </row>
    <row r="984" spans="1:11" x14ac:dyDescent="0.25">
      <c r="A984" s="4"/>
      <c r="B984" s="65">
        <v>2</v>
      </c>
      <c r="C984" s="66" t="s">
        <v>22</v>
      </c>
      <c r="D984" s="158"/>
      <c r="E984" s="158"/>
      <c r="F984" s="158"/>
      <c r="G984" s="158"/>
      <c r="H984" s="157"/>
      <c r="I984" s="67">
        <v>3500000</v>
      </c>
      <c r="J984" s="67">
        <f>I984</f>
        <v>3500000</v>
      </c>
      <c r="K984" s="72"/>
    </row>
    <row r="985" spans="1:11" x14ac:dyDescent="0.25">
      <c r="A985" s="4"/>
      <c r="B985" s="65">
        <v>5</v>
      </c>
      <c r="C985" s="66" t="s">
        <v>20</v>
      </c>
      <c r="D985" s="65"/>
      <c r="E985" s="65"/>
      <c r="F985" s="65"/>
      <c r="G985" s="65">
        <f>E985*F985</f>
        <v>0</v>
      </c>
      <c r="H985" s="157"/>
      <c r="I985" s="67">
        <v>500000</v>
      </c>
      <c r="J985" s="67">
        <f>I985</f>
        <v>500000</v>
      </c>
      <c r="K985" s="72"/>
    </row>
    <row r="986" spans="1:11" x14ac:dyDescent="0.25">
      <c r="A986" s="4"/>
      <c r="B986" s="68">
        <v>10</v>
      </c>
      <c r="C986" s="66" t="s">
        <v>21</v>
      </c>
      <c r="D986" s="65"/>
      <c r="E986" s="65"/>
      <c r="F986" s="65"/>
      <c r="G986" s="65">
        <f>E986*F986</f>
        <v>0</v>
      </c>
      <c r="H986" s="70"/>
      <c r="I986" s="67">
        <f>G986</f>
        <v>0</v>
      </c>
      <c r="J986" s="67"/>
      <c r="K986" s="72"/>
    </row>
    <row r="987" spans="1:11" x14ac:dyDescent="0.25">
      <c r="A987" s="9">
        <v>4</v>
      </c>
      <c r="B987" s="162" t="s">
        <v>259</v>
      </c>
      <c r="C987" s="162"/>
      <c r="D987" s="162"/>
      <c r="E987" s="162"/>
      <c r="F987" s="162"/>
      <c r="G987" s="10" t="s">
        <v>7</v>
      </c>
      <c r="H987" s="32">
        <f>H988</f>
        <v>32334734</v>
      </c>
      <c r="I987" s="25">
        <f>SUM(I988:I994)</f>
        <v>72000</v>
      </c>
      <c r="J987" s="25">
        <f>SUM(J988:J994)</f>
        <v>72000</v>
      </c>
      <c r="K987" s="11"/>
    </row>
    <row r="988" spans="1:11" x14ac:dyDescent="0.25">
      <c r="A988" s="4"/>
      <c r="B988" s="65">
        <v>3</v>
      </c>
      <c r="C988" s="66" t="s">
        <v>16</v>
      </c>
      <c r="D988" s="158"/>
      <c r="E988" s="158"/>
      <c r="F988" s="158"/>
      <c r="G988" s="158"/>
      <c r="H988" s="157">
        <v>32334734</v>
      </c>
      <c r="I988" s="67"/>
      <c r="J988" s="67"/>
      <c r="K988" s="72"/>
    </row>
    <row r="989" spans="1:11" x14ac:dyDescent="0.25">
      <c r="A989" s="4"/>
      <c r="B989" s="65">
        <v>4</v>
      </c>
      <c r="C989" s="66" t="s">
        <v>248</v>
      </c>
      <c r="D989" s="158"/>
      <c r="E989" s="158"/>
      <c r="F989" s="158"/>
      <c r="G989" s="158"/>
      <c r="H989" s="157"/>
      <c r="I989" s="67">
        <v>0</v>
      </c>
      <c r="J989" s="67">
        <f>I989</f>
        <v>0</v>
      </c>
      <c r="K989" s="72"/>
    </row>
    <row r="990" spans="1:11" x14ac:dyDescent="0.25">
      <c r="A990" s="4"/>
      <c r="B990" s="65">
        <v>6</v>
      </c>
      <c r="C990" s="66" t="s">
        <v>18</v>
      </c>
      <c r="D990" s="158"/>
      <c r="E990" s="158"/>
      <c r="F990" s="158"/>
      <c r="G990" s="158"/>
      <c r="H990" s="157"/>
      <c r="I990" s="67">
        <v>0</v>
      </c>
      <c r="J990" s="67">
        <f>I990</f>
        <v>0</v>
      </c>
      <c r="K990" s="72"/>
    </row>
    <row r="991" spans="1:11" x14ac:dyDescent="0.25">
      <c r="A991" s="4"/>
      <c r="B991" s="65">
        <v>6</v>
      </c>
      <c r="C991" s="66" t="s">
        <v>19</v>
      </c>
      <c r="D991" s="158"/>
      <c r="E991" s="158"/>
      <c r="F991" s="158"/>
      <c r="G991" s="158"/>
      <c r="H991" s="157">
        <v>19528420</v>
      </c>
      <c r="I991" s="67">
        <v>2000</v>
      </c>
      <c r="J991" s="67">
        <f>I991</f>
        <v>2000</v>
      </c>
      <c r="K991" s="72"/>
    </row>
    <row r="992" spans="1:11" x14ac:dyDescent="0.25">
      <c r="A992" s="4"/>
      <c r="B992" s="65">
        <v>2</v>
      </c>
      <c r="C992" s="66" t="s">
        <v>22</v>
      </c>
      <c r="D992" s="158"/>
      <c r="E992" s="158"/>
      <c r="F992" s="158"/>
      <c r="G992" s="158"/>
      <c r="H992" s="157"/>
      <c r="I992" s="67">
        <f>50000+20000</f>
        <v>70000</v>
      </c>
      <c r="J992" s="67">
        <f>I992</f>
        <v>70000</v>
      </c>
      <c r="K992" s="72" t="s">
        <v>126</v>
      </c>
    </row>
    <row r="993" spans="1:11" x14ac:dyDescent="0.25">
      <c r="A993" s="4"/>
      <c r="B993" s="65">
        <v>5</v>
      </c>
      <c r="C993" s="66" t="s">
        <v>20</v>
      </c>
      <c r="D993" s="65"/>
      <c r="E993" s="65"/>
      <c r="F993" s="65"/>
      <c r="G993" s="65">
        <f>E993*F993</f>
        <v>0</v>
      </c>
      <c r="H993" s="157"/>
      <c r="I993" s="67"/>
      <c r="J993" s="67"/>
      <c r="K993" s="72"/>
    </row>
    <row r="994" spans="1:11" ht="15.75" thickBot="1" x14ac:dyDescent="0.3">
      <c r="A994" s="4"/>
      <c r="B994" s="68">
        <v>10</v>
      </c>
      <c r="C994" s="66" t="s">
        <v>21</v>
      </c>
      <c r="D994" s="65"/>
      <c r="E994" s="65"/>
      <c r="F994" s="65"/>
      <c r="G994" s="65">
        <f>E994*F994</f>
        <v>0</v>
      </c>
      <c r="H994" s="70"/>
      <c r="I994" s="67">
        <f>G994</f>
        <v>0</v>
      </c>
      <c r="J994" s="67"/>
      <c r="K994" s="72"/>
    </row>
    <row r="995" spans="1:11" ht="15" customHeight="1" x14ac:dyDescent="0.25">
      <c r="A995" s="9">
        <v>5</v>
      </c>
      <c r="B995" s="162" t="s">
        <v>293</v>
      </c>
      <c r="C995" s="162"/>
      <c r="D995" s="162"/>
      <c r="E995" s="162"/>
      <c r="F995" s="162"/>
      <c r="G995" s="10" t="s">
        <v>7</v>
      </c>
      <c r="H995" s="32">
        <f>H996</f>
        <v>27107404</v>
      </c>
      <c r="I995" s="25">
        <f>SUM(I996:I1002)</f>
        <v>2000</v>
      </c>
      <c r="J995" s="25">
        <f>SUM(J996:J1002)</f>
        <v>2000</v>
      </c>
      <c r="K995" s="11"/>
    </row>
    <row r="996" spans="1:11" x14ac:dyDescent="0.25">
      <c r="A996" s="4"/>
      <c r="B996" s="65">
        <v>3</v>
      </c>
      <c r="C996" s="66" t="s">
        <v>16</v>
      </c>
      <c r="D996" s="158"/>
      <c r="E996" s="158"/>
      <c r="F996" s="158"/>
      <c r="G996" s="158"/>
      <c r="H996" s="157">
        <v>27107404</v>
      </c>
      <c r="I996" s="67"/>
      <c r="J996" s="67"/>
      <c r="K996" s="72"/>
    </row>
    <row r="997" spans="1:11" x14ac:dyDescent="0.25">
      <c r="A997" s="4"/>
      <c r="B997" s="65">
        <v>4</v>
      </c>
      <c r="C997" s="66" t="s">
        <v>248</v>
      </c>
      <c r="D997" s="158"/>
      <c r="E997" s="158"/>
      <c r="F997" s="158"/>
      <c r="G997" s="158"/>
      <c r="H997" s="157"/>
      <c r="I997" s="67">
        <v>0</v>
      </c>
      <c r="J997" s="67">
        <f>I997</f>
        <v>0</v>
      </c>
      <c r="K997" s="72"/>
    </row>
    <row r="998" spans="1:11" x14ac:dyDescent="0.25">
      <c r="A998" s="4"/>
      <c r="B998" s="65">
        <v>6</v>
      </c>
      <c r="C998" s="66" t="s">
        <v>18</v>
      </c>
      <c r="D998" s="158"/>
      <c r="E998" s="158"/>
      <c r="F998" s="158"/>
      <c r="G998" s="158"/>
      <c r="H998" s="157"/>
      <c r="I998" s="67">
        <v>0</v>
      </c>
      <c r="J998" s="67">
        <f>I998</f>
        <v>0</v>
      </c>
      <c r="K998" s="72"/>
    </row>
    <row r="999" spans="1:11" x14ac:dyDescent="0.25">
      <c r="A999" s="4"/>
      <c r="B999" s="65">
        <v>6</v>
      </c>
      <c r="C999" s="66" t="s">
        <v>19</v>
      </c>
      <c r="D999" s="158"/>
      <c r="E999" s="158"/>
      <c r="F999" s="158"/>
      <c r="G999" s="158"/>
      <c r="H999" s="157">
        <v>17248778</v>
      </c>
      <c r="I999" s="67">
        <v>1000</v>
      </c>
      <c r="J999" s="67">
        <f>I999</f>
        <v>1000</v>
      </c>
      <c r="K999" s="72"/>
    </row>
    <row r="1000" spans="1:11" x14ac:dyDescent="0.25">
      <c r="A1000" s="4"/>
      <c r="B1000" s="65">
        <v>2</v>
      </c>
      <c r="C1000" s="66" t="s">
        <v>22</v>
      </c>
      <c r="D1000" s="158"/>
      <c r="E1000" s="158"/>
      <c r="F1000" s="158"/>
      <c r="G1000" s="158"/>
      <c r="H1000" s="157"/>
      <c r="I1000" s="67">
        <v>1000</v>
      </c>
      <c r="J1000" s="67">
        <f>I1000</f>
        <v>1000</v>
      </c>
      <c r="K1000" s="72"/>
    </row>
    <row r="1001" spans="1:11" x14ac:dyDescent="0.25">
      <c r="A1001" s="4"/>
      <c r="B1001" s="65">
        <v>5</v>
      </c>
      <c r="C1001" s="66" t="s">
        <v>20</v>
      </c>
      <c r="D1001" s="65"/>
      <c r="E1001" s="65"/>
      <c r="F1001" s="65"/>
      <c r="G1001" s="65">
        <f>E1001*F1001</f>
        <v>0</v>
      </c>
      <c r="H1001" s="157"/>
      <c r="I1001" s="67"/>
      <c r="J1001" s="67"/>
      <c r="K1001" s="72"/>
    </row>
    <row r="1002" spans="1:11" x14ac:dyDescent="0.25">
      <c r="A1002" s="4"/>
      <c r="B1002" s="68">
        <v>10</v>
      </c>
      <c r="C1002" s="66" t="s">
        <v>21</v>
      </c>
      <c r="D1002" s="65"/>
      <c r="E1002" s="65"/>
      <c r="F1002" s="65"/>
      <c r="G1002" s="65">
        <f>E1002*F1002</f>
        <v>0</v>
      </c>
      <c r="H1002" s="70"/>
      <c r="I1002" s="67">
        <f>G1002</f>
        <v>0</v>
      </c>
      <c r="J1002" s="67"/>
      <c r="K1002" s="72"/>
    </row>
    <row r="1003" spans="1:11" x14ac:dyDescent="0.25">
      <c r="A1003" s="4"/>
      <c r="B1003" s="138"/>
      <c r="C1003" s="115"/>
      <c r="D1003" s="128"/>
      <c r="E1003" s="128"/>
      <c r="F1003" s="128"/>
      <c r="G1003" s="128"/>
      <c r="H1003" s="140"/>
      <c r="I1003" s="139"/>
      <c r="J1003" s="139"/>
      <c r="K1003" s="141"/>
    </row>
    <row r="1004" spans="1:11" x14ac:dyDescent="0.25">
      <c r="A1004" s="13"/>
      <c r="B1004" s="97"/>
      <c r="C1004" s="240" t="s">
        <v>53</v>
      </c>
      <c r="D1004" s="241"/>
      <c r="E1004" s="241"/>
      <c r="F1004" s="241"/>
      <c r="G1004" s="242"/>
      <c r="H1004" s="99">
        <f>SUM(H1005:H1011)</f>
        <v>12182500</v>
      </c>
      <c r="I1004" s="103">
        <f>SUM(I1005:I1011)</f>
        <v>5681200</v>
      </c>
      <c r="J1004" s="103">
        <f>SUM(J1005:J1011)</f>
        <v>5681200</v>
      </c>
      <c r="K1004" s="99"/>
    </row>
    <row r="1005" spans="1:11" x14ac:dyDescent="0.25">
      <c r="A1005" s="219"/>
      <c r="B1005" s="220"/>
      <c r="C1005" s="235" t="s">
        <v>97</v>
      </c>
      <c r="D1005" s="236"/>
      <c r="E1005" s="236"/>
      <c r="F1005" s="236"/>
      <c r="G1005" s="237"/>
      <c r="H1005" s="231">
        <f>H964</f>
        <v>12182500</v>
      </c>
      <c r="I1005" s="48">
        <f>I964+I972+I980+I988+I996</f>
        <v>0</v>
      </c>
      <c r="J1005" s="48">
        <f>J964+J972+J980+J988+J996</f>
        <v>0</v>
      </c>
      <c r="K1005" s="12"/>
    </row>
    <row r="1006" spans="1:11" x14ac:dyDescent="0.25">
      <c r="A1006" s="221"/>
      <c r="B1006" s="222"/>
      <c r="C1006" s="216" t="s">
        <v>39</v>
      </c>
      <c r="D1006" s="217"/>
      <c r="E1006" s="217"/>
      <c r="F1006" s="217"/>
      <c r="G1006" s="218"/>
      <c r="H1006" s="232"/>
      <c r="I1006" s="48">
        <f t="shared" ref="I1006:J1011" si="63">I965+I973+I981+I989+I997</f>
        <v>99100</v>
      </c>
      <c r="J1006" s="48">
        <f t="shared" si="63"/>
        <v>99100</v>
      </c>
      <c r="K1006" s="12"/>
    </row>
    <row r="1007" spans="1:11" x14ac:dyDescent="0.25">
      <c r="A1007" s="221"/>
      <c r="B1007" s="222"/>
      <c r="C1007" s="216" t="s">
        <v>113</v>
      </c>
      <c r="D1007" s="217"/>
      <c r="E1007" s="217"/>
      <c r="F1007" s="217"/>
      <c r="G1007" s="218"/>
      <c r="H1007" s="232"/>
      <c r="I1007" s="48">
        <f t="shared" si="63"/>
        <v>25500</v>
      </c>
      <c r="J1007" s="48">
        <f t="shared" si="63"/>
        <v>25500</v>
      </c>
      <c r="K1007" s="12"/>
    </row>
    <row r="1008" spans="1:11" x14ac:dyDescent="0.25">
      <c r="A1008" s="221"/>
      <c r="B1008" s="222"/>
      <c r="C1008" s="216" t="s">
        <v>40</v>
      </c>
      <c r="D1008" s="217"/>
      <c r="E1008" s="217"/>
      <c r="F1008" s="217"/>
      <c r="G1008" s="218"/>
      <c r="H1008" s="232"/>
      <c r="I1008" s="48">
        <f t="shared" si="63"/>
        <v>44600</v>
      </c>
      <c r="J1008" s="48">
        <f t="shared" si="63"/>
        <v>44600</v>
      </c>
      <c r="K1008" s="12"/>
    </row>
    <row r="1009" spans="1:11" x14ac:dyDescent="0.25">
      <c r="A1009" s="221"/>
      <c r="B1009" s="222"/>
      <c r="C1009" s="216" t="s">
        <v>41</v>
      </c>
      <c r="D1009" s="217"/>
      <c r="E1009" s="217"/>
      <c r="F1009" s="217"/>
      <c r="G1009" s="218"/>
      <c r="H1009" s="232"/>
      <c r="I1009" s="48">
        <f t="shared" si="63"/>
        <v>5012000</v>
      </c>
      <c r="J1009" s="48">
        <f t="shared" si="63"/>
        <v>5012000</v>
      </c>
      <c r="K1009" s="12"/>
    </row>
    <row r="1010" spans="1:11" x14ac:dyDescent="0.25">
      <c r="A1010" s="221"/>
      <c r="B1010" s="222"/>
      <c r="C1010" s="227" t="s">
        <v>42</v>
      </c>
      <c r="D1010" s="228"/>
      <c r="E1010" s="228"/>
      <c r="F1010" s="228"/>
      <c r="G1010" s="229"/>
      <c r="H1010" s="232"/>
      <c r="I1010" s="48">
        <f t="shared" si="63"/>
        <v>500000</v>
      </c>
      <c r="J1010" s="48">
        <f t="shared" si="63"/>
        <v>500000</v>
      </c>
      <c r="K1010" s="12"/>
    </row>
    <row r="1011" spans="1:11" x14ac:dyDescent="0.25">
      <c r="A1011" s="221"/>
      <c r="B1011" s="222"/>
      <c r="C1011" s="227" t="s">
        <v>83</v>
      </c>
      <c r="D1011" s="228"/>
      <c r="E1011" s="228"/>
      <c r="F1011" s="228"/>
      <c r="G1011" s="229"/>
      <c r="H1011" s="232"/>
      <c r="I1011" s="48">
        <f t="shared" si="63"/>
        <v>0</v>
      </c>
      <c r="J1011" s="48">
        <f t="shared" si="63"/>
        <v>0</v>
      </c>
      <c r="K1011" s="12"/>
    </row>
    <row r="1012" spans="1:11" x14ac:dyDescent="0.25">
      <c r="A1012" s="183" t="s">
        <v>13</v>
      </c>
      <c r="B1012" s="183"/>
      <c r="C1012" s="183"/>
      <c r="D1012" s="183"/>
      <c r="E1012" s="183"/>
      <c r="F1012" s="183"/>
      <c r="G1012" s="183"/>
      <c r="H1012" s="5"/>
      <c r="I1012" s="29"/>
      <c r="J1012" s="29"/>
      <c r="K1012" s="6"/>
    </row>
    <row r="1013" spans="1:11" x14ac:dyDescent="0.25">
      <c r="A1013" s="13"/>
      <c r="B1013" s="13"/>
      <c r="C1013" s="243" t="s">
        <v>54</v>
      </c>
      <c r="D1013" s="244"/>
      <c r="E1013" s="244"/>
      <c r="F1013" s="244"/>
      <c r="G1013" s="245"/>
      <c r="H1013" s="14">
        <f>SUM(H1014:H1020)</f>
        <v>0</v>
      </c>
      <c r="I1013" s="27">
        <f>SUM(I1014:I1020)</f>
        <v>0</v>
      </c>
      <c r="J1013" s="27">
        <f>SUM(J1014:J1020)</f>
        <v>0</v>
      </c>
      <c r="K1013" s="14"/>
    </row>
    <row r="1014" spans="1:11" x14ac:dyDescent="0.25">
      <c r="A1014" s="219"/>
      <c r="B1014" s="220"/>
      <c r="C1014" s="235" t="s">
        <v>98</v>
      </c>
      <c r="D1014" s="236"/>
      <c r="E1014" s="236"/>
      <c r="F1014" s="236"/>
      <c r="G1014" s="237"/>
      <c r="H1014" s="225">
        <v>0</v>
      </c>
      <c r="I1014" s="28">
        <v>0</v>
      </c>
      <c r="J1014" s="28">
        <f>I1014</f>
        <v>0</v>
      </c>
      <c r="K1014" s="12"/>
    </row>
    <row r="1015" spans="1:11" x14ac:dyDescent="0.25">
      <c r="A1015" s="221"/>
      <c r="B1015" s="222"/>
      <c r="C1015" s="216" t="s">
        <v>43</v>
      </c>
      <c r="D1015" s="217"/>
      <c r="E1015" s="217"/>
      <c r="F1015" s="217"/>
      <c r="G1015" s="218"/>
      <c r="H1015" s="226"/>
      <c r="I1015" s="28">
        <v>0</v>
      </c>
      <c r="J1015" s="28">
        <f t="shared" ref="J1015:J1020" si="64">I1015</f>
        <v>0</v>
      </c>
      <c r="K1015" s="12"/>
    </row>
    <row r="1016" spans="1:11" x14ac:dyDescent="0.25">
      <c r="A1016" s="221"/>
      <c r="B1016" s="222"/>
      <c r="C1016" s="216" t="s">
        <v>88</v>
      </c>
      <c r="D1016" s="217"/>
      <c r="E1016" s="217"/>
      <c r="F1016" s="217"/>
      <c r="G1016" s="218"/>
      <c r="H1016" s="226"/>
      <c r="I1016" s="28">
        <v>0</v>
      </c>
      <c r="J1016" s="28">
        <f t="shared" si="64"/>
        <v>0</v>
      </c>
      <c r="K1016" s="12"/>
    </row>
    <row r="1017" spans="1:11" x14ac:dyDescent="0.25">
      <c r="A1017" s="221"/>
      <c r="B1017" s="222"/>
      <c r="C1017" s="216" t="s">
        <v>44</v>
      </c>
      <c r="D1017" s="217"/>
      <c r="E1017" s="217"/>
      <c r="F1017" s="217"/>
      <c r="G1017" s="218"/>
      <c r="H1017" s="226"/>
      <c r="I1017" s="28">
        <v>0</v>
      </c>
      <c r="J1017" s="28">
        <f t="shared" si="64"/>
        <v>0</v>
      </c>
      <c r="K1017" s="12"/>
    </row>
    <row r="1018" spans="1:11" x14ac:dyDescent="0.25">
      <c r="A1018" s="221"/>
      <c r="B1018" s="222"/>
      <c r="C1018" s="216" t="s">
        <v>45</v>
      </c>
      <c r="D1018" s="217"/>
      <c r="E1018" s="217"/>
      <c r="F1018" s="217"/>
      <c r="G1018" s="218"/>
      <c r="H1018" s="226"/>
      <c r="I1018" s="28">
        <v>0</v>
      </c>
      <c r="J1018" s="28">
        <f t="shared" si="64"/>
        <v>0</v>
      </c>
      <c r="K1018" s="12"/>
    </row>
    <row r="1019" spans="1:11" x14ac:dyDescent="0.25">
      <c r="A1019" s="221"/>
      <c r="B1019" s="222"/>
      <c r="C1019" s="227" t="s">
        <v>46</v>
      </c>
      <c r="D1019" s="228"/>
      <c r="E1019" s="228"/>
      <c r="F1019" s="228"/>
      <c r="G1019" s="229"/>
      <c r="H1019" s="226"/>
      <c r="I1019" s="28">
        <v>0</v>
      </c>
      <c r="J1019" s="28">
        <f t="shared" si="64"/>
        <v>0</v>
      </c>
      <c r="K1019" s="12"/>
    </row>
    <row r="1020" spans="1:11" x14ac:dyDescent="0.25">
      <c r="A1020" s="250"/>
      <c r="B1020" s="256"/>
      <c r="C1020" s="227" t="s">
        <v>84</v>
      </c>
      <c r="D1020" s="228"/>
      <c r="E1020" s="228"/>
      <c r="F1020" s="228"/>
      <c r="G1020" s="229"/>
      <c r="H1020" s="296"/>
      <c r="I1020" s="28">
        <v>0</v>
      </c>
      <c r="J1020" s="28">
        <f t="shared" si="64"/>
        <v>0</v>
      </c>
      <c r="K1020" s="12"/>
    </row>
    <row r="1021" spans="1:11" x14ac:dyDescent="0.25">
      <c r="A1021" s="198" t="s">
        <v>9</v>
      </c>
      <c r="B1021" s="255"/>
      <c r="C1021" s="255"/>
      <c r="D1021" s="255"/>
      <c r="E1021" s="255"/>
      <c r="F1021" s="255"/>
      <c r="G1021" s="255"/>
      <c r="H1021" s="7"/>
      <c r="I1021" s="34"/>
      <c r="J1021" s="34"/>
      <c r="K1021" s="8"/>
    </row>
    <row r="1022" spans="1:11" ht="34.5" customHeight="1" x14ac:dyDescent="0.25">
      <c r="A1022" s="9">
        <v>1</v>
      </c>
      <c r="B1022" s="162" t="s">
        <v>186</v>
      </c>
      <c r="C1022" s="162"/>
      <c r="D1022" s="162"/>
      <c r="E1022" s="162"/>
      <c r="F1022" s="162"/>
      <c r="G1022" s="10" t="s">
        <v>7</v>
      </c>
      <c r="H1022" s="25">
        <f>SUM(H1023:H1029)</f>
        <v>224000</v>
      </c>
      <c r="I1022" s="25">
        <f>SUM(I1023:I1029)</f>
        <v>106700</v>
      </c>
      <c r="J1022" s="25">
        <f>SUM(J1023:J1029)</f>
        <v>106700</v>
      </c>
      <c r="K1022" s="11"/>
    </row>
    <row r="1023" spans="1:11" x14ac:dyDescent="0.25">
      <c r="A1023" s="4"/>
      <c r="B1023" s="65">
        <v>3</v>
      </c>
      <c r="C1023" s="66" t="s">
        <v>16</v>
      </c>
      <c r="D1023" s="158"/>
      <c r="E1023" s="158"/>
      <c r="F1023" s="158"/>
      <c r="G1023" s="158"/>
      <c r="H1023" s="293">
        <v>224000</v>
      </c>
      <c r="I1023" s="67"/>
      <c r="J1023" s="67"/>
      <c r="K1023" s="72"/>
    </row>
    <row r="1024" spans="1:11" x14ac:dyDescent="0.25">
      <c r="A1024" s="4"/>
      <c r="B1024" s="65">
        <v>4</v>
      </c>
      <c r="C1024" s="66" t="s">
        <v>17</v>
      </c>
      <c r="D1024" s="158"/>
      <c r="E1024" s="158"/>
      <c r="F1024" s="158"/>
      <c r="G1024" s="158"/>
      <c r="H1024" s="293"/>
      <c r="I1024" s="67"/>
      <c r="J1024" s="67"/>
      <c r="K1024" s="72"/>
    </row>
    <row r="1025" spans="1:11" x14ac:dyDescent="0.25">
      <c r="A1025" s="4"/>
      <c r="B1025" s="65">
        <v>6</v>
      </c>
      <c r="C1025" s="66" t="s">
        <v>18</v>
      </c>
      <c r="D1025" s="158"/>
      <c r="E1025" s="158"/>
      <c r="F1025" s="158"/>
      <c r="G1025" s="158"/>
      <c r="H1025" s="293"/>
      <c r="I1025" s="67"/>
      <c r="J1025" s="67"/>
      <c r="K1025" s="72"/>
    </row>
    <row r="1026" spans="1:11" x14ac:dyDescent="0.25">
      <c r="A1026" s="4"/>
      <c r="B1026" s="65">
        <v>6</v>
      </c>
      <c r="C1026" s="66" t="s">
        <v>19</v>
      </c>
      <c r="D1026" s="158"/>
      <c r="E1026" s="158"/>
      <c r="F1026" s="158"/>
      <c r="G1026" s="158"/>
      <c r="H1026" s="157">
        <v>0</v>
      </c>
      <c r="I1026" s="67"/>
      <c r="J1026" s="67"/>
      <c r="K1026" s="72"/>
    </row>
    <row r="1027" spans="1:11" x14ac:dyDescent="0.25">
      <c r="A1027" s="4"/>
      <c r="B1027" s="65">
        <v>2</v>
      </c>
      <c r="C1027" s="66" t="s">
        <v>22</v>
      </c>
      <c r="D1027" s="158"/>
      <c r="E1027" s="158"/>
      <c r="F1027" s="158"/>
      <c r="G1027" s="158"/>
      <c r="H1027" s="157"/>
      <c r="I1027" s="67">
        <v>106700</v>
      </c>
      <c r="J1027" s="67">
        <f>I1027</f>
        <v>106700</v>
      </c>
      <c r="K1027" s="72" t="s">
        <v>171</v>
      </c>
    </row>
    <row r="1028" spans="1:11" x14ac:dyDescent="0.25">
      <c r="A1028" s="4"/>
      <c r="B1028" s="65">
        <v>5</v>
      </c>
      <c r="C1028" s="66" t="s">
        <v>20</v>
      </c>
      <c r="D1028" s="65"/>
      <c r="E1028" s="65"/>
      <c r="F1028" s="65"/>
      <c r="G1028" s="65">
        <f>E1028*F1028</f>
        <v>0</v>
      </c>
      <c r="H1028" s="157"/>
      <c r="I1028" s="67">
        <f>G1028</f>
        <v>0</v>
      </c>
      <c r="J1028" s="67"/>
      <c r="K1028" s="72"/>
    </row>
    <row r="1029" spans="1:11" x14ac:dyDescent="0.25">
      <c r="A1029" s="4"/>
      <c r="B1029" s="68">
        <v>10</v>
      </c>
      <c r="C1029" s="66" t="s">
        <v>21</v>
      </c>
      <c r="D1029" s="65"/>
      <c r="E1029" s="65"/>
      <c r="F1029" s="65"/>
      <c r="G1029" s="65">
        <f>E1029*F1029</f>
        <v>0</v>
      </c>
      <c r="H1029" s="105"/>
      <c r="I1029" s="67">
        <f>G1029</f>
        <v>0</v>
      </c>
      <c r="J1029" s="67"/>
      <c r="K1029" s="72"/>
    </row>
    <row r="1030" spans="1:11" x14ac:dyDescent="0.25">
      <c r="A1030" s="13"/>
      <c r="B1030" s="97"/>
      <c r="C1030" s="240" t="s">
        <v>48</v>
      </c>
      <c r="D1030" s="241"/>
      <c r="E1030" s="241"/>
      <c r="F1030" s="241"/>
      <c r="G1030" s="242"/>
      <c r="H1030" s="99">
        <f>SUM(H1031:H1037)</f>
        <v>224000</v>
      </c>
      <c r="I1030" s="98">
        <f>SUM(I1031:I1037)</f>
        <v>106700</v>
      </c>
      <c r="J1030" s="98">
        <f>SUM(J1031:J1037)</f>
        <v>106700</v>
      </c>
      <c r="K1030" s="99"/>
    </row>
    <row r="1031" spans="1:11" x14ac:dyDescent="0.25">
      <c r="A1031" s="219"/>
      <c r="B1031" s="220"/>
      <c r="C1031" s="235" t="s">
        <v>99</v>
      </c>
      <c r="D1031" s="236"/>
      <c r="E1031" s="236"/>
      <c r="F1031" s="236"/>
      <c r="G1031" s="237"/>
      <c r="H1031" s="231">
        <f>H1023</f>
        <v>224000</v>
      </c>
      <c r="I1031" s="28">
        <f>I1023</f>
        <v>0</v>
      </c>
      <c r="J1031" s="28">
        <f>I1031</f>
        <v>0</v>
      </c>
      <c r="K1031" s="12"/>
    </row>
    <row r="1032" spans="1:11" x14ac:dyDescent="0.25">
      <c r="A1032" s="221"/>
      <c r="B1032" s="222"/>
      <c r="C1032" s="216" t="s">
        <v>0</v>
      </c>
      <c r="D1032" s="217"/>
      <c r="E1032" s="217"/>
      <c r="F1032" s="217"/>
      <c r="G1032" s="218"/>
      <c r="H1032" s="232"/>
      <c r="I1032" s="28">
        <f t="shared" ref="I1032:I1037" si="65">I1024</f>
        <v>0</v>
      </c>
      <c r="J1032" s="28">
        <f t="shared" ref="J1032:J1037" si="66">I1032</f>
        <v>0</v>
      </c>
      <c r="K1032" s="12"/>
    </row>
    <row r="1033" spans="1:11" x14ac:dyDescent="0.25">
      <c r="A1033" s="221"/>
      <c r="B1033" s="222"/>
      <c r="C1033" s="216" t="s">
        <v>89</v>
      </c>
      <c r="D1033" s="217"/>
      <c r="E1033" s="217"/>
      <c r="F1033" s="217"/>
      <c r="G1033" s="218"/>
      <c r="H1033" s="232"/>
      <c r="I1033" s="28">
        <f t="shared" si="65"/>
        <v>0</v>
      </c>
      <c r="J1033" s="28">
        <f t="shared" si="66"/>
        <v>0</v>
      </c>
      <c r="K1033" s="12"/>
    </row>
    <row r="1034" spans="1:11" x14ac:dyDescent="0.25">
      <c r="A1034" s="221"/>
      <c r="B1034" s="222"/>
      <c r="C1034" s="216" t="s">
        <v>1</v>
      </c>
      <c r="D1034" s="217"/>
      <c r="E1034" s="217"/>
      <c r="F1034" s="217"/>
      <c r="G1034" s="218"/>
      <c r="H1034" s="232"/>
      <c r="I1034" s="28">
        <f t="shared" si="65"/>
        <v>0</v>
      </c>
      <c r="J1034" s="28">
        <f t="shared" si="66"/>
        <v>0</v>
      </c>
      <c r="K1034" s="12"/>
    </row>
    <row r="1035" spans="1:11" x14ac:dyDescent="0.25">
      <c r="A1035" s="221"/>
      <c r="B1035" s="222"/>
      <c r="C1035" s="216" t="s">
        <v>47</v>
      </c>
      <c r="D1035" s="217"/>
      <c r="E1035" s="217"/>
      <c r="F1035" s="217"/>
      <c r="G1035" s="218"/>
      <c r="H1035" s="232"/>
      <c r="I1035" s="28">
        <f t="shared" si="65"/>
        <v>106700</v>
      </c>
      <c r="J1035" s="28">
        <f t="shared" si="66"/>
        <v>106700</v>
      </c>
      <c r="K1035" s="12"/>
    </row>
    <row r="1036" spans="1:11" x14ac:dyDescent="0.25">
      <c r="A1036" s="221"/>
      <c r="B1036" s="222"/>
      <c r="C1036" s="227" t="s">
        <v>2</v>
      </c>
      <c r="D1036" s="228"/>
      <c r="E1036" s="228"/>
      <c r="F1036" s="228"/>
      <c r="G1036" s="229"/>
      <c r="H1036" s="232"/>
      <c r="I1036" s="28">
        <f t="shared" si="65"/>
        <v>0</v>
      </c>
      <c r="J1036" s="28">
        <f t="shared" si="66"/>
        <v>0</v>
      </c>
      <c r="K1036" s="12"/>
    </row>
    <row r="1037" spans="1:11" x14ac:dyDescent="0.25">
      <c r="A1037" s="221"/>
      <c r="B1037" s="222"/>
      <c r="C1037" s="227" t="s">
        <v>85</v>
      </c>
      <c r="D1037" s="228"/>
      <c r="E1037" s="228"/>
      <c r="F1037" s="228"/>
      <c r="G1037" s="229"/>
      <c r="H1037" s="232"/>
      <c r="I1037" s="28">
        <f t="shared" si="65"/>
        <v>0</v>
      </c>
      <c r="J1037" s="28">
        <f t="shared" si="66"/>
        <v>0</v>
      </c>
      <c r="K1037" s="12"/>
    </row>
    <row r="1038" spans="1:11" x14ac:dyDescent="0.25">
      <c r="A1038" s="183" t="s">
        <v>14</v>
      </c>
      <c r="B1038" s="183"/>
      <c r="C1038" s="183"/>
      <c r="D1038" s="183"/>
      <c r="E1038" s="183"/>
      <c r="F1038" s="183"/>
      <c r="G1038" s="183"/>
      <c r="H1038" s="5"/>
      <c r="I1038" s="29"/>
      <c r="J1038" s="29"/>
      <c r="K1038" s="6"/>
    </row>
    <row r="1039" spans="1:11" x14ac:dyDescent="0.25">
      <c r="A1039" s="13"/>
      <c r="B1039" s="13"/>
      <c r="C1039" s="243" t="s">
        <v>55</v>
      </c>
      <c r="D1039" s="244"/>
      <c r="E1039" s="244"/>
      <c r="F1039" s="244"/>
      <c r="G1039" s="245"/>
      <c r="H1039" s="14">
        <f>SUM(H1040:H1046)</f>
        <v>0</v>
      </c>
      <c r="I1039" s="14">
        <f>SUM(I1040:I1046)</f>
        <v>0</v>
      </c>
      <c r="J1039" s="14">
        <f>SUM(J1040:J1046)</f>
        <v>0</v>
      </c>
      <c r="K1039" s="14"/>
    </row>
    <row r="1040" spans="1:11" x14ac:dyDescent="0.25">
      <c r="A1040" s="219"/>
      <c r="B1040" s="220"/>
      <c r="C1040" s="235" t="s">
        <v>100</v>
      </c>
      <c r="D1040" s="236"/>
      <c r="E1040" s="236"/>
      <c r="F1040" s="236"/>
      <c r="G1040" s="237"/>
      <c r="H1040" s="225">
        <v>0</v>
      </c>
      <c r="I1040" s="12">
        <v>0</v>
      </c>
      <c r="J1040" s="12">
        <f>I1040</f>
        <v>0</v>
      </c>
      <c r="K1040" s="12"/>
    </row>
    <row r="1041" spans="1:11" x14ac:dyDescent="0.25">
      <c r="A1041" s="221"/>
      <c r="B1041" s="222"/>
      <c r="C1041" s="216" t="s">
        <v>56</v>
      </c>
      <c r="D1041" s="217"/>
      <c r="E1041" s="217"/>
      <c r="F1041" s="217"/>
      <c r="G1041" s="218"/>
      <c r="H1041" s="226"/>
      <c r="I1041" s="12">
        <v>0</v>
      </c>
      <c r="J1041" s="12">
        <f t="shared" ref="J1041:J1046" si="67">I1041</f>
        <v>0</v>
      </c>
      <c r="K1041" s="12"/>
    </row>
    <row r="1042" spans="1:11" x14ac:dyDescent="0.25">
      <c r="A1042" s="221"/>
      <c r="B1042" s="222"/>
      <c r="C1042" s="216" t="s">
        <v>90</v>
      </c>
      <c r="D1042" s="217"/>
      <c r="E1042" s="217"/>
      <c r="F1042" s="217"/>
      <c r="G1042" s="218"/>
      <c r="H1042" s="226"/>
      <c r="I1042" s="12">
        <v>0</v>
      </c>
      <c r="J1042" s="12">
        <f t="shared" si="67"/>
        <v>0</v>
      </c>
      <c r="K1042" s="12"/>
    </row>
    <row r="1043" spans="1:11" x14ac:dyDescent="0.25">
      <c r="A1043" s="221"/>
      <c r="B1043" s="222"/>
      <c r="C1043" s="216" t="s">
        <v>57</v>
      </c>
      <c r="D1043" s="217"/>
      <c r="E1043" s="217"/>
      <c r="F1043" s="217"/>
      <c r="G1043" s="218"/>
      <c r="H1043" s="226"/>
      <c r="I1043" s="12">
        <v>0</v>
      </c>
      <c r="J1043" s="12">
        <f t="shared" si="67"/>
        <v>0</v>
      </c>
      <c r="K1043" s="12"/>
    </row>
    <row r="1044" spans="1:11" x14ac:dyDescent="0.25">
      <c r="A1044" s="221"/>
      <c r="B1044" s="222"/>
      <c r="C1044" s="216" t="s">
        <v>58</v>
      </c>
      <c r="D1044" s="217"/>
      <c r="E1044" s="217"/>
      <c r="F1044" s="217"/>
      <c r="G1044" s="218"/>
      <c r="H1044" s="226"/>
      <c r="I1044" s="12">
        <v>0</v>
      </c>
      <c r="J1044" s="12">
        <f t="shared" si="67"/>
        <v>0</v>
      </c>
      <c r="K1044" s="12"/>
    </row>
    <row r="1045" spans="1:11" x14ac:dyDescent="0.25">
      <c r="A1045" s="221"/>
      <c r="B1045" s="222"/>
      <c r="C1045" s="227" t="s">
        <v>59</v>
      </c>
      <c r="D1045" s="228"/>
      <c r="E1045" s="228"/>
      <c r="F1045" s="228"/>
      <c r="G1045" s="229"/>
      <c r="H1045" s="226"/>
      <c r="I1045" s="12">
        <v>0</v>
      </c>
      <c r="J1045" s="12">
        <f t="shared" si="67"/>
        <v>0</v>
      </c>
      <c r="K1045" s="12"/>
    </row>
    <row r="1046" spans="1:11" x14ac:dyDescent="0.25">
      <c r="A1046" s="221"/>
      <c r="B1046" s="222"/>
      <c r="C1046" s="227" t="s">
        <v>86</v>
      </c>
      <c r="D1046" s="228"/>
      <c r="E1046" s="228"/>
      <c r="F1046" s="228"/>
      <c r="G1046" s="229"/>
      <c r="H1046" s="226"/>
      <c r="I1046" s="12">
        <v>0</v>
      </c>
      <c r="J1046" s="12">
        <f t="shared" si="67"/>
        <v>0</v>
      </c>
      <c r="K1046" s="12"/>
    </row>
    <row r="1047" spans="1:11" x14ac:dyDescent="0.25">
      <c r="A1047" s="183" t="s">
        <v>15</v>
      </c>
      <c r="B1047" s="183"/>
      <c r="C1047" s="183"/>
      <c r="D1047" s="183"/>
      <c r="E1047" s="183"/>
      <c r="F1047" s="183"/>
      <c r="G1047" s="183"/>
      <c r="H1047" s="5"/>
      <c r="I1047" s="6"/>
      <c r="J1047" s="6"/>
      <c r="K1047" s="6"/>
    </row>
    <row r="1048" spans="1:11" x14ac:dyDescent="0.25">
      <c r="A1048" s="9">
        <v>1</v>
      </c>
      <c r="B1048" s="159" t="s">
        <v>238</v>
      </c>
      <c r="C1048" s="159"/>
      <c r="D1048" s="159"/>
      <c r="E1048" s="159"/>
      <c r="F1048" s="159"/>
      <c r="G1048" s="10" t="s">
        <v>7</v>
      </c>
      <c r="H1048" s="112">
        <f>H1049</f>
        <v>74682050</v>
      </c>
      <c r="I1048" s="25">
        <f>SUM(I1049:I1055)</f>
        <v>1400100</v>
      </c>
      <c r="J1048" s="25">
        <f>SUM(J1049:J1055)</f>
        <v>1400100</v>
      </c>
      <c r="K1048" s="11"/>
    </row>
    <row r="1049" spans="1:11" x14ac:dyDescent="0.25">
      <c r="A1049" s="4"/>
      <c r="B1049" s="65">
        <v>3</v>
      </c>
      <c r="C1049" s="66" t="s">
        <v>16</v>
      </c>
      <c r="D1049" s="158"/>
      <c r="E1049" s="158"/>
      <c r="F1049" s="158"/>
      <c r="G1049" s="158"/>
      <c r="H1049" s="167">
        <v>74682050</v>
      </c>
      <c r="I1049" s="67"/>
      <c r="J1049" s="67"/>
      <c r="K1049" s="72"/>
    </row>
    <row r="1050" spans="1:11" x14ac:dyDescent="0.25">
      <c r="A1050" s="4"/>
      <c r="B1050" s="65">
        <v>4</v>
      </c>
      <c r="C1050" s="66" t="s">
        <v>17</v>
      </c>
      <c r="D1050" s="158"/>
      <c r="E1050" s="158"/>
      <c r="F1050" s="158"/>
      <c r="G1050" s="158"/>
      <c r="H1050" s="167"/>
      <c r="I1050" s="67">
        <v>1400100</v>
      </c>
      <c r="J1050" s="67">
        <f>I1050</f>
        <v>1400100</v>
      </c>
      <c r="K1050" s="72"/>
    </row>
    <row r="1051" spans="1:11" x14ac:dyDescent="0.25">
      <c r="A1051" s="4"/>
      <c r="B1051" s="65">
        <v>6</v>
      </c>
      <c r="C1051" s="66" t="s">
        <v>18</v>
      </c>
      <c r="D1051" s="158"/>
      <c r="E1051" s="158"/>
      <c r="F1051" s="158"/>
      <c r="G1051" s="158"/>
      <c r="H1051" s="167"/>
      <c r="I1051" s="67">
        <v>0</v>
      </c>
      <c r="J1051" s="67">
        <f t="shared" ref="J1051:J1053" si="68">I1051</f>
        <v>0</v>
      </c>
      <c r="K1051" s="72"/>
    </row>
    <row r="1052" spans="1:11" x14ac:dyDescent="0.25">
      <c r="A1052" s="4"/>
      <c r="B1052" s="65">
        <v>6</v>
      </c>
      <c r="C1052" s="66" t="s">
        <v>239</v>
      </c>
      <c r="D1052" s="158"/>
      <c r="E1052" s="158"/>
      <c r="F1052" s="158"/>
      <c r="G1052" s="158"/>
      <c r="H1052" s="167"/>
      <c r="I1052" s="67">
        <v>0</v>
      </c>
      <c r="J1052" s="67">
        <f t="shared" si="68"/>
        <v>0</v>
      </c>
      <c r="K1052" s="72"/>
    </row>
    <row r="1053" spans="1:11" x14ac:dyDescent="0.25">
      <c r="A1053" s="4"/>
      <c r="B1053" s="65">
        <v>2</v>
      </c>
      <c r="C1053" s="66" t="s">
        <v>22</v>
      </c>
      <c r="D1053" s="158"/>
      <c r="E1053" s="158"/>
      <c r="F1053" s="158"/>
      <c r="G1053" s="158"/>
      <c r="H1053" s="167">
        <v>46927515</v>
      </c>
      <c r="I1053" s="67"/>
      <c r="J1053" s="67">
        <f t="shared" si="68"/>
        <v>0</v>
      </c>
      <c r="K1053" s="72"/>
    </row>
    <row r="1054" spans="1:11" x14ac:dyDescent="0.25">
      <c r="A1054" s="4"/>
      <c r="B1054" s="65">
        <v>5</v>
      </c>
      <c r="C1054" s="66" t="s">
        <v>20</v>
      </c>
      <c r="D1054" s="65" t="s">
        <v>123</v>
      </c>
      <c r="E1054" s="65"/>
      <c r="F1054" s="65"/>
      <c r="G1054" s="65">
        <f>E1054*F1054</f>
        <v>0</v>
      </c>
      <c r="H1054" s="167"/>
      <c r="I1054" s="67"/>
      <c r="J1054" s="67">
        <f>I1054</f>
        <v>0</v>
      </c>
      <c r="K1054" s="72"/>
    </row>
    <row r="1055" spans="1:11" ht="15.75" thickBot="1" x14ac:dyDescent="0.3">
      <c r="A1055" s="4"/>
      <c r="B1055" s="68">
        <v>10</v>
      </c>
      <c r="C1055" s="66" t="s">
        <v>21</v>
      </c>
      <c r="D1055" s="65"/>
      <c r="E1055" s="65"/>
      <c r="F1055" s="65"/>
      <c r="G1055" s="65">
        <f>E1055*F1055</f>
        <v>0</v>
      </c>
      <c r="H1055" s="167"/>
      <c r="I1055" s="67">
        <f>G1055</f>
        <v>0</v>
      </c>
      <c r="J1055" s="67"/>
      <c r="K1055" s="72"/>
    </row>
    <row r="1056" spans="1:11" x14ac:dyDescent="0.25">
      <c r="A1056" s="9">
        <v>1</v>
      </c>
      <c r="B1056" s="159" t="s">
        <v>296</v>
      </c>
      <c r="C1056" s="159"/>
      <c r="D1056" s="159"/>
      <c r="E1056" s="159"/>
      <c r="F1056" s="159"/>
      <c r="G1056" s="10" t="s">
        <v>7</v>
      </c>
      <c r="H1056" s="112">
        <f>H1057</f>
        <v>109523630</v>
      </c>
      <c r="I1056" s="25">
        <f>SUM(I1057:I1063)</f>
        <v>2000</v>
      </c>
      <c r="J1056" s="25">
        <f>SUM(J1057:J1063)</f>
        <v>2000</v>
      </c>
      <c r="K1056" s="11"/>
    </row>
    <row r="1057" spans="1:11" x14ac:dyDescent="0.25">
      <c r="A1057" s="4"/>
      <c r="B1057" s="65">
        <v>3</v>
      </c>
      <c r="C1057" s="66" t="s">
        <v>16</v>
      </c>
      <c r="D1057" s="158"/>
      <c r="E1057" s="158"/>
      <c r="F1057" s="158"/>
      <c r="G1057" s="158"/>
      <c r="H1057" s="167">
        <v>109523630</v>
      </c>
      <c r="I1057" s="67"/>
      <c r="J1057" s="67"/>
      <c r="K1057" s="72"/>
    </row>
    <row r="1058" spans="1:11" x14ac:dyDescent="0.25">
      <c r="A1058" s="4"/>
      <c r="B1058" s="65">
        <v>4</v>
      </c>
      <c r="C1058" s="66" t="s">
        <v>17</v>
      </c>
      <c r="D1058" s="158"/>
      <c r="E1058" s="158"/>
      <c r="F1058" s="158"/>
      <c r="G1058" s="158"/>
      <c r="H1058" s="167"/>
      <c r="I1058" s="67">
        <v>1000</v>
      </c>
      <c r="J1058" s="67">
        <f>I1058</f>
        <v>1000</v>
      </c>
      <c r="K1058" s="72" t="s">
        <v>229</v>
      </c>
    </row>
    <row r="1059" spans="1:11" x14ac:dyDescent="0.25">
      <c r="A1059" s="4"/>
      <c r="B1059" s="65">
        <v>6</v>
      </c>
      <c r="C1059" s="66" t="s">
        <v>18</v>
      </c>
      <c r="D1059" s="158"/>
      <c r="E1059" s="158"/>
      <c r="F1059" s="158"/>
      <c r="G1059" s="158"/>
      <c r="H1059" s="167"/>
      <c r="I1059" s="67">
        <v>0</v>
      </c>
      <c r="J1059" s="67">
        <f t="shared" ref="J1059:J1061" si="69">I1059</f>
        <v>0</v>
      </c>
      <c r="K1059" s="72"/>
    </row>
    <row r="1060" spans="1:11" x14ac:dyDescent="0.25">
      <c r="A1060" s="4"/>
      <c r="B1060" s="65">
        <v>6</v>
      </c>
      <c r="C1060" s="66" t="s">
        <v>239</v>
      </c>
      <c r="D1060" s="158"/>
      <c r="E1060" s="158"/>
      <c r="F1060" s="158"/>
      <c r="G1060" s="158"/>
      <c r="H1060" s="167"/>
      <c r="I1060" s="67">
        <v>0</v>
      </c>
      <c r="J1060" s="67">
        <f t="shared" si="69"/>
        <v>0</v>
      </c>
      <c r="K1060" s="72"/>
    </row>
    <row r="1061" spans="1:11" x14ac:dyDescent="0.25">
      <c r="A1061" s="4"/>
      <c r="B1061" s="65">
        <v>2</v>
      </c>
      <c r="C1061" s="66" t="s">
        <v>22</v>
      </c>
      <c r="D1061" s="158"/>
      <c r="E1061" s="158"/>
      <c r="F1061" s="158"/>
      <c r="G1061" s="158"/>
      <c r="H1061" s="167">
        <v>20528677</v>
      </c>
      <c r="I1061" s="67">
        <v>1000</v>
      </c>
      <c r="J1061" s="67">
        <f t="shared" si="69"/>
        <v>1000</v>
      </c>
      <c r="K1061" s="72"/>
    </row>
    <row r="1062" spans="1:11" x14ac:dyDescent="0.25">
      <c r="A1062" s="4"/>
      <c r="B1062" s="65">
        <v>5</v>
      </c>
      <c r="C1062" s="66" t="s">
        <v>20</v>
      </c>
      <c r="D1062" s="65" t="s">
        <v>123</v>
      </c>
      <c r="E1062" s="65"/>
      <c r="F1062" s="65"/>
      <c r="G1062" s="65">
        <f>E1062*F1062</f>
        <v>0</v>
      </c>
      <c r="H1062" s="167"/>
      <c r="I1062" s="67"/>
      <c r="J1062" s="67">
        <f>I1062</f>
        <v>0</v>
      </c>
      <c r="K1062" s="72"/>
    </row>
    <row r="1063" spans="1:11" x14ac:dyDescent="0.25">
      <c r="A1063" s="4"/>
      <c r="B1063" s="68">
        <v>10</v>
      </c>
      <c r="C1063" s="66" t="s">
        <v>21</v>
      </c>
      <c r="D1063" s="65"/>
      <c r="E1063" s="65"/>
      <c r="F1063" s="65"/>
      <c r="G1063" s="65">
        <f>E1063*F1063</f>
        <v>0</v>
      </c>
      <c r="H1063" s="167"/>
      <c r="I1063" s="67">
        <f>G1063</f>
        <v>0</v>
      </c>
      <c r="J1063" s="67"/>
      <c r="K1063" s="72"/>
    </row>
    <row r="1064" spans="1:11" x14ac:dyDescent="0.25">
      <c r="A1064" s="13"/>
      <c r="B1064" s="97"/>
      <c r="C1064" s="240" t="s">
        <v>60</v>
      </c>
      <c r="D1064" s="241"/>
      <c r="E1064" s="241"/>
      <c r="F1064" s="241"/>
      <c r="G1064" s="242"/>
      <c r="H1064" s="99">
        <f>SUM(H1065:H1071)</f>
        <v>0</v>
      </c>
      <c r="I1064" s="98">
        <f>SUM(I1065:I1071)</f>
        <v>1402100</v>
      </c>
      <c r="J1064" s="98">
        <f>SUM(J1065:J1071)</f>
        <v>1402100</v>
      </c>
      <c r="K1064" s="99"/>
    </row>
    <row r="1065" spans="1:11" x14ac:dyDescent="0.25">
      <c r="A1065" s="219"/>
      <c r="B1065" s="220"/>
      <c r="C1065" s="235" t="s">
        <v>92</v>
      </c>
      <c r="D1065" s="236"/>
      <c r="E1065" s="236"/>
      <c r="F1065" s="236"/>
      <c r="G1065" s="237"/>
      <c r="H1065" s="231"/>
      <c r="I1065" s="28">
        <f>I1049+I1057</f>
        <v>0</v>
      </c>
      <c r="J1065" s="28">
        <f>J1049+J1057</f>
        <v>0</v>
      </c>
      <c r="K1065" s="12"/>
    </row>
    <row r="1066" spans="1:11" x14ac:dyDescent="0.25">
      <c r="A1066" s="221"/>
      <c r="B1066" s="222"/>
      <c r="C1066" s="216" t="s">
        <v>61</v>
      </c>
      <c r="D1066" s="217"/>
      <c r="E1066" s="217"/>
      <c r="F1066" s="217"/>
      <c r="G1066" s="218"/>
      <c r="H1066" s="232"/>
      <c r="I1066" s="28">
        <f t="shared" ref="I1066:J1071" si="70">I1050+I1058</f>
        <v>1401100</v>
      </c>
      <c r="J1066" s="28">
        <f t="shared" si="70"/>
        <v>1401100</v>
      </c>
      <c r="K1066" s="12"/>
    </row>
    <row r="1067" spans="1:11" x14ac:dyDescent="0.25">
      <c r="A1067" s="221"/>
      <c r="B1067" s="222"/>
      <c r="C1067" s="216" t="s">
        <v>91</v>
      </c>
      <c r="D1067" s="217"/>
      <c r="E1067" s="217"/>
      <c r="F1067" s="217"/>
      <c r="G1067" s="218"/>
      <c r="H1067" s="232"/>
      <c r="I1067" s="28">
        <f t="shared" si="70"/>
        <v>0</v>
      </c>
      <c r="J1067" s="28">
        <f t="shared" si="70"/>
        <v>0</v>
      </c>
      <c r="K1067" s="12"/>
    </row>
    <row r="1068" spans="1:11" x14ac:dyDescent="0.25">
      <c r="A1068" s="221"/>
      <c r="B1068" s="222"/>
      <c r="C1068" s="216" t="s">
        <v>62</v>
      </c>
      <c r="D1068" s="217"/>
      <c r="E1068" s="217"/>
      <c r="F1068" s="217"/>
      <c r="G1068" s="218"/>
      <c r="H1068" s="232"/>
      <c r="I1068" s="28">
        <f t="shared" si="70"/>
        <v>0</v>
      </c>
      <c r="J1068" s="28">
        <f t="shared" si="70"/>
        <v>0</v>
      </c>
      <c r="K1068" s="12"/>
    </row>
    <row r="1069" spans="1:11" x14ac:dyDescent="0.25">
      <c r="A1069" s="221"/>
      <c r="B1069" s="222"/>
      <c r="C1069" s="216" t="s">
        <v>63</v>
      </c>
      <c r="D1069" s="217"/>
      <c r="E1069" s="217"/>
      <c r="F1069" s="217"/>
      <c r="G1069" s="218"/>
      <c r="H1069" s="232"/>
      <c r="I1069" s="28">
        <f t="shared" si="70"/>
        <v>1000</v>
      </c>
      <c r="J1069" s="28">
        <f t="shared" si="70"/>
        <v>1000</v>
      </c>
      <c r="K1069" s="12"/>
    </row>
    <row r="1070" spans="1:11" x14ac:dyDescent="0.25">
      <c r="A1070" s="221"/>
      <c r="B1070" s="222"/>
      <c r="C1070" s="216" t="s">
        <v>64</v>
      </c>
      <c r="D1070" s="217"/>
      <c r="E1070" s="217"/>
      <c r="F1070" s="217"/>
      <c r="G1070" s="218"/>
      <c r="H1070" s="232"/>
      <c r="I1070" s="28">
        <f t="shared" si="70"/>
        <v>0</v>
      </c>
      <c r="J1070" s="28">
        <f t="shared" si="70"/>
        <v>0</v>
      </c>
      <c r="K1070" s="12"/>
    </row>
    <row r="1071" spans="1:11" x14ac:dyDescent="0.25">
      <c r="A1071" s="250"/>
      <c r="B1071" s="256"/>
      <c r="C1071" s="227" t="s">
        <v>86</v>
      </c>
      <c r="D1071" s="228"/>
      <c r="E1071" s="228"/>
      <c r="F1071" s="228"/>
      <c r="G1071" s="229"/>
      <c r="H1071" s="295"/>
      <c r="I1071" s="28">
        <f t="shared" si="70"/>
        <v>0</v>
      </c>
      <c r="J1071" s="28">
        <f t="shared" si="70"/>
        <v>0</v>
      </c>
      <c r="K1071" s="12"/>
    </row>
    <row r="1072" spans="1:11" x14ac:dyDescent="0.25">
      <c r="A1072" s="246"/>
      <c r="B1072" s="247"/>
      <c r="C1072" s="238" t="s">
        <v>101</v>
      </c>
      <c r="D1072" s="239"/>
      <c r="E1072" s="239"/>
      <c r="F1072" s="239"/>
      <c r="G1072" s="239"/>
      <c r="H1072" s="213">
        <f>H911+H920+H946+H955+H1005+H1014+H1031+H1040+H1065</f>
        <v>12406500</v>
      </c>
      <c r="I1072" s="30">
        <f>I911+I920+I946+I955+I1005+I1014+I1031+I1040+I1065</f>
        <v>0</v>
      </c>
      <c r="J1072" s="30">
        <f>J911+J920+J946+J955+J1005+J1014+J1031+J1040+J1065</f>
        <v>0</v>
      </c>
      <c r="K1072" s="18"/>
    </row>
    <row r="1073" spans="1:11" x14ac:dyDescent="0.25">
      <c r="A1073" s="248"/>
      <c r="B1073" s="221"/>
      <c r="C1073" s="253" t="s">
        <v>75</v>
      </c>
      <c r="D1073" s="254"/>
      <c r="E1073" s="254"/>
      <c r="F1073" s="254"/>
      <c r="G1073" s="254"/>
      <c r="H1073" s="257"/>
      <c r="I1073" s="30">
        <f t="shared" ref="I1073:J1078" si="71">I912+I921+I947+I956+I1006+I1015+I1032+I1041+I1066</f>
        <v>1501200</v>
      </c>
      <c r="J1073" s="30">
        <f t="shared" si="71"/>
        <v>1501200</v>
      </c>
      <c r="K1073" s="19"/>
    </row>
    <row r="1074" spans="1:11" x14ac:dyDescent="0.25">
      <c r="A1074" s="248"/>
      <c r="B1074" s="221"/>
      <c r="C1074" s="253" t="s">
        <v>76</v>
      </c>
      <c r="D1074" s="254"/>
      <c r="E1074" s="254"/>
      <c r="F1074" s="254"/>
      <c r="G1074" s="254"/>
      <c r="H1074" s="257"/>
      <c r="I1074" s="30">
        <f t="shared" si="71"/>
        <v>25500</v>
      </c>
      <c r="J1074" s="30">
        <f t="shared" si="71"/>
        <v>25500</v>
      </c>
      <c r="K1074" s="19"/>
    </row>
    <row r="1075" spans="1:11" x14ac:dyDescent="0.25">
      <c r="A1075" s="248"/>
      <c r="B1075" s="221"/>
      <c r="C1075" s="253" t="s">
        <v>77</v>
      </c>
      <c r="D1075" s="254"/>
      <c r="E1075" s="254"/>
      <c r="F1075" s="254"/>
      <c r="G1075" s="254"/>
      <c r="H1075" s="38"/>
      <c r="I1075" s="30">
        <f t="shared" si="71"/>
        <v>44600</v>
      </c>
      <c r="J1075" s="30">
        <f t="shared" si="71"/>
        <v>44600</v>
      </c>
      <c r="K1075" s="19"/>
    </row>
    <row r="1076" spans="1:11" x14ac:dyDescent="0.25">
      <c r="A1076" s="248"/>
      <c r="B1076" s="221"/>
      <c r="C1076" s="253" t="s">
        <v>78</v>
      </c>
      <c r="D1076" s="254"/>
      <c r="E1076" s="254"/>
      <c r="F1076" s="254"/>
      <c r="G1076" s="254"/>
      <c r="H1076" s="38"/>
      <c r="I1076" s="30">
        <f t="shared" si="71"/>
        <v>5119700</v>
      </c>
      <c r="J1076" s="30">
        <f t="shared" si="71"/>
        <v>5119700</v>
      </c>
      <c r="K1076" s="19"/>
    </row>
    <row r="1077" spans="1:11" x14ac:dyDescent="0.25">
      <c r="A1077" s="248"/>
      <c r="B1077" s="221"/>
      <c r="C1077" s="253" t="s">
        <v>79</v>
      </c>
      <c r="D1077" s="254"/>
      <c r="E1077" s="254"/>
      <c r="F1077" s="254"/>
      <c r="G1077" s="254"/>
      <c r="H1077" s="38"/>
      <c r="I1077" s="30">
        <f t="shared" si="71"/>
        <v>566000</v>
      </c>
      <c r="J1077" s="30">
        <f t="shared" si="71"/>
        <v>566000</v>
      </c>
      <c r="K1077" s="19"/>
    </row>
    <row r="1078" spans="1:11" ht="15.75" thickBot="1" x14ac:dyDescent="0.3">
      <c r="A1078" s="249"/>
      <c r="B1078" s="250"/>
      <c r="C1078" s="251" t="s">
        <v>87</v>
      </c>
      <c r="D1078" s="252"/>
      <c r="E1078" s="252"/>
      <c r="F1078" s="252"/>
      <c r="G1078" s="252"/>
      <c r="H1078" s="39"/>
      <c r="I1078" s="146">
        <f t="shared" si="71"/>
        <v>0</v>
      </c>
      <c r="J1078" s="146">
        <f t="shared" si="71"/>
        <v>0</v>
      </c>
      <c r="K1078" s="20"/>
    </row>
    <row r="1079" spans="1:11" ht="16.5" thickBot="1" x14ac:dyDescent="0.3">
      <c r="A1079" s="223" t="s">
        <v>68</v>
      </c>
      <c r="B1079" s="224"/>
      <c r="C1079" s="224"/>
      <c r="D1079" s="224"/>
      <c r="E1079" s="224"/>
      <c r="F1079" s="224"/>
      <c r="G1079" s="224"/>
      <c r="H1079" s="145">
        <f>SUM(H1072:H1078)</f>
        <v>12406500</v>
      </c>
      <c r="I1079" s="145">
        <f>SUM(I1072:I1078)</f>
        <v>7257000</v>
      </c>
      <c r="J1079" s="145">
        <f>SUM(J1072:J1078)</f>
        <v>7257000</v>
      </c>
      <c r="K1079" s="17"/>
    </row>
    <row r="1080" spans="1:11" ht="45" customHeight="1" x14ac:dyDescent="0.25">
      <c r="A1080" s="292" t="s">
        <v>69</v>
      </c>
      <c r="B1080" s="292"/>
      <c r="C1080" s="292"/>
      <c r="D1080" s="292"/>
      <c r="E1080" s="292"/>
      <c r="F1080" s="292"/>
      <c r="G1080" s="292"/>
      <c r="H1080" s="292"/>
      <c r="I1080" s="292"/>
      <c r="J1080" s="292"/>
      <c r="K1080" s="292"/>
    </row>
    <row r="1081" spans="1:11" x14ac:dyDescent="0.25">
      <c r="A1081" s="183" t="s">
        <v>10</v>
      </c>
      <c r="B1081" s="183"/>
      <c r="C1081" s="183"/>
      <c r="D1081" s="183"/>
      <c r="E1081" s="183"/>
      <c r="F1081" s="183"/>
      <c r="G1081" s="183"/>
      <c r="H1081" s="5"/>
      <c r="I1081" s="6"/>
      <c r="J1081" s="15"/>
      <c r="K1081" s="15"/>
    </row>
    <row r="1082" spans="1:11" x14ac:dyDescent="0.25">
      <c r="A1082" s="13"/>
      <c r="B1082" s="13"/>
      <c r="C1082" s="243" t="s">
        <v>49</v>
      </c>
      <c r="D1082" s="244"/>
      <c r="E1082" s="244"/>
      <c r="F1082" s="244"/>
      <c r="G1082" s="245"/>
      <c r="H1082" s="14">
        <f>SUM(H1083:H1089)</f>
        <v>0</v>
      </c>
      <c r="I1082" s="14">
        <f>SUM(I1083:I1089)</f>
        <v>0</v>
      </c>
      <c r="J1082" s="14">
        <f>SUM(J1083:J1089)</f>
        <v>0</v>
      </c>
      <c r="K1082" s="14"/>
    </row>
    <row r="1083" spans="1:11" x14ac:dyDescent="0.25">
      <c r="A1083" s="1"/>
      <c r="B1083" s="1"/>
      <c r="C1083" s="235" t="s">
        <v>93</v>
      </c>
      <c r="D1083" s="236"/>
      <c r="E1083" s="236"/>
      <c r="F1083" s="236"/>
      <c r="G1083" s="237"/>
      <c r="H1083" s="225"/>
      <c r="I1083" s="12">
        <v>0</v>
      </c>
      <c r="J1083" s="12">
        <v>0</v>
      </c>
      <c r="K1083" s="12"/>
    </row>
    <row r="1084" spans="1:11" x14ac:dyDescent="0.25">
      <c r="A1084" s="1"/>
      <c r="B1084" s="1"/>
      <c r="C1084" s="216" t="s">
        <v>23</v>
      </c>
      <c r="D1084" s="217"/>
      <c r="E1084" s="217"/>
      <c r="F1084" s="217"/>
      <c r="G1084" s="218"/>
      <c r="H1084" s="226"/>
      <c r="I1084" s="12">
        <v>0</v>
      </c>
      <c r="J1084" s="12">
        <v>0</v>
      </c>
      <c r="K1084" s="12"/>
    </row>
    <row r="1085" spans="1:11" x14ac:dyDescent="0.25">
      <c r="A1085" s="1"/>
      <c r="B1085" s="1"/>
      <c r="C1085" s="216" t="s">
        <v>108</v>
      </c>
      <c r="D1085" s="217"/>
      <c r="E1085" s="217"/>
      <c r="F1085" s="217"/>
      <c r="G1085" s="218"/>
      <c r="H1085" s="226"/>
      <c r="I1085" s="12">
        <v>0</v>
      </c>
      <c r="J1085" s="12">
        <v>0</v>
      </c>
      <c r="K1085" s="12"/>
    </row>
    <row r="1086" spans="1:11" x14ac:dyDescent="0.25">
      <c r="A1086" s="1"/>
      <c r="B1086" s="1"/>
      <c r="C1086" s="216" t="s">
        <v>24</v>
      </c>
      <c r="D1086" s="217"/>
      <c r="E1086" s="217"/>
      <c r="F1086" s="217"/>
      <c r="G1086" s="218"/>
      <c r="H1086" s="226"/>
      <c r="I1086" s="12">
        <v>0</v>
      </c>
      <c r="J1086" s="12">
        <v>0</v>
      </c>
      <c r="K1086" s="12"/>
    </row>
    <row r="1087" spans="1:11" x14ac:dyDescent="0.25">
      <c r="A1087" s="1"/>
      <c r="B1087" s="1"/>
      <c r="C1087" s="216" t="s">
        <v>25</v>
      </c>
      <c r="D1087" s="217"/>
      <c r="E1087" s="217"/>
      <c r="F1087" s="217"/>
      <c r="G1087" s="218"/>
      <c r="H1087" s="226"/>
      <c r="I1087" s="12">
        <v>0</v>
      </c>
      <c r="J1087" s="12">
        <v>0</v>
      </c>
      <c r="K1087" s="12"/>
    </row>
    <row r="1088" spans="1:11" x14ac:dyDescent="0.25">
      <c r="A1088" s="1"/>
      <c r="B1088" s="1"/>
      <c r="C1088" s="227" t="s">
        <v>26</v>
      </c>
      <c r="D1088" s="228"/>
      <c r="E1088" s="228"/>
      <c r="F1088" s="228"/>
      <c r="G1088" s="229"/>
      <c r="H1088" s="226"/>
      <c r="I1088" s="12">
        <v>0</v>
      </c>
      <c r="J1088" s="12">
        <v>0</v>
      </c>
      <c r="K1088" s="12"/>
    </row>
    <row r="1089" spans="1:11" x14ac:dyDescent="0.25">
      <c r="C1089" s="227" t="s">
        <v>80</v>
      </c>
      <c r="D1089" s="228"/>
      <c r="E1089" s="228"/>
      <c r="F1089" s="228"/>
      <c r="G1089" s="229"/>
      <c r="H1089" s="226"/>
      <c r="I1089" s="12">
        <v>0</v>
      </c>
      <c r="J1089" s="12">
        <v>0</v>
      </c>
      <c r="K1089" s="12"/>
    </row>
    <row r="1090" spans="1:11" x14ac:dyDescent="0.25">
      <c r="A1090" s="183" t="s">
        <v>11</v>
      </c>
      <c r="B1090" s="183"/>
      <c r="C1090" s="183"/>
      <c r="D1090" s="183"/>
      <c r="E1090" s="183"/>
      <c r="F1090" s="183"/>
      <c r="G1090" s="183"/>
      <c r="H1090" s="5"/>
      <c r="I1090" s="6"/>
      <c r="J1090" s="15"/>
      <c r="K1090" s="15"/>
    </row>
    <row r="1091" spans="1:11" x14ac:dyDescent="0.25">
      <c r="A1091" s="13"/>
      <c r="B1091" s="13"/>
      <c r="C1091" s="243" t="s">
        <v>50</v>
      </c>
      <c r="D1091" s="244"/>
      <c r="E1091" s="244"/>
      <c r="F1091" s="244"/>
      <c r="G1091" s="245"/>
      <c r="H1091" s="14">
        <f>SUM(H1092:H1098)</f>
        <v>0</v>
      </c>
      <c r="I1091" s="14">
        <f>SUM(I1092:I1098)</f>
        <v>0</v>
      </c>
      <c r="J1091" s="14">
        <f>SUM(J1092:J1098)</f>
        <v>0</v>
      </c>
      <c r="K1091" s="14"/>
    </row>
    <row r="1092" spans="1:11" x14ac:dyDescent="0.25">
      <c r="A1092" s="219"/>
      <c r="B1092" s="220"/>
      <c r="C1092" s="235" t="s">
        <v>94</v>
      </c>
      <c r="D1092" s="236"/>
      <c r="E1092" s="236"/>
      <c r="F1092" s="236"/>
      <c r="G1092" s="237"/>
      <c r="H1092" s="225"/>
      <c r="I1092" s="12">
        <v>0</v>
      </c>
      <c r="J1092" s="12">
        <v>0</v>
      </c>
      <c r="K1092" s="12"/>
    </row>
    <row r="1093" spans="1:11" x14ac:dyDescent="0.25">
      <c r="A1093" s="221"/>
      <c r="B1093" s="222"/>
      <c r="C1093" s="216" t="s">
        <v>27</v>
      </c>
      <c r="D1093" s="217"/>
      <c r="E1093" s="217"/>
      <c r="F1093" s="217"/>
      <c r="G1093" s="218"/>
      <c r="H1093" s="226"/>
      <c r="I1093" s="12">
        <v>0</v>
      </c>
      <c r="J1093" s="12">
        <v>0</v>
      </c>
      <c r="K1093" s="12"/>
    </row>
    <row r="1094" spans="1:11" x14ac:dyDescent="0.25">
      <c r="A1094" s="221"/>
      <c r="B1094" s="222"/>
      <c r="C1094" s="216" t="s">
        <v>107</v>
      </c>
      <c r="D1094" s="217"/>
      <c r="E1094" s="217"/>
      <c r="F1094" s="217"/>
      <c r="G1094" s="218"/>
      <c r="H1094" s="226"/>
      <c r="I1094" s="12">
        <v>0</v>
      </c>
      <c r="J1094" s="12">
        <v>0</v>
      </c>
      <c r="K1094" s="12"/>
    </row>
    <row r="1095" spans="1:11" x14ac:dyDescent="0.25">
      <c r="A1095" s="221"/>
      <c r="B1095" s="222"/>
      <c r="C1095" s="216" t="s">
        <v>29</v>
      </c>
      <c r="D1095" s="217"/>
      <c r="E1095" s="217"/>
      <c r="F1095" s="217"/>
      <c r="G1095" s="218"/>
      <c r="H1095" s="226"/>
      <c r="I1095" s="12">
        <v>0</v>
      </c>
      <c r="J1095" s="12">
        <v>0</v>
      </c>
      <c r="K1095" s="12"/>
    </row>
    <row r="1096" spans="1:11" x14ac:dyDescent="0.25">
      <c r="A1096" s="221"/>
      <c r="B1096" s="222"/>
      <c r="C1096" s="216" t="s">
        <v>30</v>
      </c>
      <c r="D1096" s="217"/>
      <c r="E1096" s="217"/>
      <c r="F1096" s="217"/>
      <c r="G1096" s="218"/>
      <c r="H1096" s="226"/>
      <c r="I1096" s="12">
        <v>0</v>
      </c>
      <c r="J1096" s="12">
        <v>0</v>
      </c>
      <c r="K1096" s="12"/>
    </row>
    <row r="1097" spans="1:11" x14ac:dyDescent="0.25">
      <c r="A1097" s="221"/>
      <c r="B1097" s="222"/>
      <c r="C1097" s="227" t="s">
        <v>31</v>
      </c>
      <c r="D1097" s="228"/>
      <c r="E1097" s="228"/>
      <c r="F1097" s="228"/>
      <c r="G1097" s="229"/>
      <c r="H1097" s="226"/>
      <c r="I1097" s="12">
        <v>0</v>
      </c>
      <c r="J1097" s="12">
        <v>0</v>
      </c>
      <c r="K1097" s="12"/>
    </row>
    <row r="1098" spans="1:11" x14ac:dyDescent="0.25">
      <c r="A1098" s="221"/>
      <c r="B1098" s="222"/>
      <c r="C1098" s="227" t="s">
        <v>81</v>
      </c>
      <c r="D1098" s="228"/>
      <c r="E1098" s="228"/>
      <c r="F1098" s="228"/>
      <c r="G1098" s="229"/>
      <c r="H1098" s="226"/>
      <c r="I1098" s="12">
        <v>0</v>
      </c>
      <c r="J1098" s="12">
        <v>0</v>
      </c>
      <c r="K1098" s="12"/>
    </row>
    <row r="1099" spans="1:11" x14ac:dyDescent="0.25">
      <c r="A1099" s="183" t="s">
        <v>132</v>
      </c>
      <c r="B1099" s="183"/>
      <c r="C1099" s="183"/>
      <c r="D1099" s="183"/>
      <c r="E1099" s="183"/>
      <c r="F1099" s="183"/>
      <c r="G1099" s="183"/>
      <c r="H1099" s="5"/>
      <c r="I1099" s="6"/>
      <c r="J1099" s="6"/>
      <c r="K1099" s="6"/>
    </row>
    <row r="1100" spans="1:11" ht="39" customHeight="1" x14ac:dyDescent="0.25">
      <c r="A1100" s="9">
        <v>1</v>
      </c>
      <c r="B1100" s="279" t="s">
        <v>131</v>
      </c>
      <c r="C1100" s="279"/>
      <c r="D1100" s="279"/>
      <c r="E1100" s="279"/>
      <c r="F1100" s="279"/>
      <c r="G1100" s="10" t="s">
        <v>7</v>
      </c>
      <c r="H1100" s="32">
        <f>H1101</f>
        <v>4087000</v>
      </c>
      <c r="I1100" s="25">
        <f>SUM(I1101:I1107)</f>
        <v>4151500</v>
      </c>
      <c r="J1100" s="25">
        <f>SUM(J1101:J1107)</f>
        <v>4151500</v>
      </c>
      <c r="K1100" s="11"/>
    </row>
    <row r="1101" spans="1:11" ht="15" customHeight="1" x14ac:dyDescent="0.25">
      <c r="A1101" s="4"/>
      <c r="B1101" s="65">
        <v>3</v>
      </c>
      <c r="C1101" s="66" t="s">
        <v>16</v>
      </c>
      <c r="D1101" s="158"/>
      <c r="E1101" s="158"/>
      <c r="F1101" s="158"/>
      <c r="G1101" s="158"/>
      <c r="H1101" s="157">
        <v>4087000</v>
      </c>
      <c r="I1101" s="67"/>
      <c r="J1101" s="67"/>
      <c r="K1101" s="72"/>
    </row>
    <row r="1102" spans="1:11" x14ac:dyDescent="0.25">
      <c r="A1102" s="4"/>
      <c r="B1102" s="65">
        <v>4</v>
      </c>
      <c r="C1102" s="66" t="s">
        <v>17</v>
      </c>
      <c r="D1102" s="158"/>
      <c r="E1102" s="158"/>
      <c r="F1102" s="158"/>
      <c r="G1102" s="158"/>
      <c r="H1102" s="157"/>
      <c r="I1102" s="67">
        <v>3500</v>
      </c>
      <c r="J1102" s="67">
        <f>I1102</f>
        <v>3500</v>
      </c>
      <c r="K1102" s="275" t="s">
        <v>171</v>
      </c>
    </row>
    <row r="1103" spans="1:11" x14ac:dyDescent="0.25">
      <c r="A1103" s="4"/>
      <c r="B1103" s="65">
        <v>6</v>
      </c>
      <c r="C1103" s="66" t="s">
        <v>18</v>
      </c>
      <c r="D1103" s="158"/>
      <c r="E1103" s="158"/>
      <c r="F1103" s="158"/>
      <c r="G1103" s="158"/>
      <c r="H1103" s="157"/>
      <c r="I1103" s="67">
        <v>13000</v>
      </c>
      <c r="J1103" s="67">
        <f>I1103</f>
        <v>13000</v>
      </c>
      <c r="K1103" s="275"/>
    </row>
    <row r="1104" spans="1:11" x14ac:dyDescent="0.25">
      <c r="A1104" s="4"/>
      <c r="B1104" s="65">
        <v>6</v>
      </c>
      <c r="C1104" s="66" t="s">
        <v>19</v>
      </c>
      <c r="D1104" s="158"/>
      <c r="E1104" s="158"/>
      <c r="F1104" s="158"/>
      <c r="G1104" s="158"/>
      <c r="H1104" s="157">
        <v>3268000</v>
      </c>
      <c r="I1104" s="67">
        <v>64000</v>
      </c>
      <c r="J1104" s="67">
        <f>I1104</f>
        <v>64000</v>
      </c>
      <c r="K1104" s="275"/>
    </row>
    <row r="1105" spans="1:11" x14ac:dyDescent="0.25">
      <c r="A1105" s="4"/>
      <c r="B1105" s="65">
        <v>2</v>
      </c>
      <c r="C1105" s="66" t="s">
        <v>22</v>
      </c>
      <c r="D1105" s="158"/>
      <c r="E1105" s="158"/>
      <c r="F1105" s="158"/>
      <c r="G1105" s="158"/>
      <c r="H1105" s="157"/>
      <c r="I1105" s="67">
        <v>4071000</v>
      </c>
      <c r="J1105" s="67">
        <f>I1105</f>
        <v>4071000</v>
      </c>
      <c r="K1105" s="275"/>
    </row>
    <row r="1106" spans="1:11" x14ac:dyDescent="0.25">
      <c r="A1106" s="4"/>
      <c r="B1106" s="65">
        <v>5</v>
      </c>
      <c r="C1106" s="66" t="s">
        <v>20</v>
      </c>
      <c r="D1106" s="65"/>
      <c r="E1106" s="65"/>
      <c r="F1106" s="65"/>
      <c r="G1106" s="65">
        <f>E1106*F1106</f>
        <v>0</v>
      </c>
      <c r="H1106" s="157"/>
      <c r="I1106" s="67">
        <f>G1106</f>
        <v>0</v>
      </c>
      <c r="J1106" s="67"/>
      <c r="K1106" s="72"/>
    </row>
    <row r="1107" spans="1:11" x14ac:dyDescent="0.25">
      <c r="A1107" s="4"/>
      <c r="B1107" s="68">
        <v>10</v>
      </c>
      <c r="C1107" s="66" t="s">
        <v>21</v>
      </c>
      <c r="D1107" s="65"/>
      <c r="E1107" s="65"/>
      <c r="F1107" s="65"/>
      <c r="G1107" s="65">
        <f>E1107*F1107</f>
        <v>0</v>
      </c>
      <c r="H1107" s="87"/>
      <c r="I1107" s="67">
        <f>G1107</f>
        <v>0</v>
      </c>
      <c r="J1107" s="67"/>
      <c r="K1107" s="72"/>
    </row>
    <row r="1108" spans="1:11" ht="30" customHeight="1" x14ac:dyDescent="0.25">
      <c r="A1108" s="9">
        <v>2</v>
      </c>
      <c r="B1108" s="230" t="s">
        <v>134</v>
      </c>
      <c r="C1108" s="230"/>
      <c r="D1108" s="230"/>
      <c r="E1108" s="230"/>
      <c r="F1108" s="230"/>
      <c r="G1108" s="10" t="s">
        <v>7</v>
      </c>
      <c r="H1108" s="26">
        <f>H1109</f>
        <v>10200000</v>
      </c>
      <c r="I1108" s="25">
        <f>SUM(I1109:I1115)</f>
        <v>7740555</v>
      </c>
      <c r="J1108" s="25">
        <f>SUM(J1109:J1115)</f>
        <v>7740555</v>
      </c>
      <c r="K1108" s="11"/>
    </row>
    <row r="1109" spans="1:11" x14ac:dyDescent="0.25">
      <c r="A1109" s="4"/>
      <c r="B1109" s="65">
        <v>3</v>
      </c>
      <c r="C1109" s="66" t="s">
        <v>16</v>
      </c>
      <c r="D1109" s="158"/>
      <c r="E1109" s="158"/>
      <c r="F1109" s="158"/>
      <c r="G1109" s="158"/>
      <c r="H1109" s="157">
        <v>10200000</v>
      </c>
      <c r="I1109" s="67"/>
      <c r="J1109" s="67"/>
      <c r="K1109" s="72"/>
    </row>
    <row r="1110" spans="1:11" x14ac:dyDescent="0.25">
      <c r="A1110" s="4"/>
      <c r="B1110" s="65">
        <v>4</v>
      </c>
      <c r="C1110" s="66" t="s">
        <v>17</v>
      </c>
      <c r="D1110" s="158"/>
      <c r="E1110" s="158"/>
      <c r="F1110" s="158"/>
      <c r="G1110" s="158"/>
      <c r="H1110" s="157"/>
      <c r="I1110" s="67">
        <v>260015</v>
      </c>
      <c r="J1110" s="67">
        <f>I1110</f>
        <v>260015</v>
      </c>
      <c r="K1110" s="275" t="s">
        <v>171</v>
      </c>
    </row>
    <row r="1111" spans="1:11" x14ac:dyDescent="0.25">
      <c r="A1111" s="4"/>
      <c r="B1111" s="65">
        <v>6</v>
      </c>
      <c r="C1111" s="66" t="s">
        <v>18</v>
      </c>
      <c r="D1111" s="158"/>
      <c r="E1111" s="158"/>
      <c r="F1111" s="158"/>
      <c r="G1111" s="158"/>
      <c r="H1111" s="157"/>
      <c r="I1111" s="67">
        <v>25500</v>
      </c>
      <c r="J1111" s="67">
        <f>I1111</f>
        <v>25500</v>
      </c>
      <c r="K1111" s="275"/>
    </row>
    <row r="1112" spans="1:11" x14ac:dyDescent="0.25">
      <c r="A1112" s="4"/>
      <c r="B1112" s="65">
        <v>6</v>
      </c>
      <c r="C1112" s="66" t="s">
        <v>19</v>
      </c>
      <c r="D1112" s="158"/>
      <c r="E1112" s="158"/>
      <c r="F1112" s="158"/>
      <c r="G1112" s="158"/>
      <c r="H1112" s="157">
        <v>10120464</v>
      </c>
      <c r="I1112" s="67">
        <v>48900</v>
      </c>
      <c r="J1112" s="67">
        <f>I1112</f>
        <v>48900</v>
      </c>
      <c r="K1112" s="275"/>
    </row>
    <row r="1113" spans="1:11" x14ac:dyDescent="0.25">
      <c r="A1113" s="4"/>
      <c r="B1113" s="65">
        <v>2</v>
      </c>
      <c r="C1113" s="66" t="s">
        <v>22</v>
      </c>
      <c r="D1113" s="158"/>
      <c r="E1113" s="158"/>
      <c r="F1113" s="158"/>
      <c r="G1113" s="158"/>
      <c r="H1113" s="157"/>
      <c r="I1113" s="67">
        <v>7406140</v>
      </c>
      <c r="J1113" s="67">
        <f>I1113</f>
        <v>7406140</v>
      </c>
      <c r="K1113" s="275"/>
    </row>
    <row r="1114" spans="1:11" x14ac:dyDescent="0.25">
      <c r="A1114" s="4"/>
      <c r="B1114" s="65">
        <v>5</v>
      </c>
      <c r="C1114" s="66" t="s">
        <v>20</v>
      </c>
      <c r="D1114" s="65"/>
      <c r="E1114" s="65"/>
      <c r="F1114" s="65"/>
      <c r="G1114" s="65">
        <f>E1114*F1114</f>
        <v>0</v>
      </c>
      <c r="H1114" s="157"/>
      <c r="I1114" s="67">
        <f>G1114</f>
        <v>0</v>
      </c>
      <c r="J1114" s="67"/>
      <c r="K1114" s="72"/>
    </row>
    <row r="1115" spans="1:11" x14ac:dyDescent="0.25">
      <c r="A1115" s="4"/>
      <c r="B1115" s="68">
        <v>10</v>
      </c>
      <c r="C1115" s="66" t="s">
        <v>21</v>
      </c>
      <c r="D1115" s="65"/>
      <c r="E1115" s="65"/>
      <c r="F1115" s="65"/>
      <c r="G1115" s="65">
        <f>E1115*F1115</f>
        <v>0</v>
      </c>
      <c r="H1115" s="87"/>
      <c r="I1115" s="67">
        <f>G1115</f>
        <v>0</v>
      </c>
      <c r="J1115" s="67"/>
      <c r="K1115" s="72"/>
    </row>
    <row r="1116" spans="1:11" x14ac:dyDescent="0.25">
      <c r="A1116" s="9">
        <v>3</v>
      </c>
      <c r="B1116" s="178" t="s">
        <v>138</v>
      </c>
      <c r="C1116" s="178"/>
      <c r="D1116" s="178"/>
      <c r="E1116" s="178"/>
      <c r="F1116" s="178"/>
      <c r="G1116" s="10" t="s">
        <v>7</v>
      </c>
      <c r="H1116" s="26">
        <f>H1117</f>
        <v>0</v>
      </c>
      <c r="I1116" s="25">
        <f>SUM(I1117:I1123)</f>
        <v>6958000</v>
      </c>
      <c r="J1116" s="25">
        <f>SUM(J1117:J1123)</f>
        <v>6958000</v>
      </c>
      <c r="K1116" s="11"/>
    </row>
    <row r="1117" spans="1:11" x14ac:dyDescent="0.25">
      <c r="A1117" s="4"/>
      <c r="B1117" s="65">
        <v>3</v>
      </c>
      <c r="C1117" s="66" t="s">
        <v>16</v>
      </c>
      <c r="D1117" s="158"/>
      <c r="E1117" s="158"/>
      <c r="F1117" s="158"/>
      <c r="G1117" s="158"/>
      <c r="H1117" s="157"/>
      <c r="I1117" s="67">
        <v>81000</v>
      </c>
      <c r="J1117" s="67">
        <f>I1117</f>
        <v>81000</v>
      </c>
      <c r="K1117" s="72" t="s">
        <v>225</v>
      </c>
    </row>
    <row r="1118" spans="1:11" x14ac:dyDescent="0.25">
      <c r="A1118" s="4"/>
      <c r="B1118" s="65">
        <v>4</v>
      </c>
      <c r="C1118" s="66" t="s">
        <v>17</v>
      </c>
      <c r="D1118" s="158"/>
      <c r="E1118" s="158"/>
      <c r="F1118" s="158"/>
      <c r="G1118" s="158"/>
      <c r="H1118" s="157"/>
      <c r="I1118" s="67">
        <v>257000</v>
      </c>
      <c r="J1118" s="67">
        <f>I1118</f>
        <v>257000</v>
      </c>
      <c r="K1118" s="275" t="s">
        <v>171</v>
      </c>
    </row>
    <row r="1119" spans="1:11" x14ac:dyDescent="0.25">
      <c r="A1119" s="4"/>
      <c r="B1119" s="65">
        <v>6</v>
      </c>
      <c r="C1119" s="66" t="s">
        <v>18</v>
      </c>
      <c r="D1119" s="158"/>
      <c r="E1119" s="158"/>
      <c r="F1119" s="158"/>
      <c r="G1119" s="158"/>
      <c r="H1119" s="157"/>
      <c r="I1119" s="67">
        <v>20000</v>
      </c>
      <c r="J1119" s="67">
        <f t="shared" ref="J1119:J1122" si="72">I1119</f>
        <v>20000</v>
      </c>
      <c r="K1119" s="275"/>
    </row>
    <row r="1120" spans="1:11" x14ac:dyDescent="0.25">
      <c r="A1120" s="4"/>
      <c r="B1120" s="65">
        <v>6</v>
      </c>
      <c r="C1120" s="66" t="s">
        <v>19</v>
      </c>
      <c r="D1120" s="158"/>
      <c r="E1120" s="158"/>
      <c r="F1120" s="158"/>
      <c r="G1120" s="158"/>
      <c r="H1120" s="157"/>
      <c r="I1120" s="67">
        <v>100000</v>
      </c>
      <c r="J1120" s="67">
        <f t="shared" si="72"/>
        <v>100000</v>
      </c>
      <c r="K1120" s="275"/>
    </row>
    <row r="1121" spans="1:11" x14ac:dyDescent="0.25">
      <c r="A1121" s="4"/>
      <c r="B1121" s="65">
        <v>2</v>
      </c>
      <c r="C1121" s="66" t="s">
        <v>22</v>
      </c>
      <c r="D1121" s="158"/>
      <c r="E1121" s="158"/>
      <c r="F1121" s="158"/>
      <c r="G1121" s="158"/>
      <c r="H1121" s="157"/>
      <c r="I1121" s="67">
        <f>9000000-2500000</f>
        <v>6500000</v>
      </c>
      <c r="J1121" s="67">
        <f t="shared" si="72"/>
        <v>6500000</v>
      </c>
      <c r="K1121" s="275"/>
    </row>
    <row r="1122" spans="1:11" x14ac:dyDescent="0.25">
      <c r="A1122" s="4"/>
      <c r="B1122" s="65">
        <v>5</v>
      </c>
      <c r="C1122" s="66" t="s">
        <v>20</v>
      </c>
      <c r="D1122" s="65"/>
      <c r="E1122" s="65"/>
      <c r="F1122" s="65"/>
      <c r="G1122" s="65">
        <f>E1122*F1122</f>
        <v>0</v>
      </c>
      <c r="H1122" s="157"/>
      <c r="I1122" s="67">
        <f>G1122</f>
        <v>0</v>
      </c>
      <c r="J1122" s="67">
        <f t="shared" si="72"/>
        <v>0</v>
      </c>
      <c r="K1122" s="72"/>
    </row>
    <row r="1123" spans="1:11" x14ac:dyDescent="0.25">
      <c r="A1123" s="4"/>
      <c r="B1123" s="68">
        <v>10</v>
      </c>
      <c r="C1123" s="66" t="s">
        <v>21</v>
      </c>
      <c r="D1123" s="65"/>
      <c r="E1123" s="65"/>
      <c r="F1123" s="65"/>
      <c r="G1123" s="65">
        <f>E1123*F1123</f>
        <v>0</v>
      </c>
      <c r="H1123" s="105"/>
      <c r="I1123" s="67">
        <f>G1123</f>
        <v>0</v>
      </c>
      <c r="J1123" s="67"/>
      <c r="K1123" s="72"/>
    </row>
    <row r="1124" spans="1:11" ht="28.5" customHeight="1" x14ac:dyDescent="0.25">
      <c r="A1124" s="9">
        <v>4</v>
      </c>
      <c r="B1124" s="166" t="s">
        <v>187</v>
      </c>
      <c r="C1124" s="166"/>
      <c r="D1124" s="166"/>
      <c r="E1124" s="166"/>
      <c r="F1124" s="166"/>
      <c r="G1124" s="10" t="s">
        <v>7</v>
      </c>
      <c r="H1124" s="11">
        <f>SUM(H1125:H1131)</f>
        <v>0</v>
      </c>
      <c r="I1124" s="40">
        <f>SUM(I1125:I1131)</f>
        <v>39161100</v>
      </c>
      <c r="J1124" s="40">
        <f>SUM(J1125:J1131)</f>
        <v>39161100</v>
      </c>
      <c r="K1124" s="11"/>
    </row>
    <row r="1125" spans="1:11" x14ac:dyDescent="0.25">
      <c r="A1125" s="4"/>
      <c r="B1125" s="65">
        <v>3</v>
      </c>
      <c r="C1125" s="66" t="s">
        <v>16</v>
      </c>
      <c r="D1125" s="158"/>
      <c r="E1125" s="158"/>
      <c r="F1125" s="158"/>
      <c r="G1125" s="158"/>
      <c r="H1125" s="196"/>
      <c r="I1125" s="102"/>
      <c r="J1125" s="102"/>
      <c r="K1125" s="72"/>
    </row>
    <row r="1126" spans="1:11" x14ac:dyDescent="0.25">
      <c r="A1126" s="4"/>
      <c r="B1126" s="65">
        <v>4</v>
      </c>
      <c r="C1126" s="66" t="s">
        <v>17</v>
      </c>
      <c r="D1126" s="158"/>
      <c r="E1126" s="158"/>
      <c r="F1126" s="158"/>
      <c r="G1126" s="158"/>
      <c r="H1126" s="196"/>
      <c r="I1126" s="102"/>
      <c r="J1126" s="102"/>
      <c r="K1126" s="72"/>
    </row>
    <row r="1127" spans="1:11" x14ac:dyDescent="0.25">
      <c r="A1127" s="4"/>
      <c r="B1127" s="65">
        <v>6</v>
      </c>
      <c r="C1127" s="66" t="s">
        <v>18</v>
      </c>
      <c r="D1127" s="158"/>
      <c r="E1127" s="158"/>
      <c r="F1127" s="158"/>
      <c r="G1127" s="158"/>
      <c r="H1127" s="196"/>
      <c r="I1127" s="102"/>
      <c r="J1127" s="102"/>
      <c r="K1127" s="72"/>
    </row>
    <row r="1128" spans="1:11" x14ac:dyDescent="0.25">
      <c r="A1128" s="4"/>
      <c r="B1128" s="65">
        <v>6</v>
      </c>
      <c r="C1128" s="66" t="s">
        <v>19</v>
      </c>
      <c r="D1128" s="158"/>
      <c r="E1128" s="158"/>
      <c r="F1128" s="158"/>
      <c r="G1128" s="158"/>
      <c r="H1128" s="69"/>
      <c r="I1128" s="102"/>
      <c r="J1128" s="102"/>
      <c r="K1128" s="72"/>
    </row>
    <row r="1129" spans="1:11" x14ac:dyDescent="0.25">
      <c r="A1129" s="4"/>
      <c r="B1129" s="65">
        <v>2</v>
      </c>
      <c r="C1129" s="66" t="s">
        <v>22</v>
      </c>
      <c r="D1129" s="158"/>
      <c r="E1129" s="158"/>
      <c r="F1129" s="158"/>
      <c r="G1129" s="158"/>
      <c r="H1129" s="69"/>
      <c r="I1129" s="102"/>
      <c r="J1129" s="102"/>
      <c r="K1129" s="72"/>
    </row>
    <row r="1130" spans="1:11" x14ac:dyDescent="0.25">
      <c r="A1130" s="4"/>
      <c r="B1130" s="65">
        <v>5</v>
      </c>
      <c r="C1130" s="66" t="s">
        <v>20</v>
      </c>
      <c r="D1130" s="65" t="s">
        <v>188</v>
      </c>
      <c r="E1130" s="65">
        <v>1</v>
      </c>
      <c r="F1130" s="107">
        <v>49941100</v>
      </c>
      <c r="G1130" s="75">
        <f>E1130*F1130</f>
        <v>49941100</v>
      </c>
      <c r="H1130" s="69"/>
      <c r="I1130" s="102">
        <v>39161100</v>
      </c>
      <c r="J1130" s="102">
        <f>I1130</f>
        <v>39161100</v>
      </c>
      <c r="K1130" s="72" t="s">
        <v>201</v>
      </c>
    </row>
    <row r="1131" spans="1:11" x14ac:dyDescent="0.25">
      <c r="A1131" s="4"/>
      <c r="B1131" s="68">
        <v>10</v>
      </c>
      <c r="C1131" s="66" t="s">
        <v>21</v>
      </c>
      <c r="D1131" s="65"/>
      <c r="E1131" s="65"/>
      <c r="F1131" s="65"/>
      <c r="G1131" s="65">
        <f>E1131*F1131</f>
        <v>0</v>
      </c>
      <c r="H1131" s="69"/>
      <c r="I1131" s="102">
        <f>G1131</f>
        <v>0</v>
      </c>
      <c r="J1131" s="102"/>
      <c r="K1131" s="72"/>
    </row>
    <row r="1132" spans="1:11" x14ac:dyDescent="0.25">
      <c r="A1132" s="13"/>
      <c r="B1132" s="97"/>
      <c r="C1132" s="240" t="s">
        <v>51</v>
      </c>
      <c r="D1132" s="241"/>
      <c r="E1132" s="241"/>
      <c r="F1132" s="241"/>
      <c r="G1132" s="242"/>
      <c r="H1132" s="106">
        <f>SUM(H1133:H1139)</f>
        <v>14287000</v>
      </c>
      <c r="I1132" s="98">
        <f>SUM(I1133:I1139)</f>
        <v>58011155</v>
      </c>
      <c r="J1132" s="98">
        <f>SUM(J1133:J1139)</f>
        <v>58011155</v>
      </c>
      <c r="K1132" s="99"/>
    </row>
    <row r="1133" spans="1:11" x14ac:dyDescent="0.25">
      <c r="A1133" s="219"/>
      <c r="B1133" s="220"/>
      <c r="C1133" s="235" t="s">
        <v>95</v>
      </c>
      <c r="D1133" s="236"/>
      <c r="E1133" s="236"/>
      <c r="F1133" s="236"/>
      <c r="G1133" s="237"/>
      <c r="H1133" s="231">
        <f>H1101+H1109+H1117</f>
        <v>14287000</v>
      </c>
      <c r="I1133" s="28">
        <f t="shared" ref="I1133:J1139" si="73">I1101+I1109+I1117+I1125</f>
        <v>81000</v>
      </c>
      <c r="J1133" s="28">
        <f t="shared" si="73"/>
        <v>81000</v>
      </c>
      <c r="K1133" s="12"/>
    </row>
    <row r="1134" spans="1:11" x14ac:dyDescent="0.25">
      <c r="A1134" s="221"/>
      <c r="B1134" s="222"/>
      <c r="C1134" s="216" t="s">
        <v>32</v>
      </c>
      <c r="D1134" s="217"/>
      <c r="E1134" s="217"/>
      <c r="F1134" s="217"/>
      <c r="G1134" s="218"/>
      <c r="H1134" s="232"/>
      <c r="I1134" s="28">
        <f t="shared" si="73"/>
        <v>520515</v>
      </c>
      <c r="J1134" s="28">
        <f t="shared" si="73"/>
        <v>520515</v>
      </c>
      <c r="K1134" s="12"/>
    </row>
    <row r="1135" spans="1:11" x14ac:dyDescent="0.25">
      <c r="A1135" s="221"/>
      <c r="B1135" s="222"/>
      <c r="C1135" s="216" t="s">
        <v>106</v>
      </c>
      <c r="D1135" s="217"/>
      <c r="E1135" s="217"/>
      <c r="F1135" s="217"/>
      <c r="G1135" s="218"/>
      <c r="H1135" s="232"/>
      <c r="I1135" s="28">
        <f t="shared" si="73"/>
        <v>58500</v>
      </c>
      <c r="J1135" s="28">
        <f t="shared" si="73"/>
        <v>58500</v>
      </c>
      <c r="K1135" s="12"/>
    </row>
    <row r="1136" spans="1:11" x14ac:dyDescent="0.25">
      <c r="A1136" s="221"/>
      <c r="B1136" s="222"/>
      <c r="C1136" s="216" t="s">
        <v>33</v>
      </c>
      <c r="D1136" s="217"/>
      <c r="E1136" s="217"/>
      <c r="F1136" s="217"/>
      <c r="G1136" s="218"/>
      <c r="H1136" s="232"/>
      <c r="I1136" s="28">
        <f t="shared" si="73"/>
        <v>212900</v>
      </c>
      <c r="J1136" s="28">
        <f t="shared" si="73"/>
        <v>212900</v>
      </c>
      <c r="K1136" s="12"/>
    </row>
    <row r="1137" spans="1:11" x14ac:dyDescent="0.25">
      <c r="A1137" s="221"/>
      <c r="B1137" s="222"/>
      <c r="C1137" s="216" t="s">
        <v>34</v>
      </c>
      <c r="D1137" s="217"/>
      <c r="E1137" s="217"/>
      <c r="F1137" s="217"/>
      <c r="G1137" s="218"/>
      <c r="H1137" s="232"/>
      <c r="I1137" s="28">
        <f t="shared" si="73"/>
        <v>17977140</v>
      </c>
      <c r="J1137" s="28">
        <f t="shared" si="73"/>
        <v>17977140</v>
      </c>
      <c r="K1137" s="12"/>
    </row>
    <row r="1138" spans="1:11" x14ac:dyDescent="0.25">
      <c r="A1138" s="221"/>
      <c r="B1138" s="222"/>
      <c r="C1138" s="227" t="s">
        <v>35</v>
      </c>
      <c r="D1138" s="228"/>
      <c r="E1138" s="228"/>
      <c r="F1138" s="228"/>
      <c r="G1138" s="229"/>
      <c r="H1138" s="232"/>
      <c r="I1138" s="28">
        <f t="shared" si="73"/>
        <v>39161100</v>
      </c>
      <c r="J1138" s="28">
        <f t="shared" si="73"/>
        <v>39161100</v>
      </c>
      <c r="K1138" s="12"/>
    </row>
    <row r="1139" spans="1:11" x14ac:dyDescent="0.25">
      <c r="A1139" s="221"/>
      <c r="B1139" s="222"/>
      <c r="C1139" s="227" t="s">
        <v>82</v>
      </c>
      <c r="D1139" s="228"/>
      <c r="E1139" s="228"/>
      <c r="F1139" s="228"/>
      <c r="G1139" s="229"/>
      <c r="H1139" s="232"/>
      <c r="I1139" s="28">
        <f t="shared" si="73"/>
        <v>0</v>
      </c>
      <c r="J1139" s="28">
        <f t="shared" si="73"/>
        <v>0</v>
      </c>
      <c r="K1139" s="12"/>
    </row>
    <row r="1140" spans="1:11" x14ac:dyDescent="0.25">
      <c r="A1140" s="198" t="s">
        <v>8</v>
      </c>
      <c r="B1140" s="255"/>
      <c r="C1140" s="255"/>
      <c r="D1140" s="255"/>
      <c r="E1140" s="255"/>
      <c r="F1140" s="255"/>
      <c r="G1140" s="255"/>
      <c r="H1140" s="33"/>
      <c r="I1140" s="34"/>
      <c r="J1140" s="34"/>
      <c r="K1140" s="8"/>
    </row>
    <row r="1141" spans="1:11" ht="48.75" customHeight="1" x14ac:dyDescent="0.25">
      <c r="A1141" s="9">
        <v>1</v>
      </c>
      <c r="B1141" s="279" t="s">
        <v>130</v>
      </c>
      <c r="C1141" s="279"/>
      <c r="D1141" s="279"/>
      <c r="E1141" s="279"/>
      <c r="F1141" s="279"/>
      <c r="G1141" s="10" t="s">
        <v>7</v>
      </c>
      <c r="H1141" s="26">
        <f>H1142</f>
        <v>8225000</v>
      </c>
      <c r="I1141" s="25">
        <f>SUM(I1142:I1148)</f>
        <v>8581000</v>
      </c>
      <c r="J1141" s="25">
        <f>SUM(J1142:J1148)</f>
        <v>8581000</v>
      </c>
      <c r="K1141" s="11"/>
    </row>
    <row r="1142" spans="1:11" ht="15" customHeight="1" x14ac:dyDescent="0.25">
      <c r="A1142" s="4"/>
      <c r="B1142" s="65">
        <v>3</v>
      </c>
      <c r="C1142" s="66" t="s">
        <v>16</v>
      </c>
      <c r="D1142" s="158"/>
      <c r="E1142" s="158"/>
      <c r="F1142" s="158"/>
      <c r="G1142" s="158"/>
      <c r="H1142" s="157">
        <v>8225000</v>
      </c>
      <c r="I1142" s="67"/>
      <c r="J1142" s="67"/>
      <c r="K1142" s="72"/>
    </row>
    <row r="1143" spans="1:11" x14ac:dyDescent="0.25">
      <c r="A1143" s="4"/>
      <c r="B1143" s="65">
        <v>4</v>
      </c>
      <c r="C1143" s="66" t="s">
        <v>17</v>
      </c>
      <c r="D1143" s="158"/>
      <c r="E1143" s="158"/>
      <c r="F1143" s="158"/>
      <c r="G1143" s="158"/>
      <c r="H1143" s="157"/>
      <c r="I1143" s="67">
        <v>235000</v>
      </c>
      <c r="J1143" s="67">
        <f>I1143</f>
        <v>235000</v>
      </c>
      <c r="K1143" s="275" t="s">
        <v>201</v>
      </c>
    </row>
    <row r="1144" spans="1:11" x14ac:dyDescent="0.25">
      <c r="A1144" s="4"/>
      <c r="B1144" s="65">
        <v>6</v>
      </c>
      <c r="C1144" s="66" t="s">
        <v>18</v>
      </c>
      <c r="D1144" s="158"/>
      <c r="E1144" s="158"/>
      <c r="F1144" s="158"/>
      <c r="G1144" s="158"/>
      <c r="H1144" s="157"/>
      <c r="I1144" s="67">
        <v>31000</v>
      </c>
      <c r="J1144" s="67">
        <f>I1144</f>
        <v>31000</v>
      </c>
      <c r="K1144" s="275"/>
    </row>
    <row r="1145" spans="1:11" x14ac:dyDescent="0.25">
      <c r="A1145" s="4"/>
      <c r="B1145" s="65">
        <v>6</v>
      </c>
      <c r="C1145" s="66" t="s">
        <v>19</v>
      </c>
      <c r="D1145" s="158"/>
      <c r="E1145" s="158"/>
      <c r="F1145" s="158"/>
      <c r="G1145" s="158"/>
      <c r="H1145" s="157">
        <v>7069000</v>
      </c>
      <c r="I1145" s="67">
        <v>125000</v>
      </c>
      <c r="J1145" s="67">
        <f>I1145</f>
        <v>125000</v>
      </c>
      <c r="K1145" s="275"/>
    </row>
    <row r="1146" spans="1:11" x14ac:dyDescent="0.25">
      <c r="A1146" s="4"/>
      <c r="B1146" s="65">
        <v>2</v>
      </c>
      <c r="C1146" s="66" t="s">
        <v>22</v>
      </c>
      <c r="D1146" s="158"/>
      <c r="E1146" s="158"/>
      <c r="F1146" s="158"/>
      <c r="G1146" s="158"/>
      <c r="H1146" s="157"/>
      <c r="I1146" s="67">
        <v>8190000</v>
      </c>
      <c r="J1146" s="67">
        <f>I1146</f>
        <v>8190000</v>
      </c>
      <c r="K1146" s="275"/>
    </row>
    <row r="1147" spans="1:11" x14ac:dyDescent="0.25">
      <c r="A1147" s="4"/>
      <c r="B1147" s="65">
        <v>5</v>
      </c>
      <c r="C1147" s="66" t="s">
        <v>20</v>
      </c>
      <c r="D1147" s="65"/>
      <c r="E1147" s="65"/>
      <c r="F1147" s="65"/>
      <c r="G1147" s="65">
        <f>E1147*F1147</f>
        <v>0</v>
      </c>
      <c r="H1147" s="157"/>
      <c r="I1147" s="67">
        <f>G1147</f>
        <v>0</v>
      </c>
      <c r="J1147" s="67"/>
      <c r="K1147" s="72"/>
    </row>
    <row r="1148" spans="1:11" x14ac:dyDescent="0.25">
      <c r="A1148" s="4"/>
      <c r="B1148" s="68">
        <v>10</v>
      </c>
      <c r="C1148" s="66" t="s">
        <v>21</v>
      </c>
      <c r="D1148" s="65"/>
      <c r="E1148" s="65"/>
      <c r="F1148" s="65"/>
      <c r="G1148" s="65">
        <f>E1148*F1148</f>
        <v>0</v>
      </c>
      <c r="H1148" s="87"/>
      <c r="I1148" s="67">
        <f>G1148</f>
        <v>0</v>
      </c>
      <c r="J1148" s="67"/>
      <c r="K1148" s="72"/>
    </row>
    <row r="1149" spans="1:11" x14ac:dyDescent="0.25">
      <c r="A1149" s="9">
        <v>2</v>
      </c>
      <c r="B1149" s="178" t="s">
        <v>135</v>
      </c>
      <c r="C1149" s="178"/>
      <c r="D1149" s="178"/>
      <c r="E1149" s="178"/>
      <c r="F1149" s="178"/>
      <c r="G1149" s="10" t="s">
        <v>7</v>
      </c>
      <c r="H1149" s="26">
        <f>H1150</f>
        <v>28500000</v>
      </c>
      <c r="I1149" s="25">
        <f>SUM(I1150:I1157)</f>
        <v>15900000</v>
      </c>
      <c r="J1149" s="25">
        <f>SUM(J1150:J1157)</f>
        <v>15900000</v>
      </c>
      <c r="K1149" s="11"/>
    </row>
    <row r="1150" spans="1:11" x14ac:dyDescent="0.25">
      <c r="A1150" s="4"/>
      <c r="B1150" s="65">
        <v>3</v>
      </c>
      <c r="C1150" s="66" t="s">
        <v>16</v>
      </c>
      <c r="D1150" s="158"/>
      <c r="E1150" s="158"/>
      <c r="F1150" s="158"/>
      <c r="G1150" s="158"/>
      <c r="H1150" s="157">
        <v>28500000</v>
      </c>
      <c r="I1150" s="67"/>
      <c r="J1150" s="67"/>
      <c r="K1150" s="72"/>
    </row>
    <row r="1151" spans="1:11" x14ac:dyDescent="0.25">
      <c r="A1151" s="4"/>
      <c r="B1151" s="65">
        <v>4</v>
      </c>
      <c r="C1151" s="66" t="s">
        <v>17</v>
      </c>
      <c r="D1151" s="158"/>
      <c r="E1151" s="158"/>
      <c r="F1151" s="158"/>
      <c r="G1151" s="158"/>
      <c r="H1151" s="157"/>
      <c r="I1151" s="67">
        <v>650000</v>
      </c>
      <c r="J1151" s="67">
        <f t="shared" ref="J1151:J1157" si="74">I1151</f>
        <v>650000</v>
      </c>
      <c r="K1151" s="294" t="s">
        <v>201</v>
      </c>
    </row>
    <row r="1152" spans="1:11" x14ac:dyDescent="0.25">
      <c r="A1152" s="4"/>
      <c r="B1152" s="65">
        <v>6</v>
      </c>
      <c r="C1152" s="66" t="s">
        <v>18</v>
      </c>
      <c r="D1152" s="158"/>
      <c r="E1152" s="158"/>
      <c r="F1152" s="158"/>
      <c r="G1152" s="158"/>
      <c r="H1152" s="157"/>
      <c r="I1152" s="67">
        <v>59000</v>
      </c>
      <c r="J1152" s="67">
        <f t="shared" si="74"/>
        <v>59000</v>
      </c>
      <c r="K1152" s="294"/>
    </row>
    <row r="1153" spans="1:11" x14ac:dyDescent="0.25">
      <c r="A1153" s="4"/>
      <c r="B1153" s="65">
        <v>6</v>
      </c>
      <c r="C1153" s="66" t="s">
        <v>19</v>
      </c>
      <c r="D1153" s="158"/>
      <c r="E1153" s="158"/>
      <c r="F1153" s="158"/>
      <c r="G1153" s="158"/>
      <c r="H1153" s="157">
        <v>28450000</v>
      </c>
      <c r="I1153" s="67">
        <v>125000</v>
      </c>
      <c r="J1153" s="67">
        <f t="shared" si="74"/>
        <v>125000</v>
      </c>
      <c r="K1153" s="294"/>
    </row>
    <row r="1154" spans="1:11" s="115" customFormat="1" x14ac:dyDescent="0.25">
      <c r="A1154" s="64"/>
      <c r="B1154" s="65">
        <v>6</v>
      </c>
      <c r="C1154" s="66" t="s">
        <v>292</v>
      </c>
      <c r="D1154" s="147"/>
      <c r="E1154" s="147"/>
      <c r="F1154" s="147"/>
      <c r="G1154" s="147"/>
      <c r="H1154" s="157"/>
      <c r="I1154" s="67">
        <f>10000+55000</f>
        <v>65000</v>
      </c>
      <c r="J1154" s="67">
        <f>I1154</f>
        <v>65000</v>
      </c>
      <c r="K1154" s="294"/>
    </row>
    <row r="1155" spans="1:11" x14ac:dyDescent="0.25">
      <c r="A1155" s="4"/>
      <c r="B1155" s="65">
        <v>2</v>
      </c>
      <c r="C1155" s="66" t="s">
        <v>22</v>
      </c>
      <c r="D1155" s="158"/>
      <c r="E1155" s="158"/>
      <c r="F1155" s="158"/>
      <c r="G1155" s="158"/>
      <c r="H1155" s="157"/>
      <c r="I1155" s="67">
        <f>25000000-10000000</f>
        <v>15000000</v>
      </c>
      <c r="J1155" s="67">
        <f t="shared" si="74"/>
        <v>15000000</v>
      </c>
      <c r="K1155" s="294"/>
    </row>
    <row r="1156" spans="1:11" x14ac:dyDescent="0.25">
      <c r="A1156" s="4"/>
      <c r="B1156" s="65">
        <v>5</v>
      </c>
      <c r="C1156" s="66" t="s">
        <v>20</v>
      </c>
      <c r="D1156" s="65" t="s">
        <v>123</v>
      </c>
      <c r="E1156" s="65">
        <v>1</v>
      </c>
      <c r="F1156" s="89">
        <v>1500000</v>
      </c>
      <c r="G1156" s="89">
        <f>E1156*F1156</f>
        <v>1500000</v>
      </c>
      <c r="H1156" s="157"/>
      <c r="I1156" s="67">
        <v>1000</v>
      </c>
      <c r="J1156" s="67">
        <f t="shared" si="74"/>
        <v>1000</v>
      </c>
      <c r="K1156" s="72"/>
    </row>
    <row r="1157" spans="1:11" x14ac:dyDescent="0.25">
      <c r="A1157" s="4"/>
      <c r="B1157" s="68">
        <v>10</v>
      </c>
      <c r="C1157" s="66" t="s">
        <v>21</v>
      </c>
      <c r="D1157" s="65"/>
      <c r="E1157" s="65"/>
      <c r="F1157" s="65"/>
      <c r="G1157" s="65">
        <f>E1157*F1157</f>
        <v>0</v>
      </c>
      <c r="H1157" s="87"/>
      <c r="I1157" s="67">
        <f>G1157</f>
        <v>0</v>
      </c>
      <c r="J1157" s="67">
        <f t="shared" si="74"/>
        <v>0</v>
      </c>
      <c r="K1157" s="72"/>
    </row>
    <row r="1158" spans="1:11" x14ac:dyDescent="0.25">
      <c r="A1158" s="13"/>
      <c r="B1158" s="97"/>
      <c r="C1158" s="240" t="s">
        <v>53</v>
      </c>
      <c r="D1158" s="241"/>
      <c r="E1158" s="241"/>
      <c r="F1158" s="241"/>
      <c r="G1158" s="242"/>
      <c r="H1158" s="98">
        <f>SUM(H1159:H1165)</f>
        <v>36725000</v>
      </c>
      <c r="I1158" s="98">
        <f>I1149+I1141</f>
        <v>24481000</v>
      </c>
      <c r="J1158" s="98">
        <f>J1149+J1141</f>
        <v>24481000</v>
      </c>
      <c r="K1158" s="99"/>
    </row>
    <row r="1159" spans="1:11" x14ac:dyDescent="0.25">
      <c r="A1159" s="219"/>
      <c r="B1159" s="220"/>
      <c r="C1159" s="235" t="s">
        <v>97</v>
      </c>
      <c r="D1159" s="236"/>
      <c r="E1159" s="236"/>
      <c r="F1159" s="236"/>
      <c r="G1159" s="237"/>
      <c r="H1159" s="231">
        <f>H1142+H1150</f>
        <v>36725000</v>
      </c>
      <c r="I1159" s="28">
        <f>I1142+I1150</f>
        <v>0</v>
      </c>
      <c r="J1159" s="28">
        <f>J1142+J1150</f>
        <v>0</v>
      </c>
      <c r="K1159" s="12"/>
    </row>
    <row r="1160" spans="1:11" x14ac:dyDescent="0.25">
      <c r="A1160" s="221"/>
      <c r="B1160" s="222"/>
      <c r="C1160" s="216" t="s">
        <v>39</v>
      </c>
      <c r="D1160" s="217"/>
      <c r="E1160" s="217"/>
      <c r="F1160" s="217"/>
      <c r="G1160" s="218"/>
      <c r="H1160" s="232"/>
      <c r="I1160" s="28">
        <f>I1143+I1151</f>
        <v>885000</v>
      </c>
      <c r="J1160" s="28">
        <f>J1143+J1151</f>
        <v>885000</v>
      </c>
      <c r="K1160" s="12"/>
    </row>
    <row r="1161" spans="1:11" x14ac:dyDescent="0.25">
      <c r="A1161" s="221"/>
      <c r="B1161" s="222"/>
      <c r="C1161" s="216" t="s">
        <v>285</v>
      </c>
      <c r="D1161" s="217"/>
      <c r="E1161" s="217"/>
      <c r="F1161" s="217"/>
      <c r="G1161" s="218"/>
      <c r="H1161" s="232"/>
      <c r="I1161" s="28">
        <f>I1144+I1152+I1154</f>
        <v>155000</v>
      </c>
      <c r="J1161" s="28">
        <f>J1144+J1152+J1154</f>
        <v>155000</v>
      </c>
      <c r="K1161" s="12"/>
    </row>
    <row r="1162" spans="1:11" x14ac:dyDescent="0.25">
      <c r="A1162" s="221"/>
      <c r="B1162" s="222"/>
      <c r="C1162" s="216" t="s">
        <v>40</v>
      </c>
      <c r="D1162" s="217"/>
      <c r="E1162" s="217"/>
      <c r="F1162" s="217"/>
      <c r="G1162" s="218"/>
      <c r="H1162" s="232"/>
      <c r="I1162" s="28">
        <f>I1145+I1153</f>
        <v>250000</v>
      </c>
      <c r="J1162" s="28">
        <f>J1145+J1153</f>
        <v>250000</v>
      </c>
      <c r="K1162" s="12"/>
    </row>
    <row r="1163" spans="1:11" x14ac:dyDescent="0.25">
      <c r="A1163" s="221"/>
      <c r="B1163" s="222"/>
      <c r="C1163" s="216" t="s">
        <v>41</v>
      </c>
      <c r="D1163" s="217"/>
      <c r="E1163" s="217"/>
      <c r="F1163" s="217"/>
      <c r="G1163" s="218"/>
      <c r="H1163" s="232"/>
      <c r="I1163" s="28">
        <f t="shared" ref="I1163:J1165" si="75">I1146+I1155</f>
        <v>23190000</v>
      </c>
      <c r="J1163" s="28">
        <f t="shared" si="75"/>
        <v>23190000</v>
      </c>
      <c r="K1163" s="12"/>
    </row>
    <row r="1164" spans="1:11" x14ac:dyDescent="0.25">
      <c r="A1164" s="221"/>
      <c r="B1164" s="222"/>
      <c r="C1164" s="227" t="s">
        <v>42</v>
      </c>
      <c r="D1164" s="228"/>
      <c r="E1164" s="228"/>
      <c r="F1164" s="228"/>
      <c r="G1164" s="229"/>
      <c r="H1164" s="232"/>
      <c r="I1164" s="28">
        <f t="shared" si="75"/>
        <v>1000</v>
      </c>
      <c r="J1164" s="28">
        <f t="shared" si="75"/>
        <v>1000</v>
      </c>
      <c r="K1164" s="12"/>
    </row>
    <row r="1165" spans="1:11" x14ac:dyDescent="0.25">
      <c r="A1165" s="221"/>
      <c r="B1165" s="222"/>
      <c r="C1165" s="227" t="s">
        <v>83</v>
      </c>
      <c r="D1165" s="228"/>
      <c r="E1165" s="228"/>
      <c r="F1165" s="228"/>
      <c r="G1165" s="229"/>
      <c r="H1165" s="232"/>
      <c r="I1165" s="28">
        <f t="shared" si="75"/>
        <v>0</v>
      </c>
      <c r="J1165" s="28">
        <f t="shared" si="75"/>
        <v>0</v>
      </c>
      <c r="K1165" s="12"/>
    </row>
    <row r="1166" spans="1:11" x14ac:dyDescent="0.25">
      <c r="A1166" s="183" t="s">
        <v>13</v>
      </c>
      <c r="B1166" s="183"/>
      <c r="C1166" s="183"/>
      <c r="D1166" s="183"/>
      <c r="E1166" s="183"/>
      <c r="F1166" s="183"/>
      <c r="G1166" s="183"/>
      <c r="H1166" s="5"/>
      <c r="I1166" s="6"/>
      <c r="J1166" s="6"/>
      <c r="K1166" s="6"/>
    </row>
    <row r="1167" spans="1:11" x14ac:dyDescent="0.25">
      <c r="A1167" s="13"/>
      <c r="B1167" s="13"/>
      <c r="C1167" s="243" t="s">
        <v>54</v>
      </c>
      <c r="D1167" s="244"/>
      <c r="E1167" s="244"/>
      <c r="F1167" s="244"/>
      <c r="G1167" s="245"/>
      <c r="H1167" s="14">
        <f>SUM(H1168:H1174)</f>
        <v>0</v>
      </c>
      <c r="I1167" s="14">
        <f>SUM(I1168:I1174)</f>
        <v>0</v>
      </c>
      <c r="J1167" s="14">
        <f>SUM(J1168:J1174)</f>
        <v>0</v>
      </c>
      <c r="K1167" s="14"/>
    </row>
    <row r="1168" spans="1:11" x14ac:dyDescent="0.25">
      <c r="A1168" s="219"/>
      <c r="B1168" s="220"/>
      <c r="C1168" s="235" t="s">
        <v>98</v>
      </c>
      <c r="D1168" s="236"/>
      <c r="E1168" s="236"/>
      <c r="F1168" s="236"/>
      <c r="G1168" s="237"/>
      <c r="H1168" s="260">
        <v>0</v>
      </c>
      <c r="I1168" s="12">
        <v>0</v>
      </c>
      <c r="J1168" s="12">
        <v>0</v>
      </c>
      <c r="K1168" s="12"/>
    </row>
    <row r="1169" spans="1:11" x14ac:dyDescent="0.25">
      <c r="A1169" s="221"/>
      <c r="B1169" s="222"/>
      <c r="C1169" s="216" t="s">
        <v>43</v>
      </c>
      <c r="D1169" s="217"/>
      <c r="E1169" s="217"/>
      <c r="F1169" s="217"/>
      <c r="G1169" s="218"/>
      <c r="H1169" s="261"/>
      <c r="I1169" s="12">
        <v>0</v>
      </c>
      <c r="J1169" s="12">
        <v>0</v>
      </c>
      <c r="K1169" s="12"/>
    </row>
    <row r="1170" spans="1:11" x14ac:dyDescent="0.25">
      <c r="A1170" s="221"/>
      <c r="B1170" s="222"/>
      <c r="C1170" s="216" t="s">
        <v>88</v>
      </c>
      <c r="D1170" s="217"/>
      <c r="E1170" s="217"/>
      <c r="F1170" s="217"/>
      <c r="G1170" s="218"/>
      <c r="H1170" s="261"/>
      <c r="I1170" s="12">
        <v>0</v>
      </c>
      <c r="J1170" s="12">
        <v>0</v>
      </c>
      <c r="K1170" s="12"/>
    </row>
    <row r="1171" spans="1:11" x14ac:dyDescent="0.25">
      <c r="A1171" s="221"/>
      <c r="B1171" s="222"/>
      <c r="C1171" s="216" t="s">
        <v>44</v>
      </c>
      <c r="D1171" s="217"/>
      <c r="E1171" s="217"/>
      <c r="F1171" s="217"/>
      <c r="G1171" s="218"/>
      <c r="H1171" s="261"/>
      <c r="I1171" s="12">
        <v>0</v>
      </c>
      <c r="J1171" s="12">
        <v>0</v>
      </c>
      <c r="K1171" s="12"/>
    </row>
    <row r="1172" spans="1:11" x14ac:dyDescent="0.25">
      <c r="A1172" s="221"/>
      <c r="B1172" s="222"/>
      <c r="C1172" s="216" t="s">
        <v>45</v>
      </c>
      <c r="D1172" s="217"/>
      <c r="E1172" s="217"/>
      <c r="F1172" s="217"/>
      <c r="G1172" s="218"/>
      <c r="H1172" s="261"/>
      <c r="I1172" s="12">
        <v>0</v>
      </c>
      <c r="J1172" s="12">
        <v>0</v>
      </c>
      <c r="K1172" s="12"/>
    </row>
    <row r="1173" spans="1:11" x14ac:dyDescent="0.25">
      <c r="A1173" s="221"/>
      <c r="B1173" s="222"/>
      <c r="C1173" s="227" t="s">
        <v>46</v>
      </c>
      <c r="D1173" s="228"/>
      <c r="E1173" s="228"/>
      <c r="F1173" s="228"/>
      <c r="G1173" s="229"/>
      <c r="H1173" s="261"/>
      <c r="I1173" s="12">
        <v>0</v>
      </c>
      <c r="J1173" s="12">
        <v>0</v>
      </c>
      <c r="K1173" s="12"/>
    </row>
    <row r="1174" spans="1:11" x14ac:dyDescent="0.25">
      <c r="A1174" s="250"/>
      <c r="B1174" s="256"/>
      <c r="C1174" s="227" t="s">
        <v>84</v>
      </c>
      <c r="D1174" s="228"/>
      <c r="E1174" s="228"/>
      <c r="F1174" s="228"/>
      <c r="G1174" s="229"/>
      <c r="H1174" s="261"/>
      <c r="I1174" s="12">
        <v>0</v>
      </c>
      <c r="J1174" s="12">
        <v>0</v>
      </c>
      <c r="K1174" s="12"/>
    </row>
    <row r="1175" spans="1:11" x14ac:dyDescent="0.25">
      <c r="A1175" s="198" t="s">
        <v>9</v>
      </c>
      <c r="B1175" s="255"/>
      <c r="C1175" s="255"/>
      <c r="D1175" s="255"/>
      <c r="E1175" s="255"/>
      <c r="F1175" s="255"/>
      <c r="G1175" s="255"/>
      <c r="H1175" s="7"/>
      <c r="I1175" s="8"/>
      <c r="J1175" s="8"/>
      <c r="K1175" s="8"/>
    </row>
    <row r="1176" spans="1:11" x14ac:dyDescent="0.25">
      <c r="A1176" s="9">
        <v>1</v>
      </c>
      <c r="B1176" s="259" t="s">
        <v>125</v>
      </c>
      <c r="C1176" s="259"/>
      <c r="D1176" s="259"/>
      <c r="E1176" s="259"/>
      <c r="F1176" s="259"/>
      <c r="G1176" s="35" t="s">
        <v>7</v>
      </c>
      <c r="H1176" s="26">
        <f>H1177</f>
        <v>872000</v>
      </c>
      <c r="I1176" s="25">
        <f>SUM(I1177:I1183)</f>
        <v>722200</v>
      </c>
      <c r="J1176" s="25">
        <f>SUM(J1177:J1183)</f>
        <v>722200</v>
      </c>
      <c r="K1176" s="11"/>
    </row>
    <row r="1177" spans="1:11" ht="15" customHeight="1" x14ac:dyDescent="0.25">
      <c r="A1177" s="4"/>
      <c r="B1177" s="82">
        <v>3</v>
      </c>
      <c r="C1177" s="83" t="s">
        <v>16</v>
      </c>
      <c r="D1177" s="179"/>
      <c r="E1177" s="179"/>
      <c r="F1177" s="179"/>
      <c r="G1177" s="179"/>
      <c r="H1177" s="157">
        <v>872000</v>
      </c>
      <c r="I1177" s="67"/>
      <c r="J1177" s="67"/>
      <c r="K1177" s="72"/>
    </row>
    <row r="1178" spans="1:11" x14ac:dyDescent="0.25">
      <c r="A1178" s="4"/>
      <c r="B1178" s="82">
        <v>4</v>
      </c>
      <c r="C1178" s="83" t="s">
        <v>17</v>
      </c>
      <c r="D1178" s="179"/>
      <c r="E1178" s="179"/>
      <c r="F1178" s="179"/>
      <c r="G1178" s="179"/>
      <c r="H1178" s="157"/>
      <c r="I1178" s="67">
        <v>3600</v>
      </c>
      <c r="J1178" s="67">
        <f>I1178</f>
        <v>3600</v>
      </c>
      <c r="K1178" s="72" t="s">
        <v>126</v>
      </c>
    </row>
    <row r="1179" spans="1:11" x14ac:dyDescent="0.25">
      <c r="A1179" s="4"/>
      <c r="B1179" s="82">
        <v>6</v>
      </c>
      <c r="C1179" s="83" t="s">
        <v>18</v>
      </c>
      <c r="D1179" s="179"/>
      <c r="E1179" s="179"/>
      <c r="F1179" s="179"/>
      <c r="G1179" s="179"/>
      <c r="H1179" s="157"/>
      <c r="I1179" s="67">
        <v>5000</v>
      </c>
      <c r="J1179" s="67">
        <f>I1179</f>
        <v>5000</v>
      </c>
      <c r="K1179" s="72" t="s">
        <v>126</v>
      </c>
    </row>
    <row r="1180" spans="1:11" x14ac:dyDescent="0.25">
      <c r="A1180" s="4"/>
      <c r="B1180" s="82">
        <v>6</v>
      </c>
      <c r="C1180" s="83" t="s">
        <v>19</v>
      </c>
      <c r="D1180" s="179"/>
      <c r="E1180" s="179"/>
      <c r="F1180" s="179"/>
      <c r="G1180" s="179"/>
      <c r="H1180" s="157">
        <v>616200</v>
      </c>
      <c r="I1180" s="67">
        <v>7000</v>
      </c>
      <c r="J1180" s="67">
        <f>I1180</f>
        <v>7000</v>
      </c>
      <c r="K1180" s="72" t="s">
        <v>126</v>
      </c>
    </row>
    <row r="1181" spans="1:11" x14ac:dyDescent="0.25">
      <c r="A1181" s="4"/>
      <c r="B1181" s="82">
        <v>2</v>
      </c>
      <c r="C1181" s="83" t="s">
        <v>22</v>
      </c>
      <c r="D1181" s="179"/>
      <c r="E1181" s="179"/>
      <c r="F1181" s="179"/>
      <c r="G1181" s="179"/>
      <c r="H1181" s="157"/>
      <c r="I1181" s="67">
        <f>706600</f>
        <v>706600</v>
      </c>
      <c r="J1181" s="67">
        <f>I1181</f>
        <v>706600</v>
      </c>
      <c r="K1181" s="72" t="s">
        <v>126</v>
      </c>
    </row>
    <row r="1182" spans="1:11" x14ac:dyDescent="0.25">
      <c r="A1182" s="4"/>
      <c r="B1182" s="82">
        <v>5</v>
      </c>
      <c r="C1182" s="83" t="s">
        <v>20</v>
      </c>
      <c r="D1182" s="82"/>
      <c r="E1182" s="82"/>
      <c r="F1182" s="82"/>
      <c r="G1182" s="82">
        <f>E1182*F1182</f>
        <v>0</v>
      </c>
      <c r="H1182" s="157"/>
      <c r="I1182" s="67">
        <f>G1182</f>
        <v>0</v>
      </c>
      <c r="J1182" s="67"/>
      <c r="K1182" s="72"/>
    </row>
    <row r="1183" spans="1:11" x14ac:dyDescent="0.25">
      <c r="A1183" s="4"/>
      <c r="B1183" s="85">
        <v>10</v>
      </c>
      <c r="C1183" s="83" t="s">
        <v>21</v>
      </c>
      <c r="D1183" s="82"/>
      <c r="E1183" s="82"/>
      <c r="F1183" s="82"/>
      <c r="G1183" s="82">
        <f>E1183*F1183</f>
        <v>0</v>
      </c>
      <c r="H1183" s="110"/>
      <c r="I1183" s="67">
        <f>G1183</f>
        <v>0</v>
      </c>
      <c r="J1183" s="67"/>
      <c r="K1183" s="72"/>
    </row>
    <row r="1184" spans="1:11" x14ac:dyDescent="0.25">
      <c r="A1184" s="9">
        <v>2</v>
      </c>
      <c r="B1184" s="278" t="s">
        <v>127</v>
      </c>
      <c r="C1184" s="278"/>
      <c r="D1184" s="278"/>
      <c r="E1184" s="278"/>
      <c r="F1184" s="278"/>
      <c r="G1184" s="35" t="s">
        <v>7</v>
      </c>
      <c r="H1184" s="26">
        <f>H1185</f>
        <v>3067000</v>
      </c>
      <c r="I1184" s="25">
        <f>SUM(I1185:I1191)</f>
        <v>3016400</v>
      </c>
      <c r="J1184" s="25">
        <f>SUM(J1185:J1191)</f>
        <v>3016400</v>
      </c>
      <c r="K1184" s="11"/>
    </row>
    <row r="1185" spans="1:11" ht="15" customHeight="1" x14ac:dyDescent="0.25">
      <c r="A1185" s="4"/>
      <c r="B1185" s="82">
        <v>3</v>
      </c>
      <c r="C1185" s="83" t="s">
        <v>16</v>
      </c>
      <c r="D1185" s="179"/>
      <c r="E1185" s="179"/>
      <c r="F1185" s="179"/>
      <c r="G1185" s="179"/>
      <c r="H1185" s="157">
        <v>3067000</v>
      </c>
      <c r="I1185" s="67"/>
      <c r="J1185" s="67"/>
      <c r="K1185" s="72"/>
    </row>
    <row r="1186" spans="1:11" x14ac:dyDescent="0.25">
      <c r="A1186" s="4"/>
      <c r="B1186" s="82">
        <v>4</v>
      </c>
      <c r="C1186" s="83" t="s">
        <v>17</v>
      </c>
      <c r="D1186" s="179"/>
      <c r="E1186" s="179"/>
      <c r="F1186" s="179"/>
      <c r="G1186" s="179"/>
      <c r="H1186" s="157"/>
      <c r="I1186" s="67">
        <v>3640</v>
      </c>
      <c r="J1186" s="67">
        <f>I1186</f>
        <v>3640</v>
      </c>
      <c r="K1186" s="72" t="s">
        <v>126</v>
      </c>
    </row>
    <row r="1187" spans="1:11" x14ac:dyDescent="0.25">
      <c r="A1187" s="4"/>
      <c r="B1187" s="82">
        <v>6</v>
      </c>
      <c r="C1187" s="83" t="s">
        <v>18</v>
      </c>
      <c r="D1187" s="179"/>
      <c r="E1187" s="179"/>
      <c r="F1187" s="179"/>
      <c r="G1187" s="179"/>
      <c r="H1187" s="157"/>
      <c r="I1187" s="67">
        <v>22710</v>
      </c>
      <c r="J1187" s="67">
        <f>I1187</f>
        <v>22710</v>
      </c>
      <c r="K1187" s="72" t="s">
        <v>126</v>
      </c>
    </row>
    <row r="1188" spans="1:11" x14ac:dyDescent="0.25">
      <c r="A1188" s="4"/>
      <c r="B1188" s="82">
        <v>6</v>
      </c>
      <c r="C1188" s="83" t="s">
        <v>19</v>
      </c>
      <c r="D1188" s="179"/>
      <c r="E1188" s="179"/>
      <c r="F1188" s="179"/>
      <c r="G1188" s="179"/>
      <c r="H1188" s="157">
        <v>2810000</v>
      </c>
      <c r="I1188" s="67">
        <v>42900</v>
      </c>
      <c r="J1188" s="67">
        <f>I1188</f>
        <v>42900</v>
      </c>
      <c r="K1188" s="72" t="s">
        <v>126</v>
      </c>
    </row>
    <row r="1189" spans="1:11" x14ac:dyDescent="0.25">
      <c r="A1189" s="4"/>
      <c r="B1189" s="82">
        <v>2</v>
      </c>
      <c r="C1189" s="83" t="s">
        <v>22</v>
      </c>
      <c r="D1189" s="179"/>
      <c r="E1189" s="179"/>
      <c r="F1189" s="179"/>
      <c r="G1189" s="179"/>
      <c r="H1189" s="157"/>
      <c r="I1189" s="67">
        <f>2947150</f>
        <v>2947150</v>
      </c>
      <c r="J1189" s="67">
        <f>I1189</f>
        <v>2947150</v>
      </c>
      <c r="K1189" s="72" t="s">
        <v>126</v>
      </c>
    </row>
    <row r="1190" spans="1:11" x14ac:dyDescent="0.25">
      <c r="A1190" s="4"/>
      <c r="B1190" s="82">
        <v>5</v>
      </c>
      <c r="C1190" s="83" t="s">
        <v>20</v>
      </c>
      <c r="D1190" s="82"/>
      <c r="E1190" s="82"/>
      <c r="F1190" s="82"/>
      <c r="G1190" s="82">
        <f>E1190*F1190</f>
        <v>0</v>
      </c>
      <c r="H1190" s="157"/>
      <c r="I1190" s="67">
        <f>G1190</f>
        <v>0</v>
      </c>
      <c r="J1190" s="67"/>
      <c r="K1190" s="72"/>
    </row>
    <row r="1191" spans="1:11" x14ac:dyDescent="0.25">
      <c r="A1191" s="4"/>
      <c r="B1191" s="85">
        <v>10</v>
      </c>
      <c r="C1191" s="83" t="s">
        <v>21</v>
      </c>
      <c r="D1191" s="82"/>
      <c r="E1191" s="82"/>
      <c r="F1191" s="82"/>
      <c r="G1191" s="82">
        <f>E1191*F1191</f>
        <v>0</v>
      </c>
      <c r="H1191" s="110"/>
      <c r="I1191" s="67">
        <f>G1191</f>
        <v>0</v>
      </c>
      <c r="J1191" s="67"/>
      <c r="K1191" s="72"/>
    </row>
    <row r="1192" spans="1:11" x14ac:dyDescent="0.25">
      <c r="A1192" s="9">
        <v>3</v>
      </c>
      <c r="B1192" s="258" t="s">
        <v>128</v>
      </c>
      <c r="C1192" s="258"/>
      <c r="D1192" s="258"/>
      <c r="E1192" s="258"/>
      <c r="F1192" s="258"/>
      <c r="G1192" s="35" t="s">
        <v>7</v>
      </c>
      <c r="H1192" s="26">
        <f>H1193</f>
        <v>3900000</v>
      </c>
      <c r="I1192" s="25">
        <f>SUM(I1193:I1199)</f>
        <v>5129090</v>
      </c>
      <c r="J1192" s="25">
        <f>SUM(J1193:J1199)</f>
        <v>5129090</v>
      </c>
      <c r="K1192" s="11"/>
    </row>
    <row r="1193" spans="1:11" ht="15" customHeight="1" x14ac:dyDescent="0.25">
      <c r="A1193" s="4"/>
      <c r="B1193" s="82">
        <v>3</v>
      </c>
      <c r="C1193" s="83" t="s">
        <v>16</v>
      </c>
      <c r="D1193" s="179"/>
      <c r="E1193" s="179"/>
      <c r="F1193" s="179"/>
      <c r="G1193" s="179"/>
      <c r="H1193" s="157">
        <v>3900000</v>
      </c>
      <c r="I1193" s="67"/>
      <c r="J1193" s="67"/>
      <c r="K1193" s="72"/>
    </row>
    <row r="1194" spans="1:11" x14ac:dyDescent="0.25">
      <c r="A1194" s="4"/>
      <c r="B1194" s="82">
        <v>4</v>
      </c>
      <c r="C1194" s="83" t="s">
        <v>17</v>
      </c>
      <c r="D1194" s="179"/>
      <c r="E1194" s="179"/>
      <c r="F1194" s="179"/>
      <c r="G1194" s="179"/>
      <c r="H1194" s="157"/>
      <c r="I1194" s="67">
        <v>4230</v>
      </c>
      <c r="J1194" s="67">
        <f>I1194</f>
        <v>4230</v>
      </c>
      <c r="K1194" s="72" t="s">
        <v>126</v>
      </c>
    </row>
    <row r="1195" spans="1:11" x14ac:dyDescent="0.25">
      <c r="A1195" s="4"/>
      <c r="B1195" s="82">
        <v>6</v>
      </c>
      <c r="C1195" s="83" t="s">
        <v>18</v>
      </c>
      <c r="D1195" s="179"/>
      <c r="E1195" s="179"/>
      <c r="F1195" s="179"/>
      <c r="G1195" s="179"/>
      <c r="H1195" s="157"/>
      <c r="I1195" s="67">
        <v>30450</v>
      </c>
      <c r="J1195" s="67">
        <f>I1195</f>
        <v>30450</v>
      </c>
      <c r="K1195" s="72" t="s">
        <v>126</v>
      </c>
    </row>
    <row r="1196" spans="1:11" x14ac:dyDescent="0.25">
      <c r="A1196" s="4"/>
      <c r="B1196" s="82">
        <v>6</v>
      </c>
      <c r="C1196" s="83" t="s">
        <v>19</v>
      </c>
      <c r="D1196" s="179"/>
      <c r="E1196" s="179"/>
      <c r="F1196" s="179"/>
      <c r="G1196" s="179"/>
      <c r="H1196" s="157">
        <v>3850000</v>
      </c>
      <c r="I1196" s="67">
        <v>44000</v>
      </c>
      <c r="J1196" s="67">
        <f>I1196</f>
        <v>44000</v>
      </c>
      <c r="K1196" s="72" t="s">
        <v>126</v>
      </c>
    </row>
    <row r="1197" spans="1:11" x14ac:dyDescent="0.25">
      <c r="A1197" s="4"/>
      <c r="B1197" s="82">
        <v>2</v>
      </c>
      <c r="C1197" s="83" t="s">
        <v>22</v>
      </c>
      <c r="D1197" s="179"/>
      <c r="E1197" s="179"/>
      <c r="F1197" s="179"/>
      <c r="G1197" s="179"/>
      <c r="H1197" s="157"/>
      <c r="I1197" s="67">
        <f>5050900-490</f>
        <v>5050410</v>
      </c>
      <c r="J1197" s="67">
        <f>I1197</f>
        <v>5050410</v>
      </c>
      <c r="K1197" s="72" t="s">
        <v>126</v>
      </c>
    </row>
    <row r="1198" spans="1:11" x14ac:dyDescent="0.25">
      <c r="A1198" s="4"/>
      <c r="B1198" s="82">
        <v>5</v>
      </c>
      <c r="C1198" s="83" t="s">
        <v>20</v>
      </c>
      <c r="D1198" s="82"/>
      <c r="E1198" s="82"/>
      <c r="F1198" s="82"/>
      <c r="G1198" s="82">
        <f>E1198*F1198</f>
        <v>0</v>
      </c>
      <c r="H1198" s="157"/>
      <c r="I1198" s="67">
        <f>G1198</f>
        <v>0</v>
      </c>
      <c r="J1198" s="67"/>
      <c r="K1198" s="72"/>
    </row>
    <row r="1199" spans="1:11" x14ac:dyDescent="0.25">
      <c r="A1199" s="4"/>
      <c r="B1199" s="85">
        <v>10</v>
      </c>
      <c r="C1199" s="83" t="s">
        <v>21</v>
      </c>
      <c r="D1199" s="82"/>
      <c r="E1199" s="82"/>
      <c r="F1199" s="82"/>
      <c r="G1199" s="82">
        <f>E1199*F1199</f>
        <v>0</v>
      </c>
      <c r="H1199" s="110"/>
      <c r="I1199" s="67">
        <f>G1199</f>
        <v>0</v>
      </c>
      <c r="J1199" s="67"/>
      <c r="K1199" s="72"/>
    </row>
    <row r="1200" spans="1:11" ht="15" customHeight="1" x14ac:dyDescent="0.25">
      <c r="A1200" s="9">
        <v>4</v>
      </c>
      <c r="B1200" s="35" t="s">
        <v>129</v>
      </c>
      <c r="C1200" s="35"/>
      <c r="D1200" s="35"/>
      <c r="E1200" s="35"/>
      <c r="F1200" s="35"/>
      <c r="G1200" s="35" t="s">
        <v>7</v>
      </c>
      <c r="H1200" s="26">
        <f>H1201</f>
        <v>4600000</v>
      </c>
      <c r="I1200" s="25">
        <f>SUM(I1201:I1207)</f>
        <v>5257300</v>
      </c>
      <c r="J1200" s="25">
        <f>SUM(J1201:J1207)</f>
        <v>5257300</v>
      </c>
      <c r="K1200" s="11"/>
    </row>
    <row r="1201" spans="1:11" ht="15" customHeight="1" x14ac:dyDescent="0.25">
      <c r="A1201" s="4"/>
      <c r="B1201" s="82">
        <v>3</v>
      </c>
      <c r="C1201" s="83" t="s">
        <v>16</v>
      </c>
      <c r="D1201" s="179"/>
      <c r="E1201" s="179"/>
      <c r="F1201" s="179"/>
      <c r="G1201" s="179"/>
      <c r="H1201" s="157">
        <v>4600000</v>
      </c>
      <c r="I1201" s="67"/>
      <c r="J1201" s="67"/>
      <c r="K1201" s="72"/>
    </row>
    <row r="1202" spans="1:11" x14ac:dyDescent="0.25">
      <c r="A1202" s="4"/>
      <c r="B1202" s="82">
        <v>4</v>
      </c>
      <c r="C1202" s="83" t="s">
        <v>17</v>
      </c>
      <c r="D1202" s="179"/>
      <c r="E1202" s="179"/>
      <c r="F1202" s="179"/>
      <c r="G1202" s="179"/>
      <c r="H1202" s="157"/>
      <c r="I1202" s="67">
        <v>3650</v>
      </c>
      <c r="J1202" s="67">
        <f>I1202</f>
        <v>3650</v>
      </c>
      <c r="K1202" s="72" t="s">
        <v>126</v>
      </c>
    </row>
    <row r="1203" spans="1:11" x14ac:dyDescent="0.25">
      <c r="A1203" s="4"/>
      <c r="B1203" s="82">
        <v>6</v>
      </c>
      <c r="C1203" s="83" t="s">
        <v>18</v>
      </c>
      <c r="D1203" s="179"/>
      <c r="E1203" s="179"/>
      <c r="F1203" s="179"/>
      <c r="G1203" s="179"/>
      <c r="H1203" s="157"/>
      <c r="I1203" s="67">
        <v>24200</v>
      </c>
      <c r="J1203" s="67">
        <f>I1203</f>
        <v>24200</v>
      </c>
      <c r="K1203" s="72" t="s">
        <v>126</v>
      </c>
    </row>
    <row r="1204" spans="1:11" x14ac:dyDescent="0.25">
      <c r="A1204" s="4"/>
      <c r="B1204" s="82">
        <v>6</v>
      </c>
      <c r="C1204" s="83" t="s">
        <v>19</v>
      </c>
      <c r="D1204" s="179"/>
      <c r="E1204" s="179"/>
      <c r="F1204" s="179"/>
      <c r="G1204" s="179"/>
      <c r="H1204" s="157">
        <v>4590000</v>
      </c>
      <c r="I1204" s="67">
        <f>51000-250</f>
        <v>50750</v>
      </c>
      <c r="J1204" s="67">
        <f>I1204</f>
        <v>50750</v>
      </c>
      <c r="K1204" s="72" t="s">
        <v>126</v>
      </c>
    </row>
    <row r="1205" spans="1:11" x14ac:dyDescent="0.25">
      <c r="A1205" s="4"/>
      <c r="B1205" s="82">
        <v>2</v>
      </c>
      <c r="C1205" s="83" t="s">
        <v>22</v>
      </c>
      <c r="D1205" s="179"/>
      <c r="E1205" s="179"/>
      <c r="F1205" s="179"/>
      <c r="G1205" s="179"/>
      <c r="H1205" s="157"/>
      <c r="I1205" s="67">
        <v>5178700</v>
      </c>
      <c r="J1205" s="67">
        <f>I1205</f>
        <v>5178700</v>
      </c>
      <c r="K1205" s="72" t="s">
        <v>126</v>
      </c>
    </row>
    <row r="1206" spans="1:11" x14ac:dyDescent="0.25">
      <c r="A1206" s="4"/>
      <c r="B1206" s="82">
        <v>5</v>
      </c>
      <c r="C1206" s="83" t="s">
        <v>20</v>
      </c>
      <c r="D1206" s="82"/>
      <c r="E1206" s="82"/>
      <c r="F1206" s="82"/>
      <c r="G1206" s="82">
        <f>E1206*F1206</f>
        <v>0</v>
      </c>
      <c r="H1206" s="157"/>
      <c r="I1206" s="67">
        <f>G1206</f>
        <v>0</v>
      </c>
      <c r="J1206" s="67"/>
      <c r="K1206" s="72"/>
    </row>
    <row r="1207" spans="1:11" x14ac:dyDescent="0.25">
      <c r="A1207" s="4"/>
      <c r="B1207" s="85">
        <v>10</v>
      </c>
      <c r="C1207" s="83" t="s">
        <v>21</v>
      </c>
      <c r="D1207" s="82"/>
      <c r="E1207" s="82"/>
      <c r="F1207" s="82"/>
      <c r="G1207" s="82">
        <f>E1207*F1207</f>
        <v>0</v>
      </c>
      <c r="H1207" s="110"/>
      <c r="I1207" s="67">
        <f>G1207</f>
        <v>0</v>
      </c>
      <c r="J1207" s="67"/>
      <c r="K1207" s="72"/>
    </row>
    <row r="1208" spans="1:11" x14ac:dyDescent="0.25">
      <c r="A1208" s="9">
        <v>5</v>
      </c>
      <c r="B1208" s="258" t="s">
        <v>133</v>
      </c>
      <c r="C1208" s="258"/>
      <c r="D1208" s="258"/>
      <c r="E1208" s="258"/>
      <c r="F1208" s="258"/>
      <c r="G1208" s="35" t="s">
        <v>7</v>
      </c>
      <c r="H1208" s="26">
        <f>H1209</f>
        <v>3900000</v>
      </c>
      <c r="I1208" s="25">
        <f>SUM(I1209:I1215)</f>
        <v>3351100</v>
      </c>
      <c r="J1208" s="25">
        <f>SUM(J1209:J1215)</f>
        <v>3351100</v>
      </c>
      <c r="K1208" s="11"/>
    </row>
    <row r="1209" spans="1:11" ht="15" customHeight="1" x14ac:dyDescent="0.25">
      <c r="A1209" s="4"/>
      <c r="B1209" s="82">
        <v>3</v>
      </c>
      <c r="C1209" s="83" t="s">
        <v>16</v>
      </c>
      <c r="D1209" s="179"/>
      <c r="E1209" s="179"/>
      <c r="F1209" s="179"/>
      <c r="G1209" s="179"/>
      <c r="H1209" s="157">
        <v>3900000</v>
      </c>
      <c r="I1209" s="67"/>
      <c r="J1209" s="67"/>
      <c r="K1209" s="72"/>
    </row>
    <row r="1210" spans="1:11" x14ac:dyDescent="0.25">
      <c r="A1210" s="4"/>
      <c r="B1210" s="82">
        <v>4</v>
      </c>
      <c r="C1210" s="83" t="s">
        <v>17</v>
      </c>
      <c r="D1210" s="179"/>
      <c r="E1210" s="179"/>
      <c r="F1210" s="179"/>
      <c r="G1210" s="179"/>
      <c r="H1210" s="157"/>
      <c r="I1210" s="67">
        <v>93000</v>
      </c>
      <c r="J1210" s="67">
        <f>I1210</f>
        <v>93000</v>
      </c>
      <c r="K1210" s="72" t="s">
        <v>126</v>
      </c>
    </row>
    <row r="1211" spans="1:11" x14ac:dyDescent="0.25">
      <c r="A1211" s="4"/>
      <c r="B1211" s="82">
        <v>6</v>
      </c>
      <c r="C1211" s="83" t="s">
        <v>18</v>
      </c>
      <c r="D1211" s="179"/>
      <c r="E1211" s="179"/>
      <c r="F1211" s="179"/>
      <c r="G1211" s="179"/>
      <c r="H1211" s="157"/>
      <c r="I1211" s="67">
        <v>22100</v>
      </c>
      <c r="J1211" s="67">
        <f>I1211</f>
        <v>22100</v>
      </c>
      <c r="K1211" s="72" t="s">
        <v>126</v>
      </c>
    </row>
    <row r="1212" spans="1:11" x14ac:dyDescent="0.25">
      <c r="A1212" s="4"/>
      <c r="B1212" s="82">
        <v>6</v>
      </c>
      <c r="C1212" s="83" t="s">
        <v>19</v>
      </c>
      <c r="D1212" s="179"/>
      <c r="E1212" s="179"/>
      <c r="F1212" s="179"/>
      <c r="G1212" s="179"/>
      <c r="H1212" s="157">
        <v>3850000</v>
      </c>
      <c r="I1212" s="67">
        <v>31000</v>
      </c>
      <c r="J1212" s="67">
        <f>I1212</f>
        <v>31000</v>
      </c>
      <c r="K1212" s="72" t="s">
        <v>126</v>
      </c>
    </row>
    <row r="1213" spans="1:11" x14ac:dyDescent="0.25">
      <c r="A1213" s="4"/>
      <c r="B1213" s="82">
        <v>2</v>
      </c>
      <c r="C1213" s="83" t="s">
        <v>22</v>
      </c>
      <c r="D1213" s="179"/>
      <c r="E1213" s="179"/>
      <c r="F1213" s="179"/>
      <c r="G1213" s="179"/>
      <c r="H1213" s="157"/>
      <c r="I1213" s="67">
        <v>3205000</v>
      </c>
      <c r="J1213" s="67">
        <f>I1213</f>
        <v>3205000</v>
      </c>
      <c r="K1213" s="72" t="s">
        <v>126</v>
      </c>
    </row>
    <row r="1214" spans="1:11" x14ac:dyDescent="0.25">
      <c r="A1214" s="4"/>
      <c r="B1214" s="82">
        <v>5</v>
      </c>
      <c r="C1214" s="83" t="s">
        <v>20</v>
      </c>
      <c r="D1214" s="82"/>
      <c r="E1214" s="82"/>
      <c r="F1214" s="82"/>
      <c r="G1214" s="82">
        <f>E1214*F1214</f>
        <v>0</v>
      </c>
      <c r="H1214" s="157"/>
      <c r="I1214" s="67">
        <f>G1214</f>
        <v>0</v>
      </c>
      <c r="J1214" s="67"/>
      <c r="K1214" s="72"/>
    </row>
    <row r="1215" spans="1:11" x14ac:dyDescent="0.25">
      <c r="A1215" s="4"/>
      <c r="B1215" s="85">
        <v>10</v>
      </c>
      <c r="C1215" s="83" t="s">
        <v>21</v>
      </c>
      <c r="D1215" s="82"/>
      <c r="E1215" s="82"/>
      <c r="F1215" s="82"/>
      <c r="G1215" s="82">
        <f>E1215*F1215</f>
        <v>0</v>
      </c>
      <c r="H1215" s="110"/>
      <c r="I1215" s="67">
        <f>G1215</f>
        <v>0</v>
      </c>
      <c r="J1215" s="67"/>
      <c r="K1215" s="72"/>
    </row>
    <row r="1216" spans="1:11" x14ac:dyDescent="0.25">
      <c r="A1216" s="9">
        <v>6</v>
      </c>
      <c r="B1216" s="258" t="s">
        <v>136</v>
      </c>
      <c r="C1216" s="258"/>
      <c r="D1216" s="258"/>
      <c r="E1216" s="258"/>
      <c r="F1216" s="258"/>
      <c r="G1216" s="35" t="s">
        <v>7</v>
      </c>
      <c r="H1216" s="26">
        <f>H1217</f>
        <v>0</v>
      </c>
      <c r="I1216" s="25">
        <f>SUM(I1217:I1223)</f>
        <v>2000</v>
      </c>
      <c r="J1216" s="25">
        <f>SUM(J1217:J1223)</f>
        <v>2000</v>
      </c>
      <c r="K1216" s="25"/>
    </row>
    <row r="1217" spans="1:11" ht="15" customHeight="1" x14ac:dyDescent="0.25">
      <c r="A1217" s="4"/>
      <c r="B1217" s="82">
        <v>3</v>
      </c>
      <c r="C1217" s="83" t="s">
        <v>16</v>
      </c>
      <c r="D1217" s="179"/>
      <c r="E1217" s="179"/>
      <c r="F1217" s="179"/>
      <c r="G1217" s="179"/>
      <c r="H1217" s="157">
        <v>0</v>
      </c>
      <c r="I1217" s="151">
        <f>1812000-1810000</f>
        <v>2000</v>
      </c>
      <c r="J1217" s="67">
        <f>I1217</f>
        <v>2000</v>
      </c>
      <c r="K1217" s="72" t="s">
        <v>126</v>
      </c>
    </row>
    <row r="1218" spans="1:11" x14ac:dyDescent="0.25">
      <c r="A1218" s="4"/>
      <c r="B1218" s="82">
        <v>4</v>
      </c>
      <c r="C1218" s="83" t="s">
        <v>17</v>
      </c>
      <c r="D1218" s="179"/>
      <c r="E1218" s="179"/>
      <c r="F1218" s="179"/>
      <c r="G1218" s="179"/>
      <c r="H1218" s="157"/>
      <c r="I1218" s="67"/>
      <c r="J1218" s="67"/>
      <c r="K1218" s="67"/>
    </row>
    <row r="1219" spans="1:11" x14ac:dyDescent="0.25">
      <c r="A1219" s="4"/>
      <c r="B1219" s="82">
        <v>6</v>
      </c>
      <c r="C1219" s="83" t="s">
        <v>18</v>
      </c>
      <c r="D1219" s="179"/>
      <c r="E1219" s="179"/>
      <c r="F1219" s="179"/>
      <c r="G1219" s="179"/>
      <c r="H1219" s="157"/>
      <c r="I1219" s="67"/>
      <c r="J1219" s="67"/>
      <c r="K1219" s="67"/>
    </row>
    <row r="1220" spans="1:11" x14ac:dyDescent="0.25">
      <c r="A1220" s="4"/>
      <c r="B1220" s="82">
        <v>6</v>
      </c>
      <c r="C1220" s="83" t="s">
        <v>19</v>
      </c>
      <c r="D1220" s="179"/>
      <c r="E1220" s="179"/>
      <c r="F1220" s="179"/>
      <c r="G1220" s="179"/>
      <c r="H1220" s="157"/>
      <c r="I1220" s="67"/>
      <c r="J1220" s="67"/>
      <c r="K1220" s="67"/>
    </row>
    <row r="1221" spans="1:11" x14ac:dyDescent="0.25">
      <c r="A1221" s="4"/>
      <c r="B1221" s="82">
        <v>2</v>
      </c>
      <c r="C1221" s="83" t="s">
        <v>22</v>
      </c>
      <c r="D1221" s="179"/>
      <c r="E1221" s="179"/>
      <c r="F1221" s="179"/>
      <c r="G1221" s="179"/>
      <c r="H1221" s="157"/>
      <c r="I1221" s="67"/>
      <c r="J1221" s="67"/>
      <c r="K1221" s="67"/>
    </row>
    <row r="1222" spans="1:11" x14ac:dyDescent="0.25">
      <c r="A1222" s="4"/>
      <c r="B1222" s="82">
        <v>5</v>
      </c>
      <c r="C1222" s="83" t="s">
        <v>20</v>
      </c>
      <c r="D1222" s="82"/>
      <c r="E1222" s="82"/>
      <c r="F1222" s="82"/>
      <c r="G1222" s="82">
        <f>E1222*F1222</f>
        <v>0</v>
      </c>
      <c r="H1222" s="157"/>
      <c r="I1222" s="67">
        <f>G1222</f>
        <v>0</v>
      </c>
      <c r="J1222" s="67"/>
      <c r="K1222" s="67"/>
    </row>
    <row r="1223" spans="1:11" x14ac:dyDescent="0.25">
      <c r="A1223" s="4"/>
      <c r="B1223" s="85">
        <v>10</v>
      </c>
      <c r="C1223" s="83" t="s">
        <v>21</v>
      </c>
      <c r="D1223" s="82"/>
      <c r="E1223" s="82"/>
      <c r="F1223" s="82"/>
      <c r="G1223" s="82">
        <f>E1223*F1223</f>
        <v>0</v>
      </c>
      <c r="H1223" s="110"/>
      <c r="I1223" s="67">
        <f>G1223</f>
        <v>0</v>
      </c>
      <c r="J1223" s="67"/>
      <c r="K1223" s="67"/>
    </row>
    <row r="1224" spans="1:11" x14ac:dyDescent="0.25">
      <c r="A1224" s="9">
        <v>7</v>
      </c>
      <c r="B1224" s="258" t="s">
        <v>139</v>
      </c>
      <c r="C1224" s="258"/>
      <c r="D1224" s="258"/>
      <c r="E1224" s="258"/>
      <c r="F1224" s="258"/>
      <c r="G1224" s="35" t="s">
        <v>7</v>
      </c>
      <c r="H1224" s="26">
        <f>H1225</f>
        <v>3170000</v>
      </c>
      <c r="I1224" s="25">
        <f>SUM(I1225:I1231)</f>
        <v>2848400</v>
      </c>
      <c r="J1224" s="25">
        <f>SUM(J1225:J1231)</f>
        <v>2848400</v>
      </c>
      <c r="K1224" s="11"/>
    </row>
    <row r="1225" spans="1:11" x14ac:dyDescent="0.25">
      <c r="A1225" s="4"/>
      <c r="B1225" s="82">
        <v>3</v>
      </c>
      <c r="C1225" s="83" t="s">
        <v>16</v>
      </c>
      <c r="D1225" s="179"/>
      <c r="E1225" s="179"/>
      <c r="F1225" s="179"/>
      <c r="G1225" s="179"/>
      <c r="H1225" s="157">
        <v>3170000</v>
      </c>
      <c r="I1225" s="67"/>
      <c r="J1225" s="67"/>
      <c r="K1225" s="72"/>
    </row>
    <row r="1226" spans="1:11" x14ac:dyDescent="0.25">
      <c r="A1226" s="4"/>
      <c r="B1226" s="82">
        <v>4</v>
      </c>
      <c r="C1226" s="83" t="s">
        <v>17</v>
      </c>
      <c r="D1226" s="179"/>
      <c r="E1226" s="179"/>
      <c r="F1226" s="179"/>
      <c r="G1226" s="179"/>
      <c r="H1226" s="157"/>
      <c r="I1226" s="67">
        <v>70000</v>
      </c>
      <c r="J1226" s="67">
        <f>I1226</f>
        <v>70000</v>
      </c>
      <c r="K1226" s="72" t="s">
        <v>126</v>
      </c>
    </row>
    <row r="1227" spans="1:11" x14ac:dyDescent="0.25">
      <c r="A1227" s="4"/>
      <c r="B1227" s="82">
        <v>6</v>
      </c>
      <c r="C1227" s="83" t="s">
        <v>18</v>
      </c>
      <c r="D1227" s="179"/>
      <c r="E1227" s="179"/>
      <c r="F1227" s="179"/>
      <c r="G1227" s="179"/>
      <c r="H1227" s="157"/>
      <c r="I1227" s="67">
        <v>8100</v>
      </c>
      <c r="J1227" s="67">
        <f>I1227</f>
        <v>8100</v>
      </c>
      <c r="K1227" s="72" t="s">
        <v>126</v>
      </c>
    </row>
    <row r="1228" spans="1:11" x14ac:dyDescent="0.25">
      <c r="A1228" s="4"/>
      <c r="B1228" s="82">
        <v>6</v>
      </c>
      <c r="C1228" s="83" t="s">
        <v>19</v>
      </c>
      <c r="D1228" s="179"/>
      <c r="E1228" s="179"/>
      <c r="F1228" s="179"/>
      <c r="G1228" s="179"/>
      <c r="H1228" s="157">
        <v>3160000</v>
      </c>
      <c r="I1228" s="67">
        <v>20300</v>
      </c>
      <c r="J1228" s="67">
        <f>I1228</f>
        <v>20300</v>
      </c>
      <c r="K1228" s="72" t="s">
        <v>126</v>
      </c>
    </row>
    <row r="1229" spans="1:11" x14ac:dyDescent="0.25">
      <c r="A1229" s="4"/>
      <c r="B1229" s="82">
        <v>2</v>
      </c>
      <c r="C1229" s="83" t="s">
        <v>22</v>
      </c>
      <c r="D1229" s="179"/>
      <c r="E1229" s="179"/>
      <c r="F1229" s="179"/>
      <c r="G1229" s="179"/>
      <c r="H1229" s="157"/>
      <c r="I1229" s="67">
        <v>2750000</v>
      </c>
      <c r="J1229" s="67">
        <f>I1229</f>
        <v>2750000</v>
      </c>
      <c r="K1229" s="72" t="s">
        <v>126</v>
      </c>
    </row>
    <row r="1230" spans="1:11" x14ac:dyDescent="0.25">
      <c r="A1230" s="4"/>
      <c r="B1230" s="82">
        <v>5</v>
      </c>
      <c r="C1230" s="83" t="s">
        <v>20</v>
      </c>
      <c r="D1230" s="82"/>
      <c r="E1230" s="82"/>
      <c r="F1230" s="82"/>
      <c r="G1230" s="82">
        <f>E1230*F1230</f>
        <v>0</v>
      </c>
      <c r="H1230" s="157"/>
      <c r="I1230" s="67">
        <f>G1230</f>
        <v>0</v>
      </c>
      <c r="J1230" s="67"/>
      <c r="K1230" s="72"/>
    </row>
    <row r="1231" spans="1:11" x14ac:dyDescent="0.25">
      <c r="A1231" s="4"/>
      <c r="B1231" s="85">
        <v>10</v>
      </c>
      <c r="C1231" s="83" t="s">
        <v>21</v>
      </c>
      <c r="D1231" s="82"/>
      <c r="E1231" s="82"/>
      <c r="F1231" s="82"/>
      <c r="G1231" s="82">
        <f>E1231*F1231</f>
        <v>0</v>
      </c>
      <c r="H1231" s="110"/>
      <c r="I1231" s="67">
        <f>G1231</f>
        <v>0</v>
      </c>
      <c r="J1231" s="67"/>
      <c r="K1231" s="72"/>
    </row>
    <row r="1232" spans="1:11" ht="15" customHeight="1" x14ac:dyDescent="0.25">
      <c r="A1232" s="9">
        <v>8</v>
      </c>
      <c r="B1232" s="35" t="s">
        <v>140</v>
      </c>
      <c r="C1232" s="35"/>
      <c r="D1232" s="35"/>
      <c r="E1232" s="35"/>
      <c r="F1232" s="35"/>
      <c r="G1232" s="35" t="s">
        <v>7</v>
      </c>
      <c r="H1232" s="26">
        <f>H1233</f>
        <v>2557000</v>
      </c>
      <c r="I1232" s="25">
        <f>SUM(I1233:I1239)</f>
        <v>2605650</v>
      </c>
      <c r="J1232" s="25">
        <f>SUM(J1233:J1239)</f>
        <v>2605650</v>
      </c>
      <c r="K1232" s="11"/>
    </row>
    <row r="1233" spans="1:13" x14ac:dyDescent="0.25">
      <c r="A1233" s="4"/>
      <c r="B1233" s="82">
        <v>3</v>
      </c>
      <c r="C1233" s="83" t="s">
        <v>16</v>
      </c>
      <c r="D1233" s="179"/>
      <c r="E1233" s="179"/>
      <c r="F1233" s="179"/>
      <c r="G1233" s="179"/>
      <c r="H1233" s="157">
        <v>2557000</v>
      </c>
      <c r="I1233" s="67"/>
      <c r="J1233" s="67"/>
      <c r="K1233" s="72"/>
    </row>
    <row r="1234" spans="1:13" x14ac:dyDescent="0.25">
      <c r="A1234" s="4"/>
      <c r="B1234" s="82">
        <v>4</v>
      </c>
      <c r="C1234" s="83" t="s">
        <v>17</v>
      </c>
      <c r="D1234" s="179"/>
      <c r="E1234" s="179"/>
      <c r="F1234" s="179"/>
      <c r="G1234" s="179"/>
      <c r="H1234" s="157"/>
      <c r="I1234" s="67">
        <f>3570+80</f>
        <v>3650</v>
      </c>
      <c r="J1234" s="67">
        <f>I1234</f>
        <v>3650</v>
      </c>
      <c r="K1234" s="72" t="s">
        <v>126</v>
      </c>
    </row>
    <row r="1235" spans="1:13" x14ac:dyDescent="0.25">
      <c r="A1235" s="4"/>
      <c r="B1235" s="82">
        <v>6</v>
      </c>
      <c r="C1235" s="83" t="s">
        <v>18</v>
      </c>
      <c r="D1235" s="179"/>
      <c r="E1235" s="179"/>
      <c r="F1235" s="179"/>
      <c r="G1235" s="179"/>
      <c r="H1235" s="157"/>
      <c r="I1235" s="67">
        <f>19600+400</f>
        <v>20000</v>
      </c>
      <c r="J1235" s="67">
        <f>I1235</f>
        <v>20000</v>
      </c>
      <c r="K1235" s="72" t="s">
        <v>126</v>
      </c>
    </row>
    <row r="1236" spans="1:13" x14ac:dyDescent="0.25">
      <c r="A1236" s="4"/>
      <c r="B1236" s="82">
        <v>6</v>
      </c>
      <c r="C1236" s="83" t="s">
        <v>19</v>
      </c>
      <c r="D1236" s="179"/>
      <c r="E1236" s="179"/>
      <c r="F1236" s="179"/>
      <c r="G1236" s="179"/>
      <c r="H1236" s="157">
        <v>2507000</v>
      </c>
      <c r="I1236" s="67">
        <f>20000+5000</f>
        <v>25000</v>
      </c>
      <c r="J1236" s="67">
        <f>I1236</f>
        <v>25000</v>
      </c>
      <c r="K1236" s="72" t="s">
        <v>126</v>
      </c>
    </row>
    <row r="1237" spans="1:13" x14ac:dyDescent="0.25">
      <c r="A1237" s="4"/>
      <c r="B1237" s="82">
        <v>2</v>
      </c>
      <c r="C1237" s="83" t="s">
        <v>22</v>
      </c>
      <c r="D1237" s="179"/>
      <c r="E1237" s="179"/>
      <c r="F1237" s="179"/>
      <c r="G1237" s="179"/>
      <c r="H1237" s="157"/>
      <c r="I1237" s="67">
        <v>2557000</v>
      </c>
      <c r="J1237" s="67">
        <f>I1237</f>
        <v>2557000</v>
      </c>
      <c r="K1237" s="72" t="s">
        <v>126</v>
      </c>
      <c r="L1237" s="115"/>
      <c r="M1237" s="115"/>
    </row>
    <row r="1238" spans="1:13" x14ac:dyDescent="0.25">
      <c r="A1238" s="4"/>
      <c r="B1238" s="82">
        <v>5</v>
      </c>
      <c r="C1238" s="83" t="s">
        <v>20</v>
      </c>
      <c r="D1238" s="82"/>
      <c r="E1238" s="82"/>
      <c r="F1238" s="82"/>
      <c r="G1238" s="82">
        <f>E1238*F1238</f>
        <v>0</v>
      </c>
      <c r="H1238" s="157"/>
      <c r="I1238" s="67">
        <f>G1238</f>
        <v>0</v>
      </c>
      <c r="J1238" s="67"/>
      <c r="K1238" s="72"/>
    </row>
    <row r="1239" spans="1:13" x14ac:dyDescent="0.25">
      <c r="A1239" s="4"/>
      <c r="B1239" s="85">
        <v>10</v>
      </c>
      <c r="C1239" s="83" t="s">
        <v>21</v>
      </c>
      <c r="D1239" s="82"/>
      <c r="E1239" s="82"/>
      <c r="F1239" s="82"/>
      <c r="G1239" s="82">
        <f>E1239*F1239</f>
        <v>0</v>
      </c>
      <c r="H1239" s="110"/>
      <c r="I1239" s="67">
        <f>G1239</f>
        <v>0</v>
      </c>
      <c r="J1239" s="67"/>
      <c r="K1239" s="72"/>
    </row>
    <row r="1240" spans="1:13" x14ac:dyDescent="0.25">
      <c r="A1240" s="9">
        <v>9</v>
      </c>
      <c r="B1240" s="258" t="s">
        <v>141</v>
      </c>
      <c r="C1240" s="258"/>
      <c r="D1240" s="258"/>
      <c r="E1240" s="258"/>
      <c r="F1240" s="258"/>
      <c r="G1240" s="35" t="s">
        <v>7</v>
      </c>
      <c r="H1240" s="26">
        <f>H1241</f>
        <v>4617000</v>
      </c>
      <c r="I1240" s="25">
        <f>SUM(I1241:I1247)</f>
        <v>2953870</v>
      </c>
      <c r="J1240" s="25">
        <f>SUM(J1241:J1247)</f>
        <v>2953870</v>
      </c>
      <c r="K1240" s="11"/>
    </row>
    <row r="1241" spans="1:13" x14ac:dyDescent="0.25">
      <c r="A1241" s="4"/>
      <c r="B1241" s="82">
        <v>3</v>
      </c>
      <c r="C1241" s="83" t="s">
        <v>16</v>
      </c>
      <c r="D1241" s="179"/>
      <c r="E1241" s="179"/>
      <c r="F1241" s="179"/>
      <c r="G1241" s="179"/>
      <c r="H1241" s="157">
        <v>4617000</v>
      </c>
      <c r="I1241" s="67"/>
      <c r="J1241" s="67"/>
      <c r="K1241" s="72"/>
    </row>
    <row r="1242" spans="1:13" x14ac:dyDescent="0.25">
      <c r="A1242" s="4"/>
      <c r="B1242" s="82">
        <v>4</v>
      </c>
      <c r="C1242" s="83" t="s">
        <v>17</v>
      </c>
      <c r="D1242" s="179"/>
      <c r="E1242" s="179"/>
      <c r="F1242" s="179"/>
      <c r="G1242" s="179"/>
      <c r="H1242" s="157"/>
      <c r="I1242" s="67">
        <v>98770</v>
      </c>
      <c r="J1242" s="67">
        <f>I1242</f>
        <v>98770</v>
      </c>
      <c r="K1242" s="72" t="s">
        <v>126</v>
      </c>
    </row>
    <row r="1243" spans="1:13" x14ac:dyDescent="0.25">
      <c r="A1243" s="4"/>
      <c r="B1243" s="82">
        <v>6</v>
      </c>
      <c r="C1243" s="83" t="s">
        <v>18</v>
      </c>
      <c r="D1243" s="179"/>
      <c r="E1243" s="179"/>
      <c r="F1243" s="179"/>
      <c r="G1243" s="179"/>
      <c r="H1243" s="157"/>
      <c r="I1243" s="67">
        <v>9600</v>
      </c>
      <c r="J1243" s="67">
        <f>I1243</f>
        <v>9600</v>
      </c>
      <c r="K1243" s="72" t="s">
        <v>126</v>
      </c>
    </row>
    <row r="1244" spans="1:13" x14ac:dyDescent="0.25">
      <c r="A1244" s="4"/>
      <c r="B1244" s="82">
        <v>6</v>
      </c>
      <c r="C1244" s="83" t="s">
        <v>19</v>
      </c>
      <c r="D1244" s="179"/>
      <c r="E1244" s="179"/>
      <c r="F1244" s="179"/>
      <c r="G1244" s="179"/>
      <c r="H1244" s="157">
        <v>4243000</v>
      </c>
      <c r="I1244" s="67">
        <v>37100</v>
      </c>
      <c r="J1244" s="67">
        <f>I1244</f>
        <v>37100</v>
      </c>
      <c r="K1244" s="72" t="s">
        <v>126</v>
      </c>
    </row>
    <row r="1245" spans="1:13" x14ac:dyDescent="0.25">
      <c r="A1245" s="4"/>
      <c r="B1245" s="82">
        <v>2</v>
      </c>
      <c r="C1245" s="83" t="s">
        <v>22</v>
      </c>
      <c r="D1245" s="179"/>
      <c r="E1245" s="179"/>
      <c r="F1245" s="179"/>
      <c r="G1245" s="179"/>
      <c r="H1245" s="157"/>
      <c r="I1245" s="67">
        <v>2808400</v>
      </c>
      <c r="J1245" s="67">
        <f>I1245</f>
        <v>2808400</v>
      </c>
      <c r="K1245" s="72" t="s">
        <v>126</v>
      </c>
    </row>
    <row r="1246" spans="1:13" x14ac:dyDescent="0.25">
      <c r="A1246" s="4"/>
      <c r="B1246" s="82">
        <v>5</v>
      </c>
      <c r="C1246" s="83" t="s">
        <v>20</v>
      </c>
      <c r="D1246" s="82"/>
      <c r="E1246" s="82"/>
      <c r="F1246" s="82"/>
      <c r="G1246" s="82">
        <f>E1246*F1246</f>
        <v>0</v>
      </c>
      <c r="H1246" s="157"/>
      <c r="I1246" s="67">
        <f>G1246</f>
        <v>0</v>
      </c>
      <c r="J1246" s="67"/>
      <c r="K1246" s="72"/>
    </row>
    <row r="1247" spans="1:13" x14ac:dyDescent="0.25">
      <c r="A1247" s="4"/>
      <c r="B1247" s="85">
        <v>10</v>
      </c>
      <c r="C1247" s="83" t="s">
        <v>21</v>
      </c>
      <c r="D1247" s="82"/>
      <c r="E1247" s="82"/>
      <c r="F1247" s="82"/>
      <c r="G1247" s="82">
        <f>E1247*F1247</f>
        <v>0</v>
      </c>
      <c r="H1247" s="110"/>
      <c r="I1247" s="67">
        <f>G1247</f>
        <v>0</v>
      </c>
      <c r="J1247" s="67"/>
      <c r="K1247" s="72"/>
    </row>
    <row r="1248" spans="1:13" x14ac:dyDescent="0.25">
      <c r="A1248" s="9">
        <v>10</v>
      </c>
      <c r="B1248" s="258" t="s">
        <v>143</v>
      </c>
      <c r="C1248" s="258"/>
      <c r="D1248" s="258"/>
      <c r="E1248" s="258"/>
      <c r="F1248" s="258"/>
      <c r="G1248" s="35" t="s">
        <v>7</v>
      </c>
      <c r="H1248" s="26">
        <f>H1249</f>
        <v>6670000</v>
      </c>
      <c r="I1248" s="25">
        <f>SUM(I1249:I1255)</f>
        <v>5809000</v>
      </c>
      <c r="J1248" s="25">
        <f>SUM(J1249:J1255)</f>
        <v>5809000</v>
      </c>
      <c r="K1248" s="11"/>
    </row>
    <row r="1249" spans="1:11" x14ac:dyDescent="0.25">
      <c r="A1249" s="4"/>
      <c r="B1249" s="82">
        <v>3</v>
      </c>
      <c r="C1249" s="83" t="s">
        <v>16</v>
      </c>
      <c r="D1249" s="179"/>
      <c r="E1249" s="179"/>
      <c r="F1249" s="179"/>
      <c r="G1249" s="179"/>
      <c r="H1249" s="157">
        <v>6670000</v>
      </c>
      <c r="I1249" s="67"/>
      <c r="J1249" s="67"/>
      <c r="K1249" s="72"/>
    </row>
    <row r="1250" spans="1:11" x14ac:dyDescent="0.25">
      <c r="A1250" s="4"/>
      <c r="B1250" s="82">
        <v>4</v>
      </c>
      <c r="C1250" s="83" t="s">
        <v>17</v>
      </c>
      <c r="D1250" s="179"/>
      <c r="E1250" s="179"/>
      <c r="F1250" s="179"/>
      <c r="G1250" s="179"/>
      <c r="H1250" s="157"/>
      <c r="I1250" s="67">
        <v>107700</v>
      </c>
      <c r="J1250" s="67">
        <f>I1250</f>
        <v>107700</v>
      </c>
      <c r="K1250" s="72" t="s">
        <v>126</v>
      </c>
    </row>
    <row r="1251" spans="1:11" x14ac:dyDescent="0.25">
      <c r="A1251" s="4"/>
      <c r="B1251" s="82">
        <v>6</v>
      </c>
      <c r="C1251" s="83" t="s">
        <v>18</v>
      </c>
      <c r="D1251" s="179"/>
      <c r="E1251" s="179"/>
      <c r="F1251" s="179"/>
      <c r="G1251" s="179"/>
      <c r="H1251" s="157"/>
      <c r="I1251" s="67">
        <v>45850</v>
      </c>
      <c r="J1251" s="67">
        <f>I1251</f>
        <v>45850</v>
      </c>
      <c r="K1251" s="72" t="s">
        <v>126</v>
      </c>
    </row>
    <row r="1252" spans="1:11" x14ac:dyDescent="0.25">
      <c r="A1252" s="4"/>
      <c r="B1252" s="82">
        <v>6</v>
      </c>
      <c r="C1252" s="83" t="s">
        <v>19</v>
      </c>
      <c r="D1252" s="179"/>
      <c r="E1252" s="179"/>
      <c r="F1252" s="179"/>
      <c r="G1252" s="179"/>
      <c r="H1252" s="157">
        <v>6570000</v>
      </c>
      <c r="I1252" s="67">
        <v>55450</v>
      </c>
      <c r="J1252" s="67">
        <f>I1252</f>
        <v>55450</v>
      </c>
      <c r="K1252" s="72" t="s">
        <v>126</v>
      </c>
    </row>
    <row r="1253" spans="1:11" x14ac:dyDescent="0.25">
      <c r="A1253" s="4"/>
      <c r="B1253" s="82">
        <v>2</v>
      </c>
      <c r="C1253" s="83" t="s">
        <v>22</v>
      </c>
      <c r="D1253" s="179"/>
      <c r="E1253" s="179"/>
      <c r="F1253" s="179"/>
      <c r="G1253" s="179"/>
      <c r="H1253" s="157"/>
      <c r="I1253" s="67">
        <v>5600000</v>
      </c>
      <c r="J1253" s="67">
        <f>I1253</f>
        <v>5600000</v>
      </c>
      <c r="K1253" s="72" t="s">
        <v>126</v>
      </c>
    </row>
    <row r="1254" spans="1:11" x14ac:dyDescent="0.25">
      <c r="A1254" s="4"/>
      <c r="B1254" s="82">
        <v>5</v>
      </c>
      <c r="C1254" s="83" t="s">
        <v>20</v>
      </c>
      <c r="D1254" s="82"/>
      <c r="E1254" s="82"/>
      <c r="F1254" s="82"/>
      <c r="G1254" s="82">
        <f>E1254*F1254</f>
        <v>0</v>
      </c>
      <c r="H1254" s="157"/>
      <c r="I1254" s="67">
        <f>G1254</f>
        <v>0</v>
      </c>
      <c r="J1254" s="67"/>
      <c r="K1254" s="72"/>
    </row>
    <row r="1255" spans="1:11" x14ac:dyDescent="0.25">
      <c r="A1255" s="4"/>
      <c r="B1255" s="85">
        <v>10</v>
      </c>
      <c r="C1255" s="83" t="s">
        <v>21</v>
      </c>
      <c r="D1255" s="82"/>
      <c r="E1255" s="82"/>
      <c r="F1255" s="82"/>
      <c r="G1255" s="82">
        <f>E1255*F1255</f>
        <v>0</v>
      </c>
      <c r="H1255" s="110"/>
      <c r="I1255" s="67">
        <f>G1255</f>
        <v>0</v>
      </c>
      <c r="J1255" s="67"/>
      <c r="K1255" s="72"/>
    </row>
    <row r="1256" spans="1:11" x14ac:dyDescent="0.25">
      <c r="A1256" s="9">
        <v>11</v>
      </c>
      <c r="B1256" s="258" t="s">
        <v>144</v>
      </c>
      <c r="C1256" s="258"/>
      <c r="D1256" s="258"/>
      <c r="E1256" s="258"/>
      <c r="F1256" s="258"/>
      <c r="G1256" s="35" t="s">
        <v>7</v>
      </c>
      <c r="H1256" s="26">
        <f>H1257</f>
        <v>2960000</v>
      </c>
      <c r="I1256" s="25">
        <f>SUM(I1257:I1263)</f>
        <v>2506400</v>
      </c>
      <c r="J1256" s="25">
        <f>SUM(J1257:J1263)</f>
        <v>2506400</v>
      </c>
      <c r="K1256" s="11"/>
    </row>
    <row r="1257" spans="1:11" x14ac:dyDescent="0.25">
      <c r="A1257" s="4"/>
      <c r="B1257" s="82">
        <v>3</v>
      </c>
      <c r="C1257" s="83" t="s">
        <v>16</v>
      </c>
      <c r="D1257" s="179"/>
      <c r="E1257" s="179"/>
      <c r="F1257" s="179"/>
      <c r="G1257" s="179"/>
      <c r="H1257" s="157">
        <v>2960000</v>
      </c>
      <c r="I1257" s="67"/>
      <c r="J1257" s="67"/>
      <c r="K1257" s="72"/>
    </row>
    <row r="1258" spans="1:11" x14ac:dyDescent="0.25">
      <c r="A1258" s="4"/>
      <c r="B1258" s="82">
        <v>4</v>
      </c>
      <c r="C1258" s="83" t="s">
        <v>17</v>
      </c>
      <c r="D1258" s="179"/>
      <c r="E1258" s="179"/>
      <c r="F1258" s="179"/>
      <c r="G1258" s="179"/>
      <c r="H1258" s="157"/>
      <c r="I1258" s="67">
        <v>82800</v>
      </c>
      <c r="J1258" s="67">
        <f>I1258</f>
        <v>82800</v>
      </c>
      <c r="K1258" s="72" t="s">
        <v>126</v>
      </c>
    </row>
    <row r="1259" spans="1:11" x14ac:dyDescent="0.25">
      <c r="A1259" s="4"/>
      <c r="B1259" s="82">
        <v>6</v>
      </c>
      <c r="C1259" s="83" t="s">
        <v>18</v>
      </c>
      <c r="D1259" s="179"/>
      <c r="E1259" s="179"/>
      <c r="F1259" s="179"/>
      <c r="G1259" s="179"/>
      <c r="H1259" s="157"/>
      <c r="I1259" s="67">
        <v>18850</v>
      </c>
      <c r="J1259" s="67">
        <f>I1259</f>
        <v>18850</v>
      </c>
      <c r="K1259" s="72" t="s">
        <v>126</v>
      </c>
    </row>
    <row r="1260" spans="1:11" x14ac:dyDescent="0.25">
      <c r="A1260" s="4"/>
      <c r="B1260" s="82">
        <v>6</v>
      </c>
      <c r="C1260" s="83" t="s">
        <v>19</v>
      </c>
      <c r="D1260" s="179"/>
      <c r="E1260" s="179"/>
      <c r="F1260" s="179"/>
      <c r="G1260" s="179"/>
      <c r="H1260" s="157">
        <v>2686000</v>
      </c>
      <c r="I1260" s="67">
        <v>24750</v>
      </c>
      <c r="J1260" s="67">
        <f>I1260</f>
        <v>24750</v>
      </c>
      <c r="K1260" s="72" t="s">
        <v>126</v>
      </c>
    </row>
    <row r="1261" spans="1:11" x14ac:dyDescent="0.25">
      <c r="A1261" s="4"/>
      <c r="B1261" s="82">
        <v>2</v>
      </c>
      <c r="C1261" s="83" t="s">
        <v>22</v>
      </c>
      <c r="D1261" s="179"/>
      <c r="E1261" s="179"/>
      <c r="F1261" s="179"/>
      <c r="G1261" s="179"/>
      <c r="H1261" s="157"/>
      <c r="I1261" s="67">
        <v>2380000</v>
      </c>
      <c r="J1261" s="67">
        <f>I1261</f>
        <v>2380000</v>
      </c>
      <c r="K1261" s="72" t="s">
        <v>126</v>
      </c>
    </row>
    <row r="1262" spans="1:11" x14ac:dyDescent="0.25">
      <c r="A1262" s="4"/>
      <c r="B1262" s="82">
        <v>5</v>
      </c>
      <c r="C1262" s="83" t="s">
        <v>20</v>
      </c>
      <c r="D1262" s="82"/>
      <c r="E1262" s="82"/>
      <c r="F1262" s="82"/>
      <c r="G1262" s="82">
        <f>E1262*F1262</f>
        <v>0</v>
      </c>
      <c r="H1262" s="157"/>
      <c r="I1262" s="67">
        <f>G1262</f>
        <v>0</v>
      </c>
      <c r="J1262" s="67"/>
      <c r="K1262" s="72"/>
    </row>
    <row r="1263" spans="1:11" x14ac:dyDescent="0.25">
      <c r="A1263" s="4"/>
      <c r="B1263" s="85">
        <v>10</v>
      </c>
      <c r="C1263" s="83" t="s">
        <v>21</v>
      </c>
      <c r="D1263" s="82"/>
      <c r="E1263" s="82"/>
      <c r="F1263" s="82"/>
      <c r="G1263" s="82">
        <f>E1263*F1263</f>
        <v>0</v>
      </c>
      <c r="H1263" s="110"/>
      <c r="I1263" s="67">
        <f>G1263</f>
        <v>0</v>
      </c>
      <c r="J1263" s="67"/>
      <c r="K1263" s="72"/>
    </row>
    <row r="1264" spans="1:11" x14ac:dyDescent="0.25">
      <c r="A1264" s="9">
        <v>12</v>
      </c>
      <c r="B1264" s="258" t="s">
        <v>142</v>
      </c>
      <c r="C1264" s="258"/>
      <c r="D1264" s="258"/>
      <c r="E1264" s="258"/>
      <c r="F1264" s="258"/>
      <c r="G1264" s="35" t="s">
        <v>7</v>
      </c>
      <c r="H1264" s="26">
        <f>H1265</f>
        <v>3847000</v>
      </c>
      <c r="I1264" s="25">
        <f>SUM(I1265:I1271)</f>
        <v>1741610</v>
      </c>
      <c r="J1264" s="25">
        <f>SUM(J1265:J1271)</f>
        <v>1741610</v>
      </c>
      <c r="K1264" s="11"/>
    </row>
    <row r="1265" spans="1:11" x14ac:dyDescent="0.25">
      <c r="A1265" s="4"/>
      <c r="B1265" s="82">
        <v>3</v>
      </c>
      <c r="C1265" s="83" t="s">
        <v>16</v>
      </c>
      <c r="D1265" s="179"/>
      <c r="E1265" s="179"/>
      <c r="F1265" s="179"/>
      <c r="G1265" s="179"/>
      <c r="H1265" s="157">
        <v>3847000</v>
      </c>
      <c r="I1265" s="67"/>
      <c r="J1265" s="67"/>
      <c r="K1265" s="72"/>
    </row>
    <row r="1266" spans="1:11" x14ac:dyDescent="0.25">
      <c r="A1266" s="4"/>
      <c r="B1266" s="82">
        <v>4</v>
      </c>
      <c r="C1266" s="83" t="s">
        <v>17</v>
      </c>
      <c r="D1266" s="179"/>
      <c r="E1266" s="179"/>
      <c r="F1266" s="179"/>
      <c r="G1266" s="179"/>
      <c r="H1266" s="157"/>
      <c r="I1266" s="67">
        <v>3630</v>
      </c>
      <c r="J1266" s="67">
        <f>I1266</f>
        <v>3630</v>
      </c>
      <c r="K1266" s="72" t="s">
        <v>126</v>
      </c>
    </row>
    <row r="1267" spans="1:11" x14ac:dyDescent="0.25">
      <c r="A1267" s="4"/>
      <c r="B1267" s="82">
        <v>6</v>
      </c>
      <c r="C1267" s="83" t="s">
        <v>18</v>
      </c>
      <c r="D1267" s="179"/>
      <c r="E1267" s="179"/>
      <c r="F1267" s="179"/>
      <c r="G1267" s="179"/>
      <c r="H1267" s="157"/>
      <c r="I1267" s="67">
        <v>19360</v>
      </c>
      <c r="J1267" s="67">
        <f>I1267</f>
        <v>19360</v>
      </c>
      <c r="K1267" s="72" t="s">
        <v>126</v>
      </c>
    </row>
    <row r="1268" spans="1:11" x14ac:dyDescent="0.25">
      <c r="A1268" s="4"/>
      <c r="B1268" s="82">
        <v>6</v>
      </c>
      <c r="C1268" s="83" t="s">
        <v>19</v>
      </c>
      <c r="D1268" s="179"/>
      <c r="E1268" s="179"/>
      <c r="F1268" s="179"/>
      <c r="G1268" s="179"/>
      <c r="H1268" s="157">
        <v>352000</v>
      </c>
      <c r="I1268" s="67">
        <v>35090</v>
      </c>
      <c r="J1268" s="67">
        <f>I1268</f>
        <v>35090</v>
      </c>
      <c r="K1268" s="72" t="s">
        <v>126</v>
      </c>
    </row>
    <row r="1269" spans="1:11" x14ac:dyDescent="0.25">
      <c r="A1269" s="4"/>
      <c r="B1269" s="82">
        <v>2</v>
      </c>
      <c r="C1269" s="83" t="s">
        <v>22</v>
      </c>
      <c r="D1269" s="179"/>
      <c r="E1269" s="179"/>
      <c r="F1269" s="179"/>
      <c r="G1269" s="179"/>
      <c r="H1269" s="157"/>
      <c r="I1269" s="67">
        <v>1683530</v>
      </c>
      <c r="J1269" s="67">
        <f>I1269</f>
        <v>1683530</v>
      </c>
      <c r="K1269" s="72" t="s">
        <v>126</v>
      </c>
    </row>
    <row r="1270" spans="1:11" x14ac:dyDescent="0.25">
      <c r="A1270" s="4"/>
      <c r="B1270" s="82">
        <v>5</v>
      </c>
      <c r="C1270" s="83" t="s">
        <v>20</v>
      </c>
      <c r="D1270" s="82"/>
      <c r="E1270" s="82"/>
      <c r="F1270" s="82"/>
      <c r="G1270" s="82">
        <f>E1270*F1270</f>
        <v>0</v>
      </c>
      <c r="H1270" s="157"/>
      <c r="I1270" s="67">
        <f>G1270</f>
        <v>0</v>
      </c>
      <c r="J1270" s="67"/>
      <c r="K1270" s="72"/>
    </row>
    <row r="1271" spans="1:11" x14ac:dyDescent="0.25">
      <c r="A1271" s="4"/>
      <c r="B1271" s="85">
        <v>10</v>
      </c>
      <c r="C1271" s="83" t="s">
        <v>21</v>
      </c>
      <c r="D1271" s="82"/>
      <c r="E1271" s="82"/>
      <c r="F1271" s="82"/>
      <c r="G1271" s="82">
        <f>E1271*F1271</f>
        <v>0</v>
      </c>
      <c r="H1271" s="110"/>
      <c r="I1271" s="67">
        <f>G1271</f>
        <v>0</v>
      </c>
      <c r="J1271" s="67"/>
      <c r="K1271" s="72"/>
    </row>
    <row r="1272" spans="1:11" x14ac:dyDescent="0.25">
      <c r="A1272" s="9">
        <v>13</v>
      </c>
      <c r="B1272" s="258" t="s">
        <v>145</v>
      </c>
      <c r="C1272" s="258"/>
      <c r="D1272" s="258"/>
      <c r="E1272" s="258"/>
      <c r="F1272" s="258"/>
      <c r="G1272" s="35" t="s">
        <v>7</v>
      </c>
      <c r="H1272" s="26">
        <f>H1273</f>
        <v>4982300</v>
      </c>
      <c r="I1272" s="25">
        <f>SUM(I1273:I1279)</f>
        <v>2070990</v>
      </c>
      <c r="J1272" s="25">
        <f>SUM(J1273:J1279)</f>
        <v>2070990</v>
      </c>
      <c r="K1272" s="11"/>
    </row>
    <row r="1273" spans="1:11" x14ac:dyDescent="0.25">
      <c r="A1273" s="4"/>
      <c r="B1273" s="82">
        <v>3</v>
      </c>
      <c r="C1273" s="83" t="s">
        <v>16</v>
      </c>
      <c r="D1273" s="179"/>
      <c r="E1273" s="179"/>
      <c r="F1273" s="179"/>
      <c r="G1273" s="179"/>
      <c r="H1273" s="157">
        <v>4982300</v>
      </c>
      <c r="I1273" s="67"/>
      <c r="J1273" s="67"/>
      <c r="K1273" s="72"/>
    </row>
    <row r="1274" spans="1:11" x14ac:dyDescent="0.25">
      <c r="A1274" s="4"/>
      <c r="B1274" s="82">
        <v>4</v>
      </c>
      <c r="C1274" s="83" t="s">
        <v>17</v>
      </c>
      <c r="D1274" s="179"/>
      <c r="E1274" s="179"/>
      <c r="F1274" s="179"/>
      <c r="G1274" s="179"/>
      <c r="H1274" s="157"/>
      <c r="I1274" s="67">
        <v>4200</v>
      </c>
      <c r="J1274" s="67">
        <f>I1274</f>
        <v>4200</v>
      </c>
      <c r="K1274" s="72" t="s">
        <v>126</v>
      </c>
    </row>
    <row r="1275" spans="1:11" x14ac:dyDescent="0.25">
      <c r="A1275" s="4"/>
      <c r="B1275" s="82">
        <v>6</v>
      </c>
      <c r="C1275" s="83" t="s">
        <v>18</v>
      </c>
      <c r="D1275" s="179"/>
      <c r="E1275" s="179"/>
      <c r="F1275" s="179"/>
      <c r="G1275" s="179"/>
      <c r="H1275" s="157"/>
      <c r="I1275" s="67">
        <v>29800</v>
      </c>
      <c r="J1275" s="67">
        <f>I1275</f>
        <v>29800</v>
      </c>
      <c r="K1275" s="72" t="s">
        <v>126</v>
      </c>
    </row>
    <row r="1276" spans="1:11" x14ac:dyDescent="0.25">
      <c r="A1276" s="4"/>
      <c r="B1276" s="82">
        <v>6</v>
      </c>
      <c r="C1276" s="83" t="s">
        <v>19</v>
      </c>
      <c r="D1276" s="179"/>
      <c r="E1276" s="179"/>
      <c r="F1276" s="179"/>
      <c r="G1276" s="179"/>
      <c r="H1276" s="157">
        <v>3623700</v>
      </c>
      <c r="I1276" s="67">
        <f>37000-10</f>
        <v>36990</v>
      </c>
      <c r="J1276" s="67">
        <f>I1276</f>
        <v>36990</v>
      </c>
      <c r="K1276" s="72" t="s">
        <v>126</v>
      </c>
    </row>
    <row r="1277" spans="1:11" x14ac:dyDescent="0.25">
      <c r="A1277" s="4"/>
      <c r="B1277" s="82">
        <v>2</v>
      </c>
      <c r="C1277" s="83" t="s">
        <v>22</v>
      </c>
      <c r="D1277" s="179"/>
      <c r="E1277" s="179"/>
      <c r="F1277" s="179"/>
      <c r="G1277" s="179"/>
      <c r="H1277" s="157"/>
      <c r="I1277" s="67">
        <f>3090600-1090600</f>
        <v>2000000</v>
      </c>
      <c r="J1277" s="67">
        <f>I1277</f>
        <v>2000000</v>
      </c>
      <c r="K1277" s="72" t="s">
        <v>126</v>
      </c>
    </row>
    <row r="1278" spans="1:11" x14ac:dyDescent="0.25">
      <c r="A1278" s="4"/>
      <c r="B1278" s="82">
        <v>5</v>
      </c>
      <c r="C1278" s="83" t="s">
        <v>20</v>
      </c>
      <c r="D1278" s="82"/>
      <c r="E1278" s="82"/>
      <c r="F1278" s="82"/>
      <c r="G1278" s="82">
        <f>E1278*F1278</f>
        <v>0</v>
      </c>
      <c r="H1278" s="157"/>
      <c r="I1278" s="67">
        <f>G1278</f>
        <v>0</v>
      </c>
      <c r="J1278" s="67"/>
      <c r="K1278" s="72"/>
    </row>
    <row r="1279" spans="1:11" x14ac:dyDescent="0.25">
      <c r="A1279" s="4"/>
      <c r="B1279" s="85">
        <v>10</v>
      </c>
      <c r="C1279" s="83" t="s">
        <v>21</v>
      </c>
      <c r="D1279" s="82"/>
      <c r="E1279" s="82"/>
      <c r="F1279" s="82"/>
      <c r="G1279" s="82">
        <f>E1279*F1279</f>
        <v>0</v>
      </c>
      <c r="H1279" s="110"/>
      <c r="I1279" s="67">
        <f>G1279</f>
        <v>0</v>
      </c>
      <c r="J1279" s="67"/>
      <c r="K1279" s="72"/>
    </row>
    <row r="1280" spans="1:11" x14ac:dyDescent="0.25">
      <c r="A1280" s="9">
        <v>14</v>
      </c>
      <c r="B1280" s="166" t="s">
        <v>164</v>
      </c>
      <c r="C1280" s="166"/>
      <c r="D1280" s="166"/>
      <c r="E1280" s="166"/>
      <c r="F1280" s="166"/>
      <c r="G1280" s="10" t="s">
        <v>7</v>
      </c>
      <c r="H1280" s="26">
        <f>H1281</f>
        <v>13342644</v>
      </c>
      <c r="I1280" s="25">
        <f>SUM(I1281:I1287)</f>
        <v>5265000</v>
      </c>
      <c r="J1280" s="25">
        <f>SUM(J1281:J1287)</f>
        <v>5265000</v>
      </c>
      <c r="K1280" s="11"/>
    </row>
    <row r="1281" spans="1:11" x14ac:dyDescent="0.25">
      <c r="A1281" s="4"/>
      <c r="B1281" s="65">
        <v>3</v>
      </c>
      <c r="C1281" s="66" t="s">
        <v>16</v>
      </c>
      <c r="D1281" s="158"/>
      <c r="E1281" s="158"/>
      <c r="F1281" s="158"/>
      <c r="G1281" s="158"/>
      <c r="H1281" s="157">
        <v>13342644</v>
      </c>
      <c r="I1281" s="67"/>
      <c r="J1281" s="67"/>
      <c r="K1281" s="72"/>
    </row>
    <row r="1282" spans="1:11" x14ac:dyDescent="0.25">
      <c r="A1282" s="4"/>
      <c r="B1282" s="65">
        <v>4</v>
      </c>
      <c r="C1282" s="66" t="s">
        <v>17</v>
      </c>
      <c r="D1282" s="158"/>
      <c r="E1282" s="158"/>
      <c r="F1282" s="158"/>
      <c r="G1282" s="158"/>
      <c r="H1282" s="157"/>
      <c r="I1282" s="67">
        <v>155000</v>
      </c>
      <c r="J1282" s="67">
        <f>I1282</f>
        <v>155000</v>
      </c>
      <c r="K1282" s="72" t="s">
        <v>126</v>
      </c>
    </row>
    <row r="1283" spans="1:11" x14ac:dyDescent="0.25">
      <c r="A1283" s="4"/>
      <c r="B1283" s="65">
        <v>6</v>
      </c>
      <c r="C1283" s="66" t="s">
        <v>18</v>
      </c>
      <c r="D1283" s="158"/>
      <c r="E1283" s="158"/>
      <c r="F1283" s="158"/>
      <c r="G1283" s="158"/>
      <c r="H1283" s="157"/>
      <c r="I1283" s="67">
        <v>50000</v>
      </c>
      <c r="J1283" s="67">
        <f>I1283</f>
        <v>50000</v>
      </c>
      <c r="K1283" s="72" t="s">
        <v>126</v>
      </c>
    </row>
    <row r="1284" spans="1:11" x14ac:dyDescent="0.25">
      <c r="A1284" s="4"/>
      <c r="B1284" s="65">
        <v>6</v>
      </c>
      <c r="C1284" s="66" t="s">
        <v>19</v>
      </c>
      <c r="D1284" s="158"/>
      <c r="E1284" s="158"/>
      <c r="F1284" s="158"/>
      <c r="G1284" s="158"/>
      <c r="H1284" s="157">
        <v>12115772</v>
      </c>
      <c r="I1284" s="67">
        <v>60000</v>
      </c>
      <c r="J1284" s="67">
        <f>I1284</f>
        <v>60000</v>
      </c>
      <c r="K1284" s="72" t="s">
        <v>126</v>
      </c>
    </row>
    <row r="1285" spans="1:11" x14ac:dyDescent="0.25">
      <c r="A1285" s="4"/>
      <c r="B1285" s="65">
        <v>2</v>
      </c>
      <c r="C1285" s="66" t="s">
        <v>22</v>
      </c>
      <c r="D1285" s="158"/>
      <c r="E1285" s="158"/>
      <c r="F1285" s="158"/>
      <c r="G1285" s="158"/>
      <c r="H1285" s="157"/>
      <c r="I1285" s="67">
        <v>5000000</v>
      </c>
      <c r="J1285" s="67">
        <f>I1285</f>
        <v>5000000</v>
      </c>
      <c r="K1285" s="72" t="s">
        <v>126</v>
      </c>
    </row>
    <row r="1286" spans="1:11" x14ac:dyDescent="0.25">
      <c r="A1286" s="4"/>
      <c r="B1286" s="65">
        <v>5</v>
      </c>
      <c r="C1286" s="66" t="s">
        <v>20</v>
      </c>
      <c r="D1286" s="65"/>
      <c r="E1286" s="65"/>
      <c r="F1286" s="65"/>
      <c r="G1286" s="65">
        <f>E1286*F1286</f>
        <v>0</v>
      </c>
      <c r="H1286" s="157"/>
      <c r="I1286" s="67">
        <f>G1286</f>
        <v>0</v>
      </c>
      <c r="J1286" s="67"/>
      <c r="K1286" s="72"/>
    </row>
    <row r="1287" spans="1:11" x14ac:dyDescent="0.25">
      <c r="A1287" s="4"/>
      <c r="B1287" s="68">
        <v>10</v>
      </c>
      <c r="C1287" s="66" t="s">
        <v>21</v>
      </c>
      <c r="D1287" s="65"/>
      <c r="E1287" s="65"/>
      <c r="F1287" s="65"/>
      <c r="G1287" s="65">
        <f>E1287*F1287</f>
        <v>0</v>
      </c>
      <c r="H1287" s="110"/>
      <c r="I1287" s="67">
        <f>G1287</f>
        <v>0</v>
      </c>
      <c r="J1287" s="67"/>
      <c r="K1287" s="72"/>
    </row>
    <row r="1288" spans="1:11" x14ac:dyDescent="0.25">
      <c r="A1288" s="13"/>
      <c r="B1288" s="97"/>
      <c r="C1288" s="240" t="s">
        <v>48</v>
      </c>
      <c r="D1288" s="241"/>
      <c r="E1288" s="241"/>
      <c r="F1288" s="241"/>
      <c r="G1288" s="242"/>
      <c r="H1288" s="111">
        <f>SUM(H1289:H1295)</f>
        <v>58484944</v>
      </c>
      <c r="I1288" s="98">
        <f>SUM(I1289:I1295)</f>
        <v>43279010</v>
      </c>
      <c r="J1288" s="98">
        <f>SUM(J1289:J1295)</f>
        <v>43279010</v>
      </c>
      <c r="K1288" s="99"/>
    </row>
    <row r="1289" spans="1:11" x14ac:dyDescent="0.25">
      <c r="A1289" s="219"/>
      <c r="B1289" s="220"/>
      <c r="C1289" s="235" t="s">
        <v>99</v>
      </c>
      <c r="D1289" s="236"/>
      <c r="E1289" s="236"/>
      <c r="F1289" s="236"/>
      <c r="G1289" s="236"/>
      <c r="H1289" s="262">
        <f>H1177+H1185+H1193+H1201+H1209+H1217+H1225+H1233+H1241+H1249+H1257+H1265+H1273+H1281</f>
        <v>58484944</v>
      </c>
      <c r="I1289" s="108">
        <f>I1177+I1185+I1193+I1201+I1209+I1217+I1225+I1233+I1241+I1249+I1257+I1265+I1273+I1281</f>
        <v>2000</v>
      </c>
      <c r="J1289" s="28">
        <f>J1177+J1185+J1193+J1201+J1209+J1217+J1225+J1233+J1241+J1249+J1257+J1265+J1273+J1281</f>
        <v>2000</v>
      </c>
      <c r="K1289" s="12"/>
    </row>
    <row r="1290" spans="1:11" x14ac:dyDescent="0.25">
      <c r="A1290" s="221"/>
      <c r="B1290" s="222"/>
      <c r="C1290" s="216" t="s">
        <v>0</v>
      </c>
      <c r="D1290" s="217"/>
      <c r="E1290" s="217"/>
      <c r="F1290" s="217"/>
      <c r="G1290" s="217"/>
      <c r="H1290" s="263"/>
      <c r="I1290" s="108">
        <f t="shared" ref="I1290:J1295" si="76">I1178+I1186+I1194+I1202+I1210+I1218+I1226+I1234+I1242+I1250+I1258+I1266+I1274+I1282</f>
        <v>633870</v>
      </c>
      <c r="J1290" s="28">
        <f t="shared" si="76"/>
        <v>633870</v>
      </c>
      <c r="K1290" s="12"/>
    </row>
    <row r="1291" spans="1:11" x14ac:dyDescent="0.25">
      <c r="A1291" s="221"/>
      <c r="B1291" s="222"/>
      <c r="C1291" s="216" t="s">
        <v>89</v>
      </c>
      <c r="D1291" s="217"/>
      <c r="E1291" s="217"/>
      <c r="F1291" s="217"/>
      <c r="G1291" s="217"/>
      <c r="H1291" s="263"/>
      <c r="I1291" s="108">
        <f t="shared" si="76"/>
        <v>306020</v>
      </c>
      <c r="J1291" s="28">
        <f t="shared" si="76"/>
        <v>306020</v>
      </c>
      <c r="K1291" s="12"/>
    </row>
    <row r="1292" spans="1:11" x14ac:dyDescent="0.25">
      <c r="A1292" s="221"/>
      <c r="B1292" s="222"/>
      <c r="C1292" s="216" t="s">
        <v>1</v>
      </c>
      <c r="D1292" s="217"/>
      <c r="E1292" s="217"/>
      <c r="F1292" s="217"/>
      <c r="G1292" s="217"/>
      <c r="H1292" s="263"/>
      <c r="I1292" s="108">
        <f t="shared" si="76"/>
        <v>470330</v>
      </c>
      <c r="J1292" s="28">
        <f t="shared" si="76"/>
        <v>470330</v>
      </c>
      <c r="K1292" s="12"/>
    </row>
    <row r="1293" spans="1:11" x14ac:dyDescent="0.25">
      <c r="A1293" s="221"/>
      <c r="B1293" s="222"/>
      <c r="C1293" s="216" t="s">
        <v>47</v>
      </c>
      <c r="D1293" s="217"/>
      <c r="E1293" s="217"/>
      <c r="F1293" s="217"/>
      <c r="G1293" s="218"/>
      <c r="H1293" s="263"/>
      <c r="I1293" s="28">
        <f t="shared" si="76"/>
        <v>41866790</v>
      </c>
      <c r="J1293" s="28">
        <f t="shared" si="76"/>
        <v>41866790</v>
      </c>
      <c r="K1293" s="12"/>
    </row>
    <row r="1294" spans="1:11" x14ac:dyDescent="0.25">
      <c r="A1294" s="221"/>
      <c r="B1294" s="222"/>
      <c r="C1294" s="227" t="s">
        <v>2</v>
      </c>
      <c r="D1294" s="228"/>
      <c r="E1294" s="228"/>
      <c r="F1294" s="228"/>
      <c r="G1294" s="229"/>
      <c r="H1294" s="263"/>
      <c r="I1294" s="28">
        <f t="shared" si="76"/>
        <v>0</v>
      </c>
      <c r="J1294" s="28">
        <f t="shared" si="76"/>
        <v>0</v>
      </c>
      <c r="K1294" s="12"/>
    </row>
    <row r="1295" spans="1:11" x14ac:dyDescent="0.25">
      <c r="A1295" s="221"/>
      <c r="B1295" s="222"/>
      <c r="C1295" s="227" t="s">
        <v>85</v>
      </c>
      <c r="D1295" s="228"/>
      <c r="E1295" s="228"/>
      <c r="F1295" s="228"/>
      <c r="G1295" s="229"/>
      <c r="H1295" s="263"/>
      <c r="I1295" s="28">
        <f t="shared" si="76"/>
        <v>0</v>
      </c>
      <c r="J1295" s="28">
        <f t="shared" si="76"/>
        <v>0</v>
      </c>
      <c r="K1295" s="12"/>
    </row>
    <row r="1296" spans="1:11" x14ac:dyDescent="0.25">
      <c r="A1296" s="183" t="s">
        <v>14</v>
      </c>
      <c r="B1296" s="183"/>
      <c r="C1296" s="183"/>
      <c r="D1296" s="183"/>
      <c r="E1296" s="183"/>
      <c r="F1296" s="183"/>
      <c r="G1296" s="183"/>
      <c r="H1296" s="5"/>
      <c r="I1296" s="29"/>
      <c r="J1296" s="29"/>
      <c r="K1296" s="6"/>
    </row>
    <row r="1297" spans="1:11" x14ac:dyDescent="0.25">
      <c r="A1297" s="13"/>
      <c r="B1297" s="13"/>
      <c r="C1297" s="243" t="s">
        <v>55</v>
      </c>
      <c r="D1297" s="244"/>
      <c r="E1297" s="244"/>
      <c r="F1297" s="244"/>
      <c r="G1297" s="245"/>
      <c r="H1297" s="109">
        <f>H1298</f>
        <v>0</v>
      </c>
      <c r="I1297" s="27">
        <f>SUM(I1298:I1304)</f>
        <v>0</v>
      </c>
      <c r="J1297" s="27">
        <f>SUM(J1298:J1304)</f>
        <v>0</v>
      </c>
      <c r="K1297" s="14"/>
    </row>
    <row r="1298" spans="1:11" x14ac:dyDescent="0.25">
      <c r="A1298" s="219"/>
      <c r="B1298" s="220"/>
      <c r="C1298" s="235" t="s">
        <v>100</v>
      </c>
      <c r="D1298" s="236"/>
      <c r="E1298" s="236"/>
      <c r="F1298" s="236"/>
      <c r="G1298" s="236"/>
      <c r="H1298" s="274">
        <v>0</v>
      </c>
      <c r="I1298" s="108">
        <v>0</v>
      </c>
      <c r="J1298" s="28">
        <v>0</v>
      </c>
      <c r="K1298" s="12"/>
    </row>
    <row r="1299" spans="1:11" x14ac:dyDescent="0.25">
      <c r="A1299" s="221"/>
      <c r="B1299" s="222"/>
      <c r="C1299" s="216" t="s">
        <v>56</v>
      </c>
      <c r="D1299" s="217"/>
      <c r="E1299" s="217"/>
      <c r="F1299" s="217"/>
      <c r="G1299" s="217"/>
      <c r="H1299" s="275"/>
      <c r="I1299" s="108">
        <v>0</v>
      </c>
      <c r="J1299" s="28">
        <v>0</v>
      </c>
      <c r="K1299" s="12"/>
    </row>
    <row r="1300" spans="1:11" x14ac:dyDescent="0.25">
      <c r="A1300" s="221"/>
      <c r="B1300" s="222"/>
      <c r="C1300" s="216" t="s">
        <v>90</v>
      </c>
      <c r="D1300" s="217"/>
      <c r="E1300" s="217"/>
      <c r="F1300" s="217"/>
      <c r="G1300" s="217"/>
      <c r="H1300" s="275"/>
      <c r="I1300" s="108">
        <v>0</v>
      </c>
      <c r="J1300" s="28">
        <v>0</v>
      </c>
      <c r="K1300" s="12"/>
    </row>
    <row r="1301" spans="1:11" x14ac:dyDescent="0.25">
      <c r="A1301" s="221"/>
      <c r="B1301" s="222"/>
      <c r="C1301" s="216" t="s">
        <v>57</v>
      </c>
      <c r="D1301" s="217"/>
      <c r="E1301" s="217"/>
      <c r="F1301" s="217"/>
      <c r="G1301" s="217"/>
      <c r="H1301" s="275"/>
      <c r="I1301" s="108">
        <v>0</v>
      </c>
      <c r="J1301" s="28">
        <v>0</v>
      </c>
      <c r="K1301" s="12"/>
    </row>
    <row r="1302" spans="1:11" x14ac:dyDescent="0.25">
      <c r="A1302" s="221"/>
      <c r="B1302" s="222"/>
      <c r="C1302" s="216" t="s">
        <v>58</v>
      </c>
      <c r="D1302" s="217"/>
      <c r="E1302" s="217"/>
      <c r="F1302" s="217"/>
      <c r="G1302" s="218"/>
      <c r="H1302" s="276"/>
      <c r="I1302" s="28">
        <v>0</v>
      </c>
      <c r="J1302" s="28">
        <v>0</v>
      </c>
      <c r="K1302" s="12"/>
    </row>
    <row r="1303" spans="1:11" x14ac:dyDescent="0.25">
      <c r="A1303" s="221"/>
      <c r="B1303" s="222"/>
      <c r="C1303" s="227" t="s">
        <v>59</v>
      </c>
      <c r="D1303" s="228"/>
      <c r="E1303" s="228"/>
      <c r="F1303" s="228"/>
      <c r="G1303" s="229"/>
      <c r="H1303" s="276"/>
      <c r="I1303" s="28">
        <v>0</v>
      </c>
      <c r="J1303" s="28">
        <v>0</v>
      </c>
      <c r="K1303" s="12"/>
    </row>
    <row r="1304" spans="1:11" x14ac:dyDescent="0.25">
      <c r="A1304" s="221"/>
      <c r="B1304" s="222"/>
      <c r="C1304" s="227" t="s">
        <v>86</v>
      </c>
      <c r="D1304" s="228"/>
      <c r="E1304" s="228"/>
      <c r="F1304" s="228"/>
      <c r="G1304" s="229"/>
      <c r="H1304" s="276"/>
      <c r="I1304" s="28">
        <v>0</v>
      </c>
      <c r="J1304" s="28">
        <v>0</v>
      </c>
      <c r="K1304" s="12"/>
    </row>
    <row r="1305" spans="1:11" x14ac:dyDescent="0.25">
      <c r="A1305" s="183" t="s">
        <v>15</v>
      </c>
      <c r="B1305" s="183"/>
      <c r="C1305" s="183"/>
      <c r="D1305" s="183"/>
      <c r="E1305" s="183"/>
      <c r="F1305" s="183"/>
      <c r="G1305" s="183"/>
      <c r="H1305" s="5"/>
      <c r="I1305" s="29"/>
      <c r="J1305" s="29"/>
      <c r="K1305" s="6"/>
    </row>
    <row r="1306" spans="1:11" x14ac:dyDescent="0.25">
      <c r="A1306" s="9">
        <v>1</v>
      </c>
      <c r="B1306" s="159" t="s">
        <v>137</v>
      </c>
      <c r="C1306" s="159"/>
      <c r="D1306" s="159"/>
      <c r="E1306" s="159"/>
      <c r="F1306" s="159"/>
      <c r="G1306" s="10" t="s">
        <v>7</v>
      </c>
      <c r="H1306" s="112">
        <f>H1307</f>
        <v>0</v>
      </c>
      <c r="I1306" s="25">
        <f>SUM(I1307:I1313)</f>
        <v>58643500</v>
      </c>
      <c r="J1306" s="25">
        <f>SUM(J1307:J1313)</f>
        <v>58643500</v>
      </c>
      <c r="K1306" s="11"/>
    </row>
    <row r="1307" spans="1:11" x14ac:dyDescent="0.25">
      <c r="A1307" s="4"/>
      <c r="B1307" s="65">
        <v>3</v>
      </c>
      <c r="C1307" s="66" t="s">
        <v>16</v>
      </c>
      <c r="D1307" s="158"/>
      <c r="E1307" s="158"/>
      <c r="F1307" s="158"/>
      <c r="G1307" s="158"/>
      <c r="H1307" s="274">
        <v>0</v>
      </c>
      <c r="I1307" s="67"/>
      <c r="J1307" s="67"/>
      <c r="K1307" s="72"/>
    </row>
    <row r="1308" spans="1:11" x14ac:dyDescent="0.25">
      <c r="A1308" s="4"/>
      <c r="B1308" s="65">
        <v>4</v>
      </c>
      <c r="C1308" s="66" t="s">
        <v>17</v>
      </c>
      <c r="D1308" s="158"/>
      <c r="E1308" s="158"/>
      <c r="F1308" s="158"/>
      <c r="G1308" s="158"/>
      <c r="H1308" s="275"/>
      <c r="I1308" s="67"/>
      <c r="J1308" s="67"/>
      <c r="K1308" s="72"/>
    </row>
    <row r="1309" spans="1:11" x14ac:dyDescent="0.25">
      <c r="A1309" s="4"/>
      <c r="B1309" s="65">
        <v>6</v>
      </c>
      <c r="C1309" s="66" t="s">
        <v>18</v>
      </c>
      <c r="D1309" s="158"/>
      <c r="E1309" s="158"/>
      <c r="F1309" s="158"/>
      <c r="G1309" s="158"/>
      <c r="H1309" s="275"/>
      <c r="I1309" s="67"/>
      <c r="J1309" s="67"/>
      <c r="K1309" s="72"/>
    </row>
    <row r="1310" spans="1:11" x14ac:dyDescent="0.25">
      <c r="A1310" s="4"/>
      <c r="B1310" s="65">
        <v>6</v>
      </c>
      <c r="C1310" s="66" t="s">
        <v>19</v>
      </c>
      <c r="D1310" s="158"/>
      <c r="E1310" s="158"/>
      <c r="F1310" s="158"/>
      <c r="G1310" s="158"/>
      <c r="H1310" s="275"/>
      <c r="I1310" s="67"/>
      <c r="J1310" s="67"/>
      <c r="K1310" s="72"/>
    </row>
    <row r="1311" spans="1:11" x14ac:dyDescent="0.25">
      <c r="A1311" s="4"/>
      <c r="B1311" s="65">
        <v>2</v>
      </c>
      <c r="C1311" s="66" t="s">
        <v>22</v>
      </c>
      <c r="D1311" s="158"/>
      <c r="E1311" s="158"/>
      <c r="F1311" s="158"/>
      <c r="G1311" s="158"/>
      <c r="H1311" s="275"/>
      <c r="I1311" s="67"/>
      <c r="J1311" s="67"/>
      <c r="K1311" s="72"/>
    </row>
    <row r="1312" spans="1:11" x14ac:dyDescent="0.25">
      <c r="A1312" s="4"/>
      <c r="B1312" s="65">
        <v>5</v>
      </c>
      <c r="C1312" s="66" t="s">
        <v>20</v>
      </c>
      <c r="D1312" s="65" t="s">
        <v>123</v>
      </c>
      <c r="E1312" s="65">
        <v>1</v>
      </c>
      <c r="F1312" s="65">
        <v>64220000</v>
      </c>
      <c r="G1312" s="65">
        <f>E1312*F1312</f>
        <v>64220000</v>
      </c>
      <c r="H1312" s="275"/>
      <c r="I1312" s="67">
        <v>58643500</v>
      </c>
      <c r="J1312" s="67">
        <f>I1312</f>
        <v>58643500</v>
      </c>
      <c r="K1312" s="72" t="s">
        <v>201</v>
      </c>
    </row>
    <row r="1313" spans="1:11" x14ac:dyDescent="0.25">
      <c r="A1313" s="4"/>
      <c r="B1313" s="68">
        <v>10</v>
      </c>
      <c r="C1313" s="66" t="s">
        <v>21</v>
      </c>
      <c r="D1313" s="65"/>
      <c r="E1313" s="65"/>
      <c r="F1313" s="65"/>
      <c r="G1313" s="65">
        <f>E1313*F1313</f>
        <v>0</v>
      </c>
      <c r="H1313" s="275"/>
      <c r="I1313" s="67">
        <f>G1313</f>
        <v>0</v>
      </c>
      <c r="J1313" s="67"/>
      <c r="K1313" s="72"/>
    </row>
    <row r="1314" spans="1:11" x14ac:dyDescent="0.25">
      <c r="A1314" s="13"/>
      <c r="B1314" s="97"/>
      <c r="C1314" s="240" t="s">
        <v>60</v>
      </c>
      <c r="D1314" s="241"/>
      <c r="E1314" s="241"/>
      <c r="F1314" s="241"/>
      <c r="G1314" s="242"/>
      <c r="H1314" s="113">
        <f>H1315</f>
        <v>0</v>
      </c>
      <c r="I1314" s="98">
        <f>SUM(I1315:I1321)</f>
        <v>58643500</v>
      </c>
      <c r="J1314" s="98">
        <f>SUM(J1315:J1321)</f>
        <v>58643500</v>
      </c>
      <c r="K1314" s="99"/>
    </row>
    <row r="1315" spans="1:11" x14ac:dyDescent="0.25">
      <c r="A1315" s="219"/>
      <c r="B1315" s="220"/>
      <c r="C1315" s="235" t="s">
        <v>92</v>
      </c>
      <c r="D1315" s="236"/>
      <c r="E1315" s="236"/>
      <c r="F1315" s="236"/>
      <c r="G1315" s="236"/>
      <c r="H1315" s="262">
        <f>H1307</f>
        <v>0</v>
      </c>
      <c r="I1315" s="108">
        <f>I1307</f>
        <v>0</v>
      </c>
      <c r="J1315" s="108">
        <f>J1307</f>
        <v>0</v>
      </c>
      <c r="K1315" s="12"/>
    </row>
    <row r="1316" spans="1:11" x14ac:dyDescent="0.25">
      <c r="A1316" s="221"/>
      <c r="B1316" s="222"/>
      <c r="C1316" s="216" t="s">
        <v>61</v>
      </c>
      <c r="D1316" s="217"/>
      <c r="E1316" s="217"/>
      <c r="F1316" s="217"/>
      <c r="G1316" s="217"/>
      <c r="H1316" s="263"/>
      <c r="I1316" s="108">
        <f t="shared" ref="I1316:J1321" si="77">I1308</f>
        <v>0</v>
      </c>
      <c r="J1316" s="108">
        <f t="shared" si="77"/>
        <v>0</v>
      </c>
      <c r="K1316" s="12"/>
    </row>
    <row r="1317" spans="1:11" ht="15" customHeight="1" x14ac:dyDescent="0.25">
      <c r="A1317" s="221"/>
      <c r="B1317" s="222"/>
      <c r="C1317" s="216" t="s">
        <v>91</v>
      </c>
      <c r="D1317" s="217"/>
      <c r="E1317" s="217"/>
      <c r="F1317" s="217"/>
      <c r="G1317" s="217"/>
      <c r="H1317" s="263"/>
      <c r="I1317" s="108">
        <f t="shared" si="77"/>
        <v>0</v>
      </c>
      <c r="J1317" s="108">
        <f t="shared" si="77"/>
        <v>0</v>
      </c>
      <c r="K1317" s="12"/>
    </row>
    <row r="1318" spans="1:11" x14ac:dyDescent="0.25">
      <c r="A1318" s="221"/>
      <c r="B1318" s="222"/>
      <c r="C1318" s="216" t="s">
        <v>62</v>
      </c>
      <c r="D1318" s="217"/>
      <c r="E1318" s="217"/>
      <c r="F1318" s="217"/>
      <c r="G1318" s="217"/>
      <c r="H1318" s="263"/>
      <c r="I1318" s="108">
        <f t="shared" si="77"/>
        <v>0</v>
      </c>
      <c r="J1318" s="108">
        <f t="shared" si="77"/>
        <v>0</v>
      </c>
      <c r="K1318" s="12"/>
    </row>
    <row r="1319" spans="1:11" x14ac:dyDescent="0.25">
      <c r="A1319" s="221"/>
      <c r="B1319" s="222"/>
      <c r="C1319" s="216" t="s">
        <v>63</v>
      </c>
      <c r="D1319" s="217"/>
      <c r="E1319" s="217"/>
      <c r="F1319" s="217"/>
      <c r="G1319" s="218"/>
      <c r="H1319" s="263"/>
      <c r="I1319" s="108">
        <f t="shared" si="77"/>
        <v>0</v>
      </c>
      <c r="J1319" s="108">
        <f t="shared" si="77"/>
        <v>0</v>
      </c>
      <c r="K1319" s="12"/>
    </row>
    <row r="1320" spans="1:11" x14ac:dyDescent="0.25">
      <c r="A1320" s="221"/>
      <c r="B1320" s="222"/>
      <c r="C1320" s="216" t="s">
        <v>64</v>
      </c>
      <c r="D1320" s="217"/>
      <c r="E1320" s="217"/>
      <c r="F1320" s="217"/>
      <c r="G1320" s="218"/>
      <c r="H1320" s="263"/>
      <c r="I1320" s="108">
        <f t="shared" si="77"/>
        <v>58643500</v>
      </c>
      <c r="J1320" s="108">
        <f t="shared" si="77"/>
        <v>58643500</v>
      </c>
      <c r="K1320" s="12"/>
    </row>
    <row r="1321" spans="1:11" x14ac:dyDescent="0.25">
      <c r="A1321" s="250"/>
      <c r="B1321" s="256"/>
      <c r="C1321" s="227" t="s">
        <v>86</v>
      </c>
      <c r="D1321" s="228"/>
      <c r="E1321" s="228"/>
      <c r="F1321" s="228"/>
      <c r="G1321" s="229"/>
      <c r="H1321" s="264"/>
      <c r="I1321" s="108">
        <f t="shared" si="77"/>
        <v>0</v>
      </c>
      <c r="J1321" s="108">
        <f t="shared" si="77"/>
        <v>0</v>
      </c>
      <c r="K1321" s="12"/>
    </row>
    <row r="1322" spans="1:11" x14ac:dyDescent="0.25">
      <c r="A1322" s="246"/>
      <c r="B1322" s="247"/>
      <c r="C1322" s="238" t="s">
        <v>101</v>
      </c>
      <c r="D1322" s="239"/>
      <c r="E1322" s="239"/>
      <c r="F1322" s="239"/>
      <c r="G1322" s="239"/>
      <c r="H1322" s="269">
        <f>H1083+H1092+H1133+H1159+H1168+H1289+H1298+H1315</f>
        <v>109496944</v>
      </c>
      <c r="I1322" s="30">
        <f>I1083+I1092+I1133+I1159+I1168+I1289+I1298+I1315</f>
        <v>83000</v>
      </c>
      <c r="J1322" s="30">
        <f>J1083+J1092+J1133+J1159+J1168+J1289+J1298+J1315</f>
        <v>83000</v>
      </c>
      <c r="K1322" s="18"/>
    </row>
    <row r="1323" spans="1:11" x14ac:dyDescent="0.25">
      <c r="A1323" s="248"/>
      <c r="B1323" s="221"/>
      <c r="C1323" s="253" t="s">
        <v>75</v>
      </c>
      <c r="D1323" s="254"/>
      <c r="E1323" s="254"/>
      <c r="F1323" s="254"/>
      <c r="G1323" s="254"/>
      <c r="H1323" s="270"/>
      <c r="I1323" s="30">
        <f t="shared" ref="I1323:J1328" si="78">I1084+I1093+I1134+I1160+I1169+I1290+I1299+I1316</f>
        <v>2039385</v>
      </c>
      <c r="J1323" s="30">
        <f t="shared" si="78"/>
        <v>2039385</v>
      </c>
      <c r="K1323" s="19"/>
    </row>
    <row r="1324" spans="1:11" x14ac:dyDescent="0.25">
      <c r="A1324" s="248"/>
      <c r="B1324" s="221"/>
      <c r="C1324" s="253" t="s">
        <v>76</v>
      </c>
      <c r="D1324" s="254"/>
      <c r="E1324" s="254"/>
      <c r="F1324" s="254"/>
      <c r="G1324" s="254"/>
      <c r="H1324" s="270"/>
      <c r="I1324" s="30">
        <f t="shared" si="78"/>
        <v>519520</v>
      </c>
      <c r="J1324" s="30">
        <f t="shared" si="78"/>
        <v>519520</v>
      </c>
      <c r="K1324" s="19"/>
    </row>
    <row r="1325" spans="1:11" x14ac:dyDescent="0.25">
      <c r="A1325" s="248"/>
      <c r="B1325" s="221"/>
      <c r="C1325" s="253" t="s">
        <v>77</v>
      </c>
      <c r="D1325" s="254"/>
      <c r="E1325" s="254"/>
      <c r="F1325" s="254"/>
      <c r="G1325" s="254"/>
      <c r="H1325" s="270"/>
      <c r="I1325" s="30">
        <f t="shared" si="78"/>
        <v>933230</v>
      </c>
      <c r="J1325" s="30">
        <f t="shared" si="78"/>
        <v>933230</v>
      </c>
      <c r="K1325" s="19"/>
    </row>
    <row r="1326" spans="1:11" x14ac:dyDescent="0.25">
      <c r="A1326" s="248"/>
      <c r="B1326" s="221"/>
      <c r="C1326" s="253" t="s">
        <v>78</v>
      </c>
      <c r="D1326" s="254"/>
      <c r="E1326" s="254"/>
      <c r="F1326" s="254"/>
      <c r="G1326" s="254"/>
      <c r="H1326" s="271"/>
      <c r="I1326" s="30">
        <f t="shared" si="78"/>
        <v>83033930</v>
      </c>
      <c r="J1326" s="30">
        <f t="shared" si="78"/>
        <v>83033930</v>
      </c>
      <c r="K1326" s="19"/>
    </row>
    <row r="1327" spans="1:11" x14ac:dyDescent="0.25">
      <c r="A1327" s="248"/>
      <c r="B1327" s="221"/>
      <c r="C1327" s="253" t="s">
        <v>79</v>
      </c>
      <c r="D1327" s="254"/>
      <c r="E1327" s="254"/>
      <c r="F1327" s="254"/>
      <c r="G1327" s="254"/>
      <c r="H1327" s="271"/>
      <c r="I1327" s="30">
        <f t="shared" si="78"/>
        <v>97805600</v>
      </c>
      <c r="J1327" s="30">
        <f t="shared" si="78"/>
        <v>97805600</v>
      </c>
      <c r="K1327" s="19"/>
    </row>
    <row r="1328" spans="1:11" ht="15.75" thickBot="1" x14ac:dyDescent="0.3">
      <c r="A1328" s="249"/>
      <c r="B1328" s="250"/>
      <c r="C1328" s="251" t="s">
        <v>87</v>
      </c>
      <c r="D1328" s="252"/>
      <c r="E1328" s="252"/>
      <c r="F1328" s="252"/>
      <c r="G1328" s="252"/>
      <c r="H1328" s="272"/>
      <c r="I1328" s="146">
        <f t="shared" si="78"/>
        <v>0</v>
      </c>
      <c r="J1328" s="146">
        <f t="shared" si="78"/>
        <v>0</v>
      </c>
      <c r="K1328" s="20"/>
    </row>
    <row r="1329" spans="1:11" ht="16.5" thickBot="1" x14ac:dyDescent="0.3">
      <c r="A1329" s="223" t="s">
        <v>70</v>
      </c>
      <c r="B1329" s="224"/>
      <c r="C1329" s="224"/>
      <c r="D1329" s="224"/>
      <c r="E1329" s="224"/>
      <c r="F1329" s="224"/>
      <c r="G1329" s="224"/>
      <c r="H1329" s="145">
        <f>SUM(H1322:H1328)</f>
        <v>109496944</v>
      </c>
      <c r="I1329" s="145">
        <f>SUM(I1322:I1328)</f>
        <v>184414665</v>
      </c>
      <c r="J1329" s="145">
        <f>SUM(J1322:J1328)</f>
        <v>184414665</v>
      </c>
      <c r="K1329" s="17"/>
    </row>
    <row r="1332" spans="1:11" ht="15" customHeight="1" x14ac:dyDescent="0.25">
      <c r="J1332" s="16"/>
    </row>
    <row r="1333" spans="1:11" ht="15" customHeight="1" x14ac:dyDescent="0.25">
      <c r="B1333" s="62"/>
      <c r="C1333" s="268" t="s">
        <v>71</v>
      </c>
      <c r="D1333" s="268"/>
      <c r="E1333" s="268"/>
      <c r="F1333" s="62"/>
      <c r="G1333" s="62"/>
      <c r="H1333" s="62"/>
      <c r="I1333" s="267" t="s">
        <v>73</v>
      </c>
      <c r="J1333" s="267"/>
      <c r="K1333" s="62"/>
    </row>
    <row r="1334" spans="1:11" ht="15.75" x14ac:dyDescent="0.25">
      <c r="B1334" s="62"/>
      <c r="C1334" s="273" t="s">
        <v>72</v>
      </c>
      <c r="D1334" s="273"/>
      <c r="E1334" s="273"/>
      <c r="F1334" s="273"/>
      <c r="G1334" s="273"/>
      <c r="H1334" s="62"/>
      <c r="I1334" s="267"/>
      <c r="J1334" s="267"/>
      <c r="K1334" s="62"/>
    </row>
    <row r="1335" spans="1:11" ht="15.75" x14ac:dyDescent="0.25">
      <c r="B1335" s="62"/>
      <c r="C1335" s="277" t="s">
        <v>203</v>
      </c>
      <c r="D1335" s="277"/>
      <c r="E1335" s="63"/>
      <c r="F1335" s="265" t="s">
        <v>202</v>
      </c>
      <c r="G1335" s="265"/>
      <c r="H1335" s="62"/>
      <c r="I1335" s="266" t="s">
        <v>74</v>
      </c>
      <c r="J1335" s="266"/>
      <c r="K1335" s="62"/>
    </row>
    <row r="1336" spans="1:11" ht="15.75" x14ac:dyDescent="0.25">
      <c r="B1336" s="62"/>
      <c r="C1336" s="62"/>
      <c r="D1336" s="62"/>
      <c r="E1336" s="62"/>
      <c r="F1336" s="62"/>
      <c r="G1336" s="62"/>
      <c r="H1336" s="62"/>
      <c r="I1336" s="62"/>
      <c r="J1336" s="62"/>
      <c r="K1336" s="62"/>
    </row>
    <row r="1339" spans="1:11" x14ac:dyDescent="0.25">
      <c r="B1339" s="4" t="s">
        <v>114</v>
      </c>
      <c r="C1339" s="2" t="s">
        <v>116</v>
      </c>
      <c r="D1339" s="2"/>
      <c r="E1339" s="2"/>
      <c r="F1339" s="2"/>
      <c r="G1339" s="2"/>
      <c r="H1339" s="2"/>
      <c r="I1339" s="2"/>
      <c r="J1339" s="2"/>
      <c r="K1339" s="2"/>
    </row>
    <row r="1340" spans="1:11" x14ac:dyDescent="0.25">
      <c r="B1340" s="2"/>
      <c r="C1340" s="2" t="s">
        <v>119</v>
      </c>
      <c r="D1340" s="2"/>
      <c r="E1340" s="2"/>
      <c r="F1340" s="2"/>
      <c r="G1340" s="2"/>
      <c r="H1340" s="2"/>
      <c r="I1340" s="2"/>
      <c r="J1340" s="2"/>
      <c r="K1340" s="2"/>
    </row>
    <row r="1341" spans="1:11" x14ac:dyDescent="0.25">
      <c r="B1341" s="2"/>
      <c r="C1341" s="2" t="s">
        <v>117</v>
      </c>
      <c r="D1341" s="2"/>
      <c r="E1341" s="2"/>
      <c r="F1341" s="2"/>
      <c r="G1341" s="2"/>
      <c r="H1341" s="2"/>
      <c r="I1341" s="2"/>
      <c r="J1341" s="2"/>
      <c r="K1341" s="2"/>
    </row>
    <row r="1342" spans="1:11" x14ac:dyDescent="0.25">
      <c r="B1342" s="2"/>
      <c r="C1342" s="2" t="s">
        <v>120</v>
      </c>
      <c r="D1342" s="2"/>
      <c r="E1342" s="2"/>
      <c r="F1342" s="2"/>
      <c r="G1342" s="2"/>
      <c r="H1342" s="2"/>
      <c r="I1342" s="2"/>
      <c r="J1342" s="2"/>
      <c r="K1342" s="2"/>
    </row>
    <row r="1343" spans="1:11" x14ac:dyDescent="0.25">
      <c r="B1343" s="2"/>
      <c r="C1343" s="2"/>
      <c r="D1343" s="2"/>
      <c r="E1343" s="2"/>
      <c r="F1343" s="2"/>
      <c r="G1343" s="2"/>
      <c r="H1343" s="2"/>
      <c r="I1343" s="2"/>
      <c r="J1343" s="2"/>
      <c r="K1343" s="2"/>
    </row>
    <row r="1344" spans="1:11" x14ac:dyDescent="0.25">
      <c r="B1344" s="2"/>
      <c r="C1344" s="2"/>
      <c r="D1344" s="2"/>
      <c r="E1344" s="2"/>
      <c r="F1344" s="2"/>
      <c r="G1344" s="2"/>
      <c r="H1344" s="2"/>
      <c r="I1344" s="2"/>
      <c r="J1344" s="2"/>
      <c r="K1344" s="2"/>
    </row>
  </sheetData>
  <mergeCells count="1372">
    <mergeCell ref="H699:H701"/>
    <mergeCell ref="D700:G700"/>
    <mergeCell ref="H763:H765"/>
    <mergeCell ref="D779:G779"/>
    <mergeCell ref="D805:G805"/>
    <mergeCell ref="D799:G799"/>
    <mergeCell ref="D775:G775"/>
    <mergeCell ref="B843:F843"/>
    <mergeCell ref="D840:G840"/>
    <mergeCell ref="D838:G838"/>
    <mergeCell ref="D822:G822"/>
    <mergeCell ref="D839:G839"/>
    <mergeCell ref="H839:H841"/>
    <mergeCell ref="D795:G795"/>
    <mergeCell ref="D797:G797"/>
    <mergeCell ref="D791:G791"/>
    <mergeCell ref="H774:H776"/>
    <mergeCell ref="H795:H797"/>
    <mergeCell ref="B827:F827"/>
    <mergeCell ref="D832:G832"/>
    <mergeCell ref="D837:G837"/>
    <mergeCell ref="D823:G823"/>
    <mergeCell ref="B802:F802"/>
    <mergeCell ref="H831:H833"/>
    <mergeCell ref="D828:G828"/>
    <mergeCell ref="D789:G789"/>
    <mergeCell ref="D829:G829"/>
    <mergeCell ref="D830:G830"/>
    <mergeCell ref="H828:H830"/>
    <mergeCell ref="D787:G787"/>
    <mergeCell ref="D781:G781"/>
    <mergeCell ref="H779:H781"/>
    <mergeCell ref="H782:H784"/>
    <mergeCell ref="D767:G767"/>
    <mergeCell ref="D790:G790"/>
    <mergeCell ref="B794:F794"/>
    <mergeCell ref="D788:G788"/>
    <mergeCell ref="B811:F811"/>
    <mergeCell ref="B770:F770"/>
    <mergeCell ref="D771:G771"/>
    <mergeCell ref="D831:G831"/>
    <mergeCell ref="D780:G780"/>
    <mergeCell ref="D807:G807"/>
    <mergeCell ref="H823:H825"/>
    <mergeCell ref="B778:F778"/>
    <mergeCell ref="H812:H814"/>
    <mergeCell ref="H790:H792"/>
    <mergeCell ref="D796:G796"/>
    <mergeCell ref="H798:H800"/>
    <mergeCell ref="D783:G783"/>
    <mergeCell ref="D782:G782"/>
    <mergeCell ref="D772:G772"/>
    <mergeCell ref="D773:G773"/>
    <mergeCell ref="H683:H685"/>
    <mergeCell ref="D684:G684"/>
    <mergeCell ref="D821:G821"/>
    <mergeCell ref="B730:F730"/>
    <mergeCell ref="B722:F722"/>
    <mergeCell ref="B671:F671"/>
    <mergeCell ref="D806:G806"/>
    <mergeCell ref="H815:H817"/>
    <mergeCell ref="D747:G747"/>
    <mergeCell ref="D816:G816"/>
    <mergeCell ref="H820:H822"/>
    <mergeCell ref="H766:H768"/>
    <mergeCell ref="D726:G726"/>
    <mergeCell ref="D757:G757"/>
    <mergeCell ref="C707:G707"/>
    <mergeCell ref="D798:G798"/>
    <mergeCell ref="D814:G814"/>
    <mergeCell ref="D815:G815"/>
    <mergeCell ref="D766:G766"/>
    <mergeCell ref="D732:G732"/>
    <mergeCell ref="D774:G774"/>
    <mergeCell ref="H747:H749"/>
    <mergeCell ref="H787:H789"/>
    <mergeCell ref="C713:G713"/>
    <mergeCell ref="D733:G733"/>
    <mergeCell ref="H750:H752"/>
    <mergeCell ref="H755:H757"/>
    <mergeCell ref="D804:G804"/>
    <mergeCell ref="D763:G763"/>
    <mergeCell ref="H696:H698"/>
    <mergeCell ref="D697:G697"/>
    <mergeCell ref="D698:G698"/>
    <mergeCell ref="D658:G658"/>
    <mergeCell ref="C720:G720"/>
    <mergeCell ref="D731:G731"/>
    <mergeCell ref="D748:G748"/>
    <mergeCell ref="B738:F738"/>
    <mergeCell ref="D739:G739"/>
    <mergeCell ref="C719:G719"/>
    <mergeCell ref="D727:G727"/>
    <mergeCell ref="D734:G734"/>
    <mergeCell ref="D659:G659"/>
    <mergeCell ref="D652:G652"/>
    <mergeCell ref="D648:G648"/>
    <mergeCell ref="D673:G673"/>
    <mergeCell ref="D751:G751"/>
    <mergeCell ref="B754:F754"/>
    <mergeCell ref="D660:G660"/>
    <mergeCell ref="D749:G749"/>
    <mergeCell ref="D724:G724"/>
    <mergeCell ref="A712:G712"/>
    <mergeCell ref="B663:F663"/>
    <mergeCell ref="B695:F695"/>
    <mergeCell ref="D696:G696"/>
    <mergeCell ref="D682:G682"/>
    <mergeCell ref="D683:G683"/>
    <mergeCell ref="D699:G699"/>
    <mergeCell ref="D755:G755"/>
    <mergeCell ref="D758:G758"/>
    <mergeCell ref="H466:H468"/>
    <mergeCell ref="H463:H465"/>
    <mergeCell ref="D742:G742"/>
    <mergeCell ref="D483:G483"/>
    <mergeCell ref="K757:K759"/>
    <mergeCell ref="C714:G714"/>
    <mergeCell ref="H723:H726"/>
    <mergeCell ref="A705:B711"/>
    <mergeCell ref="H739:H741"/>
    <mergeCell ref="D740:G740"/>
    <mergeCell ref="H643:H645"/>
    <mergeCell ref="B762:F762"/>
    <mergeCell ref="D756:G756"/>
    <mergeCell ref="H758:H760"/>
    <mergeCell ref="D759:G759"/>
    <mergeCell ref="H648:H650"/>
    <mergeCell ref="D649:G649"/>
    <mergeCell ref="D650:G650"/>
    <mergeCell ref="D651:G651"/>
    <mergeCell ref="H651:H653"/>
    <mergeCell ref="H608:H610"/>
    <mergeCell ref="B607:F607"/>
    <mergeCell ref="B655:F655"/>
    <mergeCell ref="D656:G656"/>
    <mergeCell ref="C704:G704"/>
    <mergeCell ref="C706:G706"/>
    <mergeCell ref="B679:F679"/>
    <mergeCell ref="D680:G680"/>
    <mergeCell ref="H680:H682"/>
    <mergeCell ref="D735:G735"/>
    <mergeCell ref="D643:G643"/>
    <mergeCell ref="D596:G596"/>
    <mergeCell ref="D472:G472"/>
    <mergeCell ref="D547:G547"/>
    <mergeCell ref="H672:H674"/>
    <mergeCell ref="D743:G743"/>
    <mergeCell ref="H731:H733"/>
    <mergeCell ref="H705:H711"/>
    <mergeCell ref="H714:H720"/>
    <mergeCell ref="B687:F687"/>
    <mergeCell ref="D688:G688"/>
    <mergeCell ref="D691:G691"/>
    <mergeCell ref="H691:H693"/>
    <mergeCell ref="D692:G692"/>
    <mergeCell ref="D635:G635"/>
    <mergeCell ref="C708:G708"/>
    <mergeCell ref="C709:G709"/>
    <mergeCell ref="D481:G481"/>
    <mergeCell ref="D569:G569"/>
    <mergeCell ref="H482:H484"/>
    <mergeCell ref="H506:H508"/>
    <mergeCell ref="H552:H554"/>
    <mergeCell ref="H530:H532"/>
    <mergeCell ref="D511:G511"/>
    <mergeCell ref="H490:H492"/>
    <mergeCell ref="H495:H497"/>
    <mergeCell ref="H503:H505"/>
    <mergeCell ref="H498:H500"/>
    <mergeCell ref="H522:H524"/>
    <mergeCell ref="D497:G497"/>
    <mergeCell ref="H546:H548"/>
    <mergeCell ref="D657:G657"/>
    <mergeCell ref="C1011:G1011"/>
    <mergeCell ref="D854:G854"/>
    <mergeCell ref="K733:K735"/>
    <mergeCell ref="D667:G667"/>
    <mergeCell ref="H667:H669"/>
    <mergeCell ref="D668:G668"/>
    <mergeCell ref="D644:G644"/>
    <mergeCell ref="D664:G664"/>
    <mergeCell ref="H664:H666"/>
    <mergeCell ref="D665:G665"/>
    <mergeCell ref="C711:G711"/>
    <mergeCell ref="D725:G725"/>
    <mergeCell ref="C716:G716"/>
    <mergeCell ref="C705:G705"/>
    <mergeCell ref="H659:H661"/>
    <mergeCell ref="D666:G666"/>
    <mergeCell ref="H742:H744"/>
    <mergeCell ref="K741:K743"/>
    <mergeCell ref="K748:K750"/>
    <mergeCell ref="D681:G681"/>
    <mergeCell ref="H727:H729"/>
    <mergeCell ref="C710:G710"/>
    <mergeCell ref="D741:G741"/>
    <mergeCell ref="B746:F746"/>
    <mergeCell ref="D764:G764"/>
    <mergeCell ref="D765:G765"/>
    <mergeCell ref="A721:G721"/>
    <mergeCell ref="H734:H736"/>
    <mergeCell ref="H656:H658"/>
    <mergeCell ref="H771:H773"/>
    <mergeCell ref="D813:G813"/>
    <mergeCell ref="D803:G803"/>
    <mergeCell ref="D972:G972"/>
    <mergeCell ref="H928:H931"/>
    <mergeCell ref="C959:G959"/>
    <mergeCell ref="C904:G904"/>
    <mergeCell ref="C920:G920"/>
    <mergeCell ref="D877:G877"/>
    <mergeCell ref="C949:G949"/>
    <mergeCell ref="D928:G928"/>
    <mergeCell ref="B927:F927"/>
    <mergeCell ref="C902:G902"/>
    <mergeCell ref="A953:G953"/>
    <mergeCell ref="H988:H990"/>
    <mergeCell ref="D989:G989"/>
    <mergeCell ref="D929:G929"/>
    <mergeCell ref="C961:G961"/>
    <mergeCell ref="D984:G984"/>
    <mergeCell ref="H972:H975"/>
    <mergeCell ref="A962:G962"/>
    <mergeCell ref="C1078:G1078"/>
    <mergeCell ref="B1048:F1048"/>
    <mergeCell ref="D1049:G1049"/>
    <mergeCell ref="D855:G855"/>
    <mergeCell ref="H855:H857"/>
    <mergeCell ref="D856:G856"/>
    <mergeCell ref="D990:G990"/>
    <mergeCell ref="B987:F987"/>
    <mergeCell ref="A892:B898"/>
    <mergeCell ref="C1066:G1066"/>
    <mergeCell ref="C1046:G1046"/>
    <mergeCell ref="D820:G820"/>
    <mergeCell ref="D812:G812"/>
    <mergeCell ref="B819:F819"/>
    <mergeCell ref="H1049:H1052"/>
    <mergeCell ref="D844:G844"/>
    <mergeCell ref="D824:G824"/>
    <mergeCell ref="C901:G901"/>
    <mergeCell ref="A955:B961"/>
    <mergeCell ref="H1014:H1020"/>
    <mergeCell ref="C946:G946"/>
    <mergeCell ref="C1037:G1037"/>
    <mergeCell ref="A1021:G1021"/>
    <mergeCell ref="C917:G917"/>
    <mergeCell ref="D1024:G1024"/>
    <mergeCell ref="C893:G893"/>
    <mergeCell ref="C915:G915"/>
    <mergeCell ref="H876:H878"/>
    <mergeCell ref="D878:G878"/>
    <mergeCell ref="A908:K908"/>
    <mergeCell ref="A909:G909"/>
    <mergeCell ref="C924:G924"/>
    <mergeCell ref="D1101:G1101"/>
    <mergeCell ref="C1039:G1039"/>
    <mergeCell ref="H1104:H1106"/>
    <mergeCell ref="C1020:G1020"/>
    <mergeCell ref="C1006:G1006"/>
    <mergeCell ref="C1070:G1070"/>
    <mergeCell ref="H991:H993"/>
    <mergeCell ref="D992:G992"/>
    <mergeCell ref="C1089:G1089"/>
    <mergeCell ref="C1096:G1096"/>
    <mergeCell ref="D1103:G1103"/>
    <mergeCell ref="C1094:G1094"/>
    <mergeCell ref="H1053:H1055"/>
    <mergeCell ref="C1036:G1036"/>
    <mergeCell ref="H1083:H1089"/>
    <mergeCell ref="C1082:G1082"/>
    <mergeCell ref="C1086:G1086"/>
    <mergeCell ref="C1013:G1013"/>
    <mergeCell ref="D1027:G1027"/>
    <mergeCell ref="C1018:G1018"/>
    <mergeCell ref="D1023:G1023"/>
    <mergeCell ref="A1012:G1012"/>
    <mergeCell ref="C1007:G1007"/>
    <mergeCell ref="C1008:G1008"/>
    <mergeCell ref="C1030:G1030"/>
    <mergeCell ref="A1031:B1037"/>
    <mergeCell ref="C1004:G1004"/>
    <mergeCell ref="C1015:G1015"/>
    <mergeCell ref="C1010:G1010"/>
    <mergeCell ref="A1005:B1011"/>
    <mergeCell ref="D996:G996"/>
    <mergeCell ref="D998:G998"/>
    <mergeCell ref="K1151:K1155"/>
    <mergeCell ref="K1143:K1146"/>
    <mergeCell ref="K1110:K1113"/>
    <mergeCell ref="H1125:H1127"/>
    <mergeCell ref="H1142:H1144"/>
    <mergeCell ref="H1145:H1147"/>
    <mergeCell ref="H1150:H1152"/>
    <mergeCell ref="H1153:H1156"/>
    <mergeCell ref="H1117:H1119"/>
    <mergeCell ref="A1079:G1079"/>
    <mergeCell ref="K1118:K1121"/>
    <mergeCell ref="C1133:G1133"/>
    <mergeCell ref="C1136:G1136"/>
    <mergeCell ref="C1067:G1067"/>
    <mergeCell ref="D1155:G1155"/>
    <mergeCell ref="C1084:G1084"/>
    <mergeCell ref="C1043:G1043"/>
    <mergeCell ref="C1071:G1071"/>
    <mergeCell ref="C1083:G1083"/>
    <mergeCell ref="D1110:G1110"/>
    <mergeCell ref="H1112:H1114"/>
    <mergeCell ref="D1111:G1111"/>
    <mergeCell ref="A1140:G1140"/>
    <mergeCell ref="K1102:K1105"/>
    <mergeCell ref="H1133:H1139"/>
    <mergeCell ref="H1092:H1098"/>
    <mergeCell ref="H1065:H1071"/>
    <mergeCell ref="H1101:H1103"/>
    <mergeCell ref="D1051:G1051"/>
    <mergeCell ref="A1081:G1081"/>
    <mergeCell ref="C1072:G1072"/>
    <mergeCell ref="D1053:G1053"/>
    <mergeCell ref="A1080:K1080"/>
    <mergeCell ref="A1065:B1071"/>
    <mergeCell ref="D983:G983"/>
    <mergeCell ref="B1100:F1100"/>
    <mergeCell ref="C1093:G1093"/>
    <mergeCell ref="D1025:G1025"/>
    <mergeCell ref="C956:G956"/>
    <mergeCell ref="D975:G975"/>
    <mergeCell ref="D976:G976"/>
    <mergeCell ref="B971:F971"/>
    <mergeCell ref="D973:G973"/>
    <mergeCell ref="D964:G964"/>
    <mergeCell ref="D981:G981"/>
    <mergeCell ref="A1072:B1078"/>
    <mergeCell ref="C1069:G1069"/>
    <mergeCell ref="C1040:G1040"/>
    <mergeCell ref="C1041:G1041"/>
    <mergeCell ref="C1095:G1095"/>
    <mergeCell ref="C1077:G1077"/>
    <mergeCell ref="C1032:G1032"/>
    <mergeCell ref="C1045:G1045"/>
    <mergeCell ref="D974:G974"/>
    <mergeCell ref="H1026:H1028"/>
    <mergeCell ref="D1026:G1026"/>
    <mergeCell ref="D980:G980"/>
    <mergeCell ref="H980:H982"/>
    <mergeCell ref="H983:H985"/>
    <mergeCell ref="H1023:H1025"/>
    <mergeCell ref="H1040:H1046"/>
    <mergeCell ref="A1014:B1020"/>
    <mergeCell ref="C1097:G1097"/>
    <mergeCell ref="H964:H966"/>
    <mergeCell ref="H535:H538"/>
    <mergeCell ref="D466:G466"/>
    <mergeCell ref="C417:G417"/>
    <mergeCell ref="C418:G418"/>
    <mergeCell ref="D471:G471"/>
    <mergeCell ref="D459:G459"/>
    <mergeCell ref="D458:G458"/>
    <mergeCell ref="B526:F526"/>
    <mergeCell ref="D529:G529"/>
    <mergeCell ref="D535:G535"/>
    <mergeCell ref="H471:H473"/>
    <mergeCell ref="H479:H481"/>
    <mergeCell ref="H487:H489"/>
    <mergeCell ref="D489:G489"/>
    <mergeCell ref="D520:G520"/>
    <mergeCell ref="H450:H452"/>
    <mergeCell ref="H434:H436"/>
    <mergeCell ref="D442:G442"/>
    <mergeCell ref="D439:G439"/>
    <mergeCell ref="H455:H457"/>
    <mergeCell ref="H458:H460"/>
    <mergeCell ref="D464:G464"/>
    <mergeCell ref="D528:G528"/>
    <mergeCell ref="B486:F486"/>
    <mergeCell ref="D473:G473"/>
    <mergeCell ref="D482:G482"/>
    <mergeCell ref="D451:G451"/>
    <mergeCell ref="H439:H441"/>
    <mergeCell ref="A421:G421"/>
    <mergeCell ref="H474:H476"/>
    <mergeCell ref="B462:F462"/>
    <mergeCell ref="D531:G531"/>
    <mergeCell ref="D443:G443"/>
    <mergeCell ref="B446:F446"/>
    <mergeCell ref="D450:G450"/>
    <mergeCell ref="B364:F364"/>
    <mergeCell ref="D365:G365"/>
    <mergeCell ref="H365:H367"/>
    <mergeCell ref="D366:G366"/>
    <mergeCell ref="D367:G367"/>
    <mergeCell ref="D368:G368"/>
    <mergeCell ref="D385:G385"/>
    <mergeCell ref="D336:G336"/>
    <mergeCell ref="C420:G420"/>
    <mergeCell ref="B430:F430"/>
    <mergeCell ref="H431:H433"/>
    <mergeCell ref="D384:G384"/>
    <mergeCell ref="D375:G375"/>
    <mergeCell ref="H373:H375"/>
    <mergeCell ref="D440:G440"/>
    <mergeCell ref="D341:G341"/>
    <mergeCell ref="D361:G361"/>
    <mergeCell ref="H368:H370"/>
    <mergeCell ref="H423:H429"/>
    <mergeCell ref="D425:G425"/>
    <mergeCell ref="C402:G402"/>
    <mergeCell ref="C396:G396"/>
    <mergeCell ref="B438:F438"/>
    <mergeCell ref="D441:G441"/>
    <mergeCell ref="D349:G349"/>
    <mergeCell ref="D351:G351"/>
    <mergeCell ref="D352:G352"/>
    <mergeCell ref="D432:G432"/>
    <mergeCell ref="C414:G414"/>
    <mergeCell ref="D143:G143"/>
    <mergeCell ref="D127:G127"/>
    <mergeCell ref="D383:G383"/>
    <mergeCell ref="A1:K1"/>
    <mergeCell ref="A2:K2"/>
    <mergeCell ref="A3:K3"/>
    <mergeCell ref="A6:G6"/>
    <mergeCell ref="A72:G72"/>
    <mergeCell ref="A81:G81"/>
    <mergeCell ref="C80:G80"/>
    <mergeCell ref="A74:B80"/>
    <mergeCell ref="H99:H101"/>
    <mergeCell ref="H102:H104"/>
    <mergeCell ref="B82:F82"/>
    <mergeCell ref="D83:G83"/>
    <mergeCell ref="C78:G78"/>
    <mergeCell ref="C79:G79"/>
    <mergeCell ref="C48:G48"/>
    <mergeCell ref="C49:G49"/>
    <mergeCell ref="B106:F106"/>
    <mergeCell ref="D109:G109"/>
    <mergeCell ref="D107:G107"/>
    <mergeCell ref="D118:G118"/>
    <mergeCell ref="D110:G110"/>
    <mergeCell ref="D117:G117"/>
    <mergeCell ref="B138:F138"/>
    <mergeCell ref="D139:G139"/>
    <mergeCell ref="H115:H117"/>
    <mergeCell ref="D123:G123"/>
    <mergeCell ref="H123:H125"/>
    <mergeCell ref="C257:G257"/>
    <mergeCell ref="D345:G345"/>
    <mergeCell ref="D19:G19"/>
    <mergeCell ref="C52:G52"/>
    <mergeCell ref="C74:G74"/>
    <mergeCell ref="C75:G75"/>
    <mergeCell ref="C76:G76"/>
    <mergeCell ref="C67:G67"/>
    <mergeCell ref="C68:G68"/>
    <mergeCell ref="C69:G69"/>
    <mergeCell ref="C70:G70"/>
    <mergeCell ref="C71:G71"/>
    <mergeCell ref="C73:G73"/>
    <mergeCell ref="H83:H85"/>
    <mergeCell ref="D85:G85"/>
    <mergeCell ref="D147:G147"/>
    <mergeCell ref="D142:G142"/>
    <mergeCell ref="H110:H112"/>
    <mergeCell ref="H107:H109"/>
    <mergeCell ref="B114:F114"/>
    <mergeCell ref="D131:G131"/>
    <mergeCell ref="D115:G115"/>
    <mergeCell ref="D108:G108"/>
    <mergeCell ref="H74:H80"/>
    <mergeCell ref="H91:H93"/>
    <mergeCell ref="H86:H88"/>
    <mergeCell ref="D84:G84"/>
    <mergeCell ref="D95:G95"/>
    <mergeCell ref="D124:G124"/>
    <mergeCell ref="D102:G102"/>
    <mergeCell ref="D103:G103"/>
    <mergeCell ref="D92:G92"/>
    <mergeCell ref="D93:G93"/>
    <mergeCell ref="D94:G94"/>
    <mergeCell ref="H134:H136"/>
    <mergeCell ref="C47:G47"/>
    <mergeCell ref="A55:G55"/>
    <mergeCell ref="B56:F56"/>
    <mergeCell ref="D57:G57"/>
    <mergeCell ref="D58:G58"/>
    <mergeCell ref="D59:G59"/>
    <mergeCell ref="D60:G60"/>
    <mergeCell ref="D61:G61"/>
    <mergeCell ref="C64:G64"/>
    <mergeCell ref="C65:G65"/>
    <mergeCell ref="C66:G66"/>
    <mergeCell ref="D86:G86"/>
    <mergeCell ref="D87:G87"/>
    <mergeCell ref="D133:G133"/>
    <mergeCell ref="H94:H96"/>
    <mergeCell ref="D100:G100"/>
    <mergeCell ref="D101:G101"/>
    <mergeCell ref="D111:G111"/>
    <mergeCell ref="D116:G116"/>
    <mergeCell ref="C77:G77"/>
    <mergeCell ref="H131:H133"/>
    <mergeCell ref="H126:H128"/>
    <mergeCell ref="D126:G126"/>
    <mergeCell ref="H118:H120"/>
    <mergeCell ref="B7:F7"/>
    <mergeCell ref="D8:G8"/>
    <mergeCell ref="C54:G54"/>
    <mergeCell ref="C50:G50"/>
    <mergeCell ref="C51:G51"/>
    <mergeCell ref="D20:G20"/>
    <mergeCell ref="B39:F39"/>
    <mergeCell ref="D40:G40"/>
    <mergeCell ref="D41:G41"/>
    <mergeCell ref="D42:G42"/>
    <mergeCell ref="D43:G43"/>
    <mergeCell ref="D44:G44"/>
    <mergeCell ref="D9:G9"/>
    <mergeCell ref="D10:G10"/>
    <mergeCell ref="D11:G11"/>
    <mergeCell ref="D12:G12"/>
    <mergeCell ref="D135:G135"/>
    <mergeCell ref="D119:G119"/>
    <mergeCell ref="D125:G125"/>
    <mergeCell ref="B130:F130"/>
    <mergeCell ref="B90:F90"/>
    <mergeCell ref="D91:G91"/>
    <mergeCell ref="B98:F98"/>
    <mergeCell ref="D134:G134"/>
    <mergeCell ref="D99:G99"/>
    <mergeCell ref="D132:G132"/>
    <mergeCell ref="C53:G53"/>
    <mergeCell ref="B122:F122"/>
    <mergeCell ref="B15:F15"/>
    <mergeCell ref="D16:G16"/>
    <mergeCell ref="D17:G17"/>
    <mergeCell ref="D18:G18"/>
    <mergeCell ref="D151:G151"/>
    <mergeCell ref="C237:G237"/>
    <mergeCell ref="B300:F300"/>
    <mergeCell ref="D293:G293"/>
    <mergeCell ref="H150:H152"/>
    <mergeCell ref="D382:G382"/>
    <mergeCell ref="D335:G335"/>
    <mergeCell ref="B348:F348"/>
    <mergeCell ref="H301:H303"/>
    <mergeCell ref="D302:G302"/>
    <mergeCell ref="D303:G303"/>
    <mergeCell ref="B332:F332"/>
    <mergeCell ref="H349:H351"/>
    <mergeCell ref="D246:G246"/>
    <mergeCell ref="D376:G376"/>
    <mergeCell ref="H376:H378"/>
    <mergeCell ref="H320:H322"/>
    <mergeCell ref="H296:H298"/>
    <mergeCell ref="D289:G289"/>
    <mergeCell ref="D343:G343"/>
    <mergeCell ref="D262:G262"/>
    <mergeCell ref="D163:G163"/>
    <mergeCell ref="A242:G242"/>
    <mergeCell ref="H352:H354"/>
    <mergeCell ref="D183:G183"/>
    <mergeCell ref="B194:F194"/>
    <mergeCell ref="D195:G195"/>
    <mergeCell ref="H195:H197"/>
    <mergeCell ref="D207:G207"/>
    <mergeCell ref="B268:F268"/>
    <mergeCell ref="D269:G269"/>
    <mergeCell ref="B170:F170"/>
    <mergeCell ref="C419:G419"/>
    <mergeCell ref="A414:B420"/>
    <mergeCell ref="H406:H408"/>
    <mergeCell ref="H381:H383"/>
    <mergeCell ref="H336:H338"/>
    <mergeCell ref="D337:G337"/>
    <mergeCell ref="C397:G397"/>
    <mergeCell ref="C400:G400"/>
    <mergeCell ref="D373:G373"/>
    <mergeCell ref="C413:G413"/>
    <mergeCell ref="D377:G377"/>
    <mergeCell ref="B340:F340"/>
    <mergeCell ref="D358:G358"/>
    <mergeCell ref="D359:G359"/>
    <mergeCell ref="D357:G357"/>
    <mergeCell ref="H357:H359"/>
    <mergeCell ref="D369:G369"/>
    <mergeCell ref="H344:H346"/>
    <mergeCell ref="A397:B403"/>
    <mergeCell ref="H360:H362"/>
    <mergeCell ref="H341:H343"/>
    <mergeCell ref="D342:G342"/>
    <mergeCell ref="D317:G317"/>
    <mergeCell ref="H325:H327"/>
    <mergeCell ref="D311:G311"/>
    <mergeCell ref="D319:G319"/>
    <mergeCell ref="C415:G415"/>
    <mergeCell ref="D360:G360"/>
    <mergeCell ref="D344:G344"/>
    <mergeCell ref="D286:G286"/>
    <mergeCell ref="H277:H279"/>
    <mergeCell ref="D278:G278"/>
    <mergeCell ref="D280:G280"/>
    <mergeCell ref="D309:G309"/>
    <mergeCell ref="D312:G312"/>
    <mergeCell ref="D313:G313"/>
    <mergeCell ref="D310:G310"/>
    <mergeCell ref="B308:F308"/>
    <mergeCell ref="H414:H420"/>
    <mergeCell ref="D374:G374"/>
    <mergeCell ref="B356:F356"/>
    <mergeCell ref="D326:G326"/>
    <mergeCell ref="H309:H311"/>
    <mergeCell ref="H333:H335"/>
    <mergeCell ref="D329:G329"/>
    <mergeCell ref="H328:H330"/>
    <mergeCell ref="D333:G333"/>
    <mergeCell ref="D350:G350"/>
    <mergeCell ref="D410:G410"/>
    <mergeCell ref="D407:G407"/>
    <mergeCell ref="D408:G408"/>
    <mergeCell ref="H389:H391"/>
    <mergeCell ref="H392:H394"/>
    <mergeCell ref="C416:G416"/>
    <mergeCell ref="D1250:G1250"/>
    <mergeCell ref="C1085:G1085"/>
    <mergeCell ref="A1090:G1090"/>
    <mergeCell ref="D1118:G1118"/>
    <mergeCell ref="C1162:G1162"/>
    <mergeCell ref="C1163:G1163"/>
    <mergeCell ref="C1068:G1068"/>
    <mergeCell ref="B1184:F1184"/>
    <mergeCell ref="D1209:G1209"/>
    <mergeCell ref="A1092:B1098"/>
    <mergeCell ref="D1112:G1112"/>
    <mergeCell ref="D1235:G1235"/>
    <mergeCell ref="C1035:G1035"/>
    <mergeCell ref="D1258:G1258"/>
    <mergeCell ref="B1108:F1108"/>
    <mergeCell ref="D1102:G1102"/>
    <mergeCell ref="D1179:G1179"/>
    <mergeCell ref="D1144:G1144"/>
    <mergeCell ref="D1145:G1145"/>
    <mergeCell ref="D1227:G1227"/>
    <mergeCell ref="C1168:G1168"/>
    <mergeCell ref="C1158:G1158"/>
    <mergeCell ref="D1150:G1150"/>
    <mergeCell ref="D1143:G1143"/>
    <mergeCell ref="D1196:G1196"/>
    <mergeCell ref="B1240:F1240"/>
    <mergeCell ref="B1224:F1224"/>
    <mergeCell ref="D1218:G1218"/>
    <mergeCell ref="C1159:G1159"/>
    <mergeCell ref="D1201:G1201"/>
    <mergeCell ref="B1141:F1141"/>
    <mergeCell ref="D1151:G1151"/>
    <mergeCell ref="H1228:H1230"/>
    <mergeCell ref="D1229:G1229"/>
    <mergeCell ref="D1233:G1233"/>
    <mergeCell ref="H1233:H1235"/>
    <mergeCell ref="D1234:G1234"/>
    <mergeCell ref="D1119:G1119"/>
    <mergeCell ref="C1132:G1132"/>
    <mergeCell ref="C1160:G1160"/>
    <mergeCell ref="B1116:F1116"/>
    <mergeCell ref="D1117:G1117"/>
    <mergeCell ref="C1073:G1073"/>
    <mergeCell ref="C1064:G1064"/>
    <mergeCell ref="C1164:G1164"/>
    <mergeCell ref="D1211:G1211"/>
    <mergeCell ref="D1228:G1228"/>
    <mergeCell ref="C1074:G1074"/>
    <mergeCell ref="C1075:G1075"/>
    <mergeCell ref="H1220:H1222"/>
    <mergeCell ref="H1120:H1122"/>
    <mergeCell ref="D1212:G1212"/>
    <mergeCell ref="D1213:G1213"/>
    <mergeCell ref="C1135:G1135"/>
    <mergeCell ref="D1193:G1193"/>
    <mergeCell ref="H1196:H1198"/>
    <mergeCell ref="H1201:H1203"/>
    <mergeCell ref="D1128:G1128"/>
    <mergeCell ref="C1165:G1165"/>
    <mergeCell ref="C1170:G1170"/>
    <mergeCell ref="D1129:G1129"/>
    <mergeCell ref="D1109:G1109"/>
    <mergeCell ref="D1105:G1105"/>
    <mergeCell ref="C1076:G1076"/>
    <mergeCell ref="D1283:G1283"/>
    <mergeCell ref="C1298:G1298"/>
    <mergeCell ref="C1294:G1294"/>
    <mergeCell ref="H1289:H1295"/>
    <mergeCell ref="H1260:H1262"/>
    <mergeCell ref="H1265:H1267"/>
    <mergeCell ref="D1266:G1266"/>
    <mergeCell ref="D1267:G1267"/>
    <mergeCell ref="C1292:G1292"/>
    <mergeCell ref="D1275:G1275"/>
    <mergeCell ref="H1284:H1286"/>
    <mergeCell ref="D1274:G1274"/>
    <mergeCell ref="D1269:G1269"/>
    <mergeCell ref="D1277:G1277"/>
    <mergeCell ref="D1261:G1261"/>
    <mergeCell ref="B1264:F1264"/>
    <mergeCell ref="H1276:H1278"/>
    <mergeCell ref="H1268:H1270"/>
    <mergeCell ref="H1281:H1283"/>
    <mergeCell ref="D1265:G1265"/>
    <mergeCell ref="H1273:H1275"/>
    <mergeCell ref="B1216:F1216"/>
    <mergeCell ref="A1322:B1328"/>
    <mergeCell ref="C1322:G1322"/>
    <mergeCell ref="C1323:G1323"/>
    <mergeCell ref="C1320:G1320"/>
    <mergeCell ref="C1324:G1324"/>
    <mergeCell ref="C1321:G1321"/>
    <mergeCell ref="H1307:H1310"/>
    <mergeCell ref="C1319:G1319"/>
    <mergeCell ref="C1314:G1314"/>
    <mergeCell ref="C1315:G1315"/>
    <mergeCell ref="C1316:G1316"/>
    <mergeCell ref="H1311:H1313"/>
    <mergeCell ref="C1291:G1291"/>
    <mergeCell ref="A1296:G1296"/>
    <mergeCell ref="H1257:H1259"/>
    <mergeCell ref="C1299:G1299"/>
    <mergeCell ref="C1297:G1297"/>
    <mergeCell ref="C1288:G1288"/>
    <mergeCell ref="D1260:G1260"/>
    <mergeCell ref="D1259:G1259"/>
    <mergeCell ref="B1280:F1280"/>
    <mergeCell ref="D1281:G1281"/>
    <mergeCell ref="D1282:G1282"/>
    <mergeCell ref="D1268:G1268"/>
    <mergeCell ref="D1273:G1273"/>
    <mergeCell ref="B1256:F1256"/>
    <mergeCell ref="D1257:G1257"/>
    <mergeCell ref="D1285:G1285"/>
    <mergeCell ref="A1289:B1295"/>
    <mergeCell ref="C1289:G1289"/>
    <mergeCell ref="C1290:G1290"/>
    <mergeCell ref="I1335:J1335"/>
    <mergeCell ref="I1333:J1334"/>
    <mergeCell ref="C1333:E1333"/>
    <mergeCell ref="C1325:G1325"/>
    <mergeCell ref="C1326:G1326"/>
    <mergeCell ref="C1327:G1327"/>
    <mergeCell ref="C1328:G1328"/>
    <mergeCell ref="D1309:G1309"/>
    <mergeCell ref="D1310:G1310"/>
    <mergeCell ref="D1311:G1311"/>
    <mergeCell ref="H1322:H1325"/>
    <mergeCell ref="H1326:H1328"/>
    <mergeCell ref="C1334:G1334"/>
    <mergeCell ref="C1317:G1317"/>
    <mergeCell ref="C1318:G1318"/>
    <mergeCell ref="H1298:H1301"/>
    <mergeCell ref="A1298:B1304"/>
    <mergeCell ref="H1302:H1304"/>
    <mergeCell ref="A1329:G1329"/>
    <mergeCell ref="C1335:D1335"/>
    <mergeCell ref="D1308:G1308"/>
    <mergeCell ref="B1306:F1306"/>
    <mergeCell ref="C1300:G1300"/>
    <mergeCell ref="C1301:G1301"/>
    <mergeCell ref="C1302:G1302"/>
    <mergeCell ref="D1307:G1307"/>
    <mergeCell ref="D1220:G1220"/>
    <mergeCell ref="D1177:G1177"/>
    <mergeCell ref="D1219:G1219"/>
    <mergeCell ref="H1315:H1321"/>
    <mergeCell ref="H1209:H1211"/>
    <mergeCell ref="H1212:H1214"/>
    <mergeCell ref="F1335:G1335"/>
    <mergeCell ref="H1252:H1254"/>
    <mergeCell ref="D1253:G1253"/>
    <mergeCell ref="D1249:G1249"/>
    <mergeCell ref="D1244:G1244"/>
    <mergeCell ref="B1149:F1149"/>
    <mergeCell ref="D1153:G1153"/>
    <mergeCell ref="H1241:H1243"/>
    <mergeCell ref="D1242:G1242"/>
    <mergeCell ref="D1243:G1243"/>
    <mergeCell ref="H1236:H1238"/>
    <mergeCell ref="D1237:G1237"/>
    <mergeCell ref="D1241:G1241"/>
    <mergeCell ref="A1315:B1321"/>
    <mergeCell ref="C1303:G1303"/>
    <mergeCell ref="C1304:G1304"/>
    <mergeCell ref="A1305:G1305"/>
    <mergeCell ref="C1295:G1295"/>
    <mergeCell ref="C1293:G1293"/>
    <mergeCell ref="D1284:G1284"/>
    <mergeCell ref="B1272:F1272"/>
    <mergeCell ref="D1276:G1276"/>
    <mergeCell ref="D1252:G1252"/>
    <mergeCell ref="B1208:F1208"/>
    <mergeCell ref="H1244:H1246"/>
    <mergeCell ref="H1217:H1219"/>
    <mergeCell ref="D1221:G1221"/>
    <mergeCell ref="H1225:H1227"/>
    <mergeCell ref="D1226:G1226"/>
    <mergeCell ref="D1225:G1225"/>
    <mergeCell ref="H1249:H1251"/>
    <mergeCell ref="C1134:G1134"/>
    <mergeCell ref="D1217:G1217"/>
    <mergeCell ref="D1251:G1251"/>
    <mergeCell ref="D1245:G1245"/>
    <mergeCell ref="B1248:F1248"/>
    <mergeCell ref="B1176:F1176"/>
    <mergeCell ref="D1187:G1187"/>
    <mergeCell ref="C1138:G1138"/>
    <mergeCell ref="D1142:G1142"/>
    <mergeCell ref="H1185:H1187"/>
    <mergeCell ref="H1188:H1190"/>
    <mergeCell ref="H1193:H1195"/>
    <mergeCell ref="D1236:G1236"/>
    <mergeCell ref="C1172:G1172"/>
    <mergeCell ref="D1189:G1189"/>
    <mergeCell ref="B1192:F1192"/>
    <mergeCell ref="C1169:G1169"/>
    <mergeCell ref="D1181:G1181"/>
    <mergeCell ref="D1178:G1178"/>
    <mergeCell ref="D1152:G1152"/>
    <mergeCell ref="D1185:G1185"/>
    <mergeCell ref="D1186:G1186"/>
    <mergeCell ref="D1188:G1188"/>
    <mergeCell ref="H1168:H1174"/>
    <mergeCell ref="D1180:G1180"/>
    <mergeCell ref="D1197:G1197"/>
    <mergeCell ref="D1203:G1203"/>
    <mergeCell ref="C1171:G1171"/>
    <mergeCell ref="C1161:G1161"/>
    <mergeCell ref="H1204:H1206"/>
    <mergeCell ref="D1121:G1121"/>
    <mergeCell ref="C1139:G1139"/>
    <mergeCell ref="H1031:H1037"/>
    <mergeCell ref="H1177:H1179"/>
    <mergeCell ref="D1052:G1052"/>
    <mergeCell ref="C1033:G1033"/>
    <mergeCell ref="D1113:G1113"/>
    <mergeCell ref="A1099:G1099"/>
    <mergeCell ref="A1040:B1046"/>
    <mergeCell ref="C1087:G1087"/>
    <mergeCell ref="C1088:G1088"/>
    <mergeCell ref="C1031:G1031"/>
    <mergeCell ref="D1126:G1126"/>
    <mergeCell ref="D1127:G1127"/>
    <mergeCell ref="D1120:G1120"/>
    <mergeCell ref="C1137:G1137"/>
    <mergeCell ref="D1104:G1104"/>
    <mergeCell ref="C1065:G1065"/>
    <mergeCell ref="H1159:H1165"/>
    <mergeCell ref="A1133:B1139"/>
    <mergeCell ref="A1168:B1174"/>
    <mergeCell ref="C1174:G1174"/>
    <mergeCell ref="H1109:H1111"/>
    <mergeCell ref="H1072:H1074"/>
    <mergeCell ref="A1038:G1038"/>
    <mergeCell ref="C1091:G1091"/>
    <mergeCell ref="C1092:G1092"/>
    <mergeCell ref="H1180:H1182"/>
    <mergeCell ref="C1098:G1098"/>
    <mergeCell ref="D1210:G1210"/>
    <mergeCell ref="C1173:G1173"/>
    <mergeCell ref="C1044:G1044"/>
    <mergeCell ref="B1124:F1124"/>
    <mergeCell ref="D1050:G1050"/>
    <mergeCell ref="C1042:G1042"/>
    <mergeCell ref="C950:G950"/>
    <mergeCell ref="C951:G951"/>
    <mergeCell ref="C957:G957"/>
    <mergeCell ref="C948:G948"/>
    <mergeCell ref="C1014:G1014"/>
    <mergeCell ref="A1175:G1175"/>
    <mergeCell ref="C1167:G1167"/>
    <mergeCell ref="C1034:G1034"/>
    <mergeCell ref="D1204:G1204"/>
    <mergeCell ref="D1205:G1205"/>
    <mergeCell ref="D1195:G1195"/>
    <mergeCell ref="D1125:G1125"/>
    <mergeCell ref="D1202:G1202"/>
    <mergeCell ref="D1194:G1194"/>
    <mergeCell ref="A1047:G1047"/>
    <mergeCell ref="A1166:G1166"/>
    <mergeCell ref="D999:G999"/>
    <mergeCell ref="B1022:F1022"/>
    <mergeCell ref="D1146:G1146"/>
    <mergeCell ref="C1017:G1017"/>
    <mergeCell ref="A1159:B1165"/>
    <mergeCell ref="C1019:G1019"/>
    <mergeCell ref="C1016:G1016"/>
    <mergeCell ref="D965:G965"/>
    <mergeCell ref="D966:G966"/>
    <mergeCell ref="D997:G997"/>
    <mergeCell ref="H1005:H1011"/>
    <mergeCell ref="C954:G954"/>
    <mergeCell ref="H932:H934"/>
    <mergeCell ref="H911:H917"/>
    <mergeCell ref="C892:G892"/>
    <mergeCell ref="C952:G952"/>
    <mergeCell ref="C922:G922"/>
    <mergeCell ref="C894:G894"/>
    <mergeCell ref="C897:G897"/>
    <mergeCell ref="C919:G919"/>
    <mergeCell ref="C926:G926"/>
    <mergeCell ref="B883:F883"/>
    <mergeCell ref="A899:B905"/>
    <mergeCell ref="C905:G905"/>
    <mergeCell ref="C903:G903"/>
    <mergeCell ref="D988:G988"/>
    <mergeCell ref="D982:G982"/>
    <mergeCell ref="C1009:G1009"/>
    <mergeCell ref="C945:G945"/>
    <mergeCell ref="C1005:G1005"/>
    <mergeCell ref="C913:G913"/>
    <mergeCell ref="D991:G991"/>
    <mergeCell ref="C923:G923"/>
    <mergeCell ref="A918:G918"/>
    <mergeCell ref="B979:F979"/>
    <mergeCell ref="C921:G921"/>
    <mergeCell ref="C900:G900"/>
    <mergeCell ref="H946:H952"/>
    <mergeCell ref="C910:G910"/>
    <mergeCell ref="C911:G911"/>
    <mergeCell ref="A946:B952"/>
    <mergeCell ref="A944:G944"/>
    <mergeCell ref="H999:H1001"/>
    <mergeCell ref="D1000:G1000"/>
    <mergeCell ref="D861:G861"/>
    <mergeCell ref="D862:G862"/>
    <mergeCell ref="D863:G863"/>
    <mergeCell ref="D880:G880"/>
    <mergeCell ref="B875:F875"/>
    <mergeCell ref="D876:G876"/>
    <mergeCell ref="D871:G871"/>
    <mergeCell ref="H871:H873"/>
    <mergeCell ref="C895:G895"/>
    <mergeCell ref="H892:H898"/>
    <mergeCell ref="C925:G925"/>
    <mergeCell ref="A907:K907"/>
    <mergeCell ref="B963:F963"/>
    <mergeCell ref="H967:H969"/>
    <mergeCell ref="C898:G898"/>
    <mergeCell ref="D967:G967"/>
    <mergeCell ref="C947:G947"/>
    <mergeCell ref="D930:G930"/>
    <mergeCell ref="D931:G931"/>
    <mergeCell ref="D932:G932"/>
    <mergeCell ref="H976:H978"/>
    <mergeCell ref="D968:G968"/>
    <mergeCell ref="H955:H961"/>
    <mergeCell ref="C960:G960"/>
    <mergeCell ref="C955:G955"/>
    <mergeCell ref="C899:G899"/>
    <mergeCell ref="C891:G891"/>
    <mergeCell ref="H868:H870"/>
    <mergeCell ref="D884:G884"/>
    <mergeCell ref="H884:H886"/>
    <mergeCell ref="H996:H998"/>
    <mergeCell ref="C958:G958"/>
    <mergeCell ref="B995:F995"/>
    <mergeCell ref="D674:G674"/>
    <mergeCell ref="D675:G675"/>
    <mergeCell ref="H675:H677"/>
    <mergeCell ref="D676:G676"/>
    <mergeCell ref="B859:F859"/>
    <mergeCell ref="D860:G860"/>
    <mergeCell ref="H860:H862"/>
    <mergeCell ref="H863:H865"/>
    <mergeCell ref="D864:G864"/>
    <mergeCell ref="B867:F867"/>
    <mergeCell ref="D868:G868"/>
    <mergeCell ref="A920:B926"/>
    <mergeCell ref="A906:G906"/>
    <mergeCell ref="H836:H838"/>
    <mergeCell ref="C912:G912"/>
    <mergeCell ref="D847:G847"/>
    <mergeCell ref="B786:F786"/>
    <mergeCell ref="C717:G717"/>
    <mergeCell ref="H920:H926"/>
    <mergeCell ref="C914:G914"/>
    <mergeCell ref="D845:G845"/>
    <mergeCell ref="C916:G916"/>
    <mergeCell ref="H844:H846"/>
    <mergeCell ref="D852:G852"/>
    <mergeCell ref="H852:H854"/>
    <mergeCell ref="D853:G853"/>
    <mergeCell ref="D885:G885"/>
    <mergeCell ref="B851:F851"/>
    <mergeCell ref="H847:H849"/>
    <mergeCell ref="D848:G848"/>
    <mergeCell ref="H899:H905"/>
    <mergeCell ref="D626:G626"/>
    <mergeCell ref="C896:G896"/>
    <mergeCell ref="B835:F835"/>
    <mergeCell ref="D836:G836"/>
    <mergeCell ref="D672:G672"/>
    <mergeCell ref="H688:H690"/>
    <mergeCell ref="D633:G633"/>
    <mergeCell ref="D641:G641"/>
    <mergeCell ref="A714:B720"/>
    <mergeCell ref="D723:G723"/>
    <mergeCell ref="C718:G718"/>
    <mergeCell ref="C715:G715"/>
    <mergeCell ref="D750:G750"/>
    <mergeCell ref="H803:H805"/>
    <mergeCell ref="H806:H808"/>
    <mergeCell ref="D879:G879"/>
    <mergeCell ref="H879:H881"/>
    <mergeCell ref="H624:H626"/>
    <mergeCell ref="D636:G636"/>
    <mergeCell ref="D689:G689"/>
    <mergeCell ref="D690:G690"/>
    <mergeCell ref="H627:H629"/>
    <mergeCell ref="D846:G846"/>
    <mergeCell ref="D886:G886"/>
    <mergeCell ref="D887:G887"/>
    <mergeCell ref="H887:H889"/>
    <mergeCell ref="D888:G888"/>
    <mergeCell ref="D869:G869"/>
    <mergeCell ref="D870:G870"/>
    <mergeCell ref="D872:G872"/>
    <mergeCell ref="D505:G505"/>
    <mergeCell ref="D455:G455"/>
    <mergeCell ref="D423:G423"/>
    <mergeCell ref="D427:G427"/>
    <mergeCell ref="B372:F372"/>
    <mergeCell ref="D495:G495"/>
    <mergeCell ref="H409:H411"/>
    <mergeCell ref="H397:H403"/>
    <mergeCell ref="C398:G398"/>
    <mergeCell ref="D321:G321"/>
    <mergeCell ref="H317:H319"/>
    <mergeCell ref="D409:G409"/>
    <mergeCell ref="C403:G403"/>
    <mergeCell ref="D467:G467"/>
    <mergeCell ref="C258:G258"/>
    <mergeCell ref="B260:F260"/>
    <mergeCell ref="H261:H267"/>
    <mergeCell ref="B380:F380"/>
    <mergeCell ref="D456:G456"/>
    <mergeCell ref="D457:G457"/>
    <mergeCell ref="D263:G263"/>
    <mergeCell ref="D287:G287"/>
    <mergeCell ref="H269:H271"/>
    <mergeCell ref="H304:H306"/>
    <mergeCell ref="D353:G353"/>
    <mergeCell ref="H312:H314"/>
    <mergeCell ref="D279:G279"/>
    <mergeCell ref="D285:G285"/>
    <mergeCell ref="B284:F284"/>
    <mergeCell ref="H285:H287"/>
    <mergeCell ref="D327:G327"/>
    <mergeCell ref="D406:G406"/>
    <mergeCell ref="H272:H274"/>
    <mergeCell ref="D221:G221"/>
    <mergeCell ref="D222:G222"/>
    <mergeCell ref="A259:G259"/>
    <mergeCell ref="B243:F243"/>
    <mergeCell ref="A235:B241"/>
    <mergeCell ref="D270:G270"/>
    <mergeCell ref="D261:G261"/>
    <mergeCell ref="D191:G191"/>
    <mergeCell ref="D172:G172"/>
    <mergeCell ref="D173:G173"/>
    <mergeCell ref="B210:F210"/>
    <mergeCell ref="D174:G174"/>
    <mergeCell ref="H174:H176"/>
    <mergeCell ref="B276:F276"/>
    <mergeCell ref="D273:G273"/>
    <mergeCell ref="D271:G271"/>
    <mergeCell ref="C256:G256"/>
    <mergeCell ref="C236:G236"/>
    <mergeCell ref="H235:H241"/>
    <mergeCell ref="H252:H258"/>
    <mergeCell ref="H190:H192"/>
    <mergeCell ref="B186:F186"/>
    <mergeCell ref="D187:G187"/>
    <mergeCell ref="D248:G248"/>
    <mergeCell ref="B178:F178"/>
    <mergeCell ref="D204:G204"/>
    <mergeCell ref="D205:G205"/>
    <mergeCell ref="D206:G206"/>
    <mergeCell ref="A252:B258"/>
    <mergeCell ref="C253:G253"/>
    <mergeCell ref="D227:G227"/>
    <mergeCell ref="B146:F146"/>
    <mergeCell ref="H187:H189"/>
    <mergeCell ref="D188:G188"/>
    <mergeCell ref="D189:G189"/>
    <mergeCell ref="D190:G190"/>
    <mergeCell ref="C241:G241"/>
    <mergeCell ref="H139:H141"/>
    <mergeCell ref="D171:G171"/>
    <mergeCell ref="H171:H173"/>
    <mergeCell ref="H155:H157"/>
    <mergeCell ref="H158:H160"/>
    <mergeCell ref="H163:H165"/>
    <mergeCell ref="D164:G164"/>
    <mergeCell ref="D166:G166"/>
    <mergeCell ref="H211:H213"/>
    <mergeCell ref="D212:G212"/>
    <mergeCell ref="D213:G213"/>
    <mergeCell ref="D167:G167"/>
    <mergeCell ref="H142:H144"/>
    <mergeCell ref="D140:G140"/>
    <mergeCell ref="H222:H224"/>
    <mergeCell ref="D179:G179"/>
    <mergeCell ref="D157:G157"/>
    <mergeCell ref="D141:G141"/>
    <mergeCell ref="D159:G159"/>
    <mergeCell ref="C238:G238"/>
    <mergeCell ref="D196:G196"/>
    <mergeCell ref="H179:H181"/>
    <mergeCell ref="D180:G180"/>
    <mergeCell ref="D181:G181"/>
    <mergeCell ref="D182:G182"/>
    <mergeCell ref="H182:H184"/>
    <mergeCell ref="D148:G148"/>
    <mergeCell ref="D149:G149"/>
    <mergeCell ref="D247:G247"/>
    <mergeCell ref="C251:G251"/>
    <mergeCell ref="D214:G214"/>
    <mergeCell ref="H214:H216"/>
    <mergeCell ref="D215:G215"/>
    <mergeCell ref="D197:G197"/>
    <mergeCell ref="C235:G235"/>
    <mergeCell ref="B218:F218"/>
    <mergeCell ref="C234:G234"/>
    <mergeCell ref="H244:H250"/>
    <mergeCell ref="C239:G239"/>
    <mergeCell ref="B162:F162"/>
    <mergeCell ref="D155:G155"/>
    <mergeCell ref="B154:F154"/>
    <mergeCell ref="H147:H149"/>
    <mergeCell ref="D219:G219"/>
    <mergeCell ref="H219:H221"/>
    <mergeCell ref="D220:G220"/>
    <mergeCell ref="D223:G223"/>
    <mergeCell ref="H203:H205"/>
    <mergeCell ref="H206:H208"/>
    <mergeCell ref="D199:G199"/>
    <mergeCell ref="B202:F202"/>
    <mergeCell ref="D203:G203"/>
    <mergeCell ref="D198:G198"/>
    <mergeCell ref="H198:H200"/>
    <mergeCell ref="D175:G175"/>
    <mergeCell ref="D158:G158"/>
    <mergeCell ref="D165:G165"/>
    <mergeCell ref="H166:H168"/>
    <mergeCell ref="D431:G431"/>
    <mergeCell ref="D448:G448"/>
    <mergeCell ref="D449:G449"/>
    <mergeCell ref="D381:G381"/>
    <mergeCell ref="D288:G288"/>
    <mergeCell ref="D150:G150"/>
    <mergeCell ref="D156:G156"/>
    <mergeCell ref="C240:G240"/>
    <mergeCell ref="D264:G264"/>
    <mergeCell ref="D265:G265"/>
    <mergeCell ref="D277:G277"/>
    <mergeCell ref="D245:G245"/>
    <mergeCell ref="D244:G244"/>
    <mergeCell ref="C252:G252"/>
    <mergeCell ref="C254:G254"/>
    <mergeCell ref="C255:G255"/>
    <mergeCell ref="D211:G211"/>
    <mergeCell ref="D281:G281"/>
    <mergeCell ref="D325:G325"/>
    <mergeCell ref="D294:G294"/>
    <mergeCell ref="D318:G318"/>
    <mergeCell ref="D328:G328"/>
    <mergeCell ref="B324:F324"/>
    <mergeCell ref="D435:G435"/>
    <mergeCell ref="D447:G447"/>
    <mergeCell ref="D296:G296"/>
    <mergeCell ref="D297:G297"/>
    <mergeCell ref="D390:G390"/>
    <mergeCell ref="D391:G391"/>
    <mergeCell ref="D392:G392"/>
    <mergeCell ref="D393:G393"/>
    <mergeCell ref="B226:F226"/>
    <mergeCell ref="D507:G507"/>
    <mergeCell ref="B518:F518"/>
    <mergeCell ref="B494:F494"/>
    <mergeCell ref="D272:G272"/>
    <mergeCell ref="D433:G433"/>
    <mergeCell ref="D304:G304"/>
    <mergeCell ref="C399:G399"/>
    <mergeCell ref="B422:F422"/>
    <mergeCell ref="D609:G609"/>
    <mergeCell ref="D560:G560"/>
    <mergeCell ref="D544:G544"/>
    <mergeCell ref="D562:G562"/>
    <mergeCell ref="B388:F388"/>
    <mergeCell ref="D389:G389"/>
    <mergeCell ref="H280:H282"/>
    <mergeCell ref="H447:H449"/>
    <mergeCell ref="B405:F405"/>
    <mergeCell ref="H442:H444"/>
    <mergeCell ref="H293:H295"/>
    <mergeCell ref="D301:G301"/>
    <mergeCell ref="B292:F292"/>
    <mergeCell ref="H384:H386"/>
    <mergeCell ref="D424:G424"/>
    <mergeCell ref="B316:F316"/>
    <mergeCell ref="H288:H290"/>
    <mergeCell ref="D295:G295"/>
    <mergeCell ref="D465:G465"/>
    <mergeCell ref="D434:G434"/>
    <mergeCell ref="C401:G401"/>
    <mergeCell ref="A404:G404"/>
    <mergeCell ref="D513:G513"/>
    <mergeCell ref="B567:F567"/>
    <mergeCell ref="D632:G632"/>
    <mergeCell ref="D602:G602"/>
    <mergeCell ref="D603:G603"/>
    <mergeCell ref="D595:G595"/>
    <mergeCell ref="D601:G601"/>
    <mergeCell ref="H579:H581"/>
    <mergeCell ref="D584:G584"/>
    <mergeCell ref="H555:H557"/>
    <mergeCell ref="D552:G552"/>
    <mergeCell ref="D305:G305"/>
    <mergeCell ref="B454:F454"/>
    <mergeCell ref="D479:G479"/>
    <mergeCell ref="B534:F534"/>
    <mergeCell ref="D475:G475"/>
    <mergeCell ref="B470:F470"/>
    <mergeCell ref="D491:G491"/>
    <mergeCell ref="D539:G539"/>
    <mergeCell ref="D537:G537"/>
    <mergeCell ref="D522:G522"/>
    <mergeCell ref="B502:F502"/>
    <mergeCell ref="D515:G515"/>
    <mergeCell ref="D527:G527"/>
    <mergeCell ref="D538:G538"/>
    <mergeCell ref="D498:G498"/>
    <mergeCell ref="D426:G426"/>
    <mergeCell ref="D545:G545"/>
    <mergeCell ref="D474:G474"/>
    <mergeCell ref="D480:G480"/>
    <mergeCell ref="B478:F478"/>
    <mergeCell ref="D463:G463"/>
    <mergeCell ref="D320:G320"/>
    <mergeCell ref="D334:G334"/>
    <mergeCell ref="H640:H642"/>
    <mergeCell ref="D640:G640"/>
    <mergeCell ref="B639:F639"/>
    <mergeCell ref="H632:H634"/>
    <mergeCell ref="D564:G564"/>
    <mergeCell ref="D570:G570"/>
    <mergeCell ref="H568:H570"/>
    <mergeCell ref="H560:H562"/>
    <mergeCell ref="D634:G634"/>
    <mergeCell ref="D642:G642"/>
    <mergeCell ref="H539:H541"/>
    <mergeCell ref="B542:F542"/>
    <mergeCell ref="D504:G504"/>
    <mergeCell ref="H527:H529"/>
    <mergeCell ref="D611:G611"/>
    <mergeCell ref="D600:G600"/>
    <mergeCell ref="B510:F510"/>
    <mergeCell ref="B583:F583"/>
    <mergeCell ref="H600:H602"/>
    <mergeCell ref="D592:G592"/>
    <mergeCell ref="D586:G586"/>
    <mergeCell ref="H587:H589"/>
    <mergeCell ref="D588:G588"/>
    <mergeCell ref="H619:H621"/>
    <mergeCell ref="H616:H618"/>
    <mergeCell ref="D617:G617"/>
    <mergeCell ref="D618:G618"/>
    <mergeCell ref="H635:H637"/>
    <mergeCell ref="D536:G536"/>
    <mergeCell ref="D530:G530"/>
    <mergeCell ref="D521:G521"/>
    <mergeCell ref="D512:G512"/>
    <mergeCell ref="D576:G576"/>
    <mergeCell ref="D577:G577"/>
    <mergeCell ref="D578:G578"/>
    <mergeCell ref="D579:G579"/>
    <mergeCell ref="D628:G628"/>
    <mergeCell ref="B631:F631"/>
    <mergeCell ref="D563:G563"/>
    <mergeCell ref="B551:F551"/>
    <mergeCell ref="H603:H605"/>
    <mergeCell ref="D610:G610"/>
    <mergeCell ref="H571:H573"/>
    <mergeCell ref="D553:G553"/>
    <mergeCell ref="B623:F623"/>
    <mergeCell ref="D616:G616"/>
    <mergeCell ref="D571:G571"/>
    <mergeCell ref="D625:G625"/>
    <mergeCell ref="H543:H545"/>
    <mergeCell ref="D624:G624"/>
    <mergeCell ref="D561:G561"/>
    <mergeCell ref="D627:G627"/>
    <mergeCell ref="B599:F599"/>
    <mergeCell ref="D604:G604"/>
    <mergeCell ref="D543:G543"/>
    <mergeCell ref="D554:G554"/>
    <mergeCell ref="B615:F615"/>
    <mergeCell ref="D580:G580"/>
    <mergeCell ref="D556:G556"/>
    <mergeCell ref="D568:G568"/>
    <mergeCell ref="B591:F591"/>
    <mergeCell ref="H595:H597"/>
    <mergeCell ref="D514:G514"/>
    <mergeCell ref="B559:F559"/>
    <mergeCell ref="D572:G572"/>
    <mergeCell ref="D546:G546"/>
    <mergeCell ref="D1057:G1057"/>
    <mergeCell ref="H1057:H1060"/>
    <mergeCell ref="D1058:G1058"/>
    <mergeCell ref="D1059:G1059"/>
    <mergeCell ref="D1060:G1060"/>
    <mergeCell ref="D1061:G1061"/>
    <mergeCell ref="H1061:H1063"/>
    <mergeCell ref="B23:F23"/>
    <mergeCell ref="D24:G24"/>
    <mergeCell ref="D25:G25"/>
    <mergeCell ref="D26:G26"/>
    <mergeCell ref="D27:G27"/>
    <mergeCell ref="D28:G28"/>
    <mergeCell ref="B31:F31"/>
    <mergeCell ref="D32:G32"/>
    <mergeCell ref="D33:G33"/>
    <mergeCell ref="D34:G34"/>
    <mergeCell ref="D35:G35"/>
    <mergeCell ref="D36:G36"/>
    <mergeCell ref="H511:H513"/>
    <mergeCell ref="D496:G496"/>
    <mergeCell ref="H592:H594"/>
    <mergeCell ref="D619:G619"/>
    <mergeCell ref="D620:G620"/>
    <mergeCell ref="D587:G587"/>
    <mergeCell ref="D608:G608"/>
    <mergeCell ref="D593:G593"/>
    <mergeCell ref="H576:H578"/>
    <mergeCell ref="H227:H229"/>
    <mergeCell ref="D228:G228"/>
    <mergeCell ref="D229:G229"/>
    <mergeCell ref="D230:G230"/>
    <mergeCell ref="H230:H232"/>
    <mergeCell ref="D231:G231"/>
    <mergeCell ref="B1056:F1056"/>
    <mergeCell ref="D488:G488"/>
    <mergeCell ref="D506:G506"/>
    <mergeCell ref="D499:G499"/>
    <mergeCell ref="H514:H516"/>
    <mergeCell ref="D487:G487"/>
    <mergeCell ref="D490:G490"/>
    <mergeCell ref="D503:G503"/>
    <mergeCell ref="D594:G594"/>
    <mergeCell ref="D555:G555"/>
    <mergeCell ref="H611:H613"/>
    <mergeCell ref="D612:G612"/>
    <mergeCell ref="H563:H565"/>
    <mergeCell ref="H584:H586"/>
    <mergeCell ref="D585:G585"/>
    <mergeCell ref="D519:G519"/>
    <mergeCell ref="H519:H521"/>
    <mergeCell ref="D523:G523"/>
    <mergeCell ref="B935:F935"/>
    <mergeCell ref="D936:G936"/>
    <mergeCell ref="H936:H939"/>
    <mergeCell ref="D937:G937"/>
    <mergeCell ref="D938:G938"/>
    <mergeCell ref="D939:G939"/>
    <mergeCell ref="D941:G941"/>
    <mergeCell ref="H941:H943"/>
  </mergeCells>
  <pageMargins left="0.51181102362204722" right="0.39370078740157483" top="0.59055118110236227" bottom="0.55118110236220474" header="0" footer="0"/>
  <pageSetup paperSize="9" scale="46" fitToHeight="0"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Mihaela Stan</dc:creator>
  <cp:lastModifiedBy>Mihaela Stan</cp:lastModifiedBy>
  <cp:lastPrinted>2025-11-21T07:36:03Z</cp:lastPrinted>
  <dcterms:created xsi:type="dcterms:W3CDTF">2023-10-03T08:44:06Z</dcterms:created>
  <dcterms:modified xsi:type="dcterms:W3CDTF">2025-12-08T08:35:57Z</dcterms:modified>
</cp:coreProperties>
</file>