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sept consiliu 2025\Anexele 9 sept\"/>
    </mc:Choice>
  </mc:AlternateContent>
  <xr:revisionPtr revIDLastSave="0" documentId="13_ncr:1_{B12FA43E-09F6-4E6F-AB86-34965E2A8DD0}" xr6:coauthVersionLast="47" xr6:coauthVersionMax="47" xr10:uidLastSave="{00000000-0000-0000-0000-000000000000}"/>
  <bookViews>
    <workbookView xWindow="-120" yWindow="-120" windowWidth="29040" windowHeight="15840" xr2:uid="{69144881-7CE6-4558-89BE-9F9BB80C6B5D}"/>
  </bookViews>
  <sheets>
    <sheet name="Anexa III sept consiliu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" i="7" l="1"/>
  <c r="H78" i="7"/>
  <c r="C78" i="7"/>
  <c r="L77" i="7"/>
  <c r="M77" i="7" s="1"/>
  <c r="E77" i="7"/>
  <c r="G77" i="7" s="1"/>
  <c r="L76" i="7"/>
  <c r="M76" i="7" s="1"/>
  <c r="E76" i="7"/>
  <c r="G76" i="7" s="1"/>
  <c r="L75" i="7"/>
  <c r="M75" i="7" s="1"/>
  <c r="G75" i="7"/>
  <c r="F75" i="7" s="1"/>
  <c r="L74" i="7"/>
  <c r="M74" i="7" s="1"/>
  <c r="D74" i="7"/>
  <c r="G74" i="7" s="1"/>
  <c r="L73" i="7"/>
  <c r="M73" i="7" s="1"/>
  <c r="D73" i="7"/>
  <c r="G73" i="7" s="1"/>
  <c r="L72" i="7"/>
  <c r="M72" i="7" s="1"/>
  <c r="G72" i="7"/>
  <c r="L71" i="7"/>
  <c r="M71" i="7" s="1"/>
  <c r="G71" i="7"/>
  <c r="L70" i="7"/>
  <c r="M70" i="7" s="1"/>
  <c r="G70" i="7"/>
  <c r="M69" i="7"/>
  <c r="L69" i="7"/>
  <c r="G69" i="7"/>
  <c r="L68" i="7"/>
  <c r="M68" i="7" s="1"/>
  <c r="G68" i="7"/>
  <c r="L67" i="7"/>
  <c r="M67" i="7" s="1"/>
  <c r="G67" i="7"/>
  <c r="L66" i="7"/>
  <c r="M66" i="7" s="1"/>
  <c r="G66" i="7"/>
  <c r="L65" i="7"/>
  <c r="M65" i="7" s="1"/>
  <c r="G65" i="7"/>
  <c r="F65" i="7" s="1"/>
  <c r="L64" i="7"/>
  <c r="M64" i="7" s="1"/>
  <c r="G64" i="7"/>
  <c r="L63" i="7"/>
  <c r="M63" i="7" s="1"/>
  <c r="G63" i="7"/>
  <c r="F63" i="7"/>
  <c r="L62" i="7"/>
  <c r="M62" i="7" s="1"/>
  <c r="G62" i="7"/>
  <c r="L61" i="7"/>
  <c r="M61" i="7" s="1"/>
  <c r="G61" i="7"/>
  <c r="L60" i="7"/>
  <c r="M60" i="7" s="1"/>
  <c r="G60" i="7"/>
  <c r="L59" i="7"/>
  <c r="M59" i="7" s="1"/>
  <c r="G59" i="7"/>
  <c r="F59" i="7"/>
  <c r="M58" i="7"/>
  <c r="L58" i="7"/>
  <c r="G58" i="7"/>
  <c r="L57" i="7"/>
  <c r="M57" i="7" s="1"/>
  <c r="G57" i="7"/>
  <c r="F57" i="7" s="1"/>
  <c r="L56" i="7"/>
  <c r="M56" i="7" s="1"/>
  <c r="G56" i="7"/>
  <c r="L55" i="7"/>
  <c r="M55" i="7" s="1"/>
  <c r="G55" i="7"/>
  <c r="L54" i="7"/>
  <c r="M54" i="7" s="1"/>
  <c r="G54" i="7"/>
  <c r="L53" i="7"/>
  <c r="M53" i="7" s="1"/>
  <c r="G53" i="7"/>
  <c r="F53" i="7" s="1"/>
  <c r="L52" i="7"/>
  <c r="M52" i="7" s="1"/>
  <c r="G52" i="7"/>
  <c r="L51" i="7"/>
  <c r="M51" i="7" s="1"/>
  <c r="G51" i="7"/>
  <c r="F51" i="7" s="1"/>
  <c r="L50" i="7"/>
  <c r="M50" i="7" s="1"/>
  <c r="G50" i="7"/>
  <c r="L49" i="7"/>
  <c r="M49" i="7" s="1"/>
  <c r="G49" i="7"/>
  <c r="L48" i="7"/>
  <c r="M48" i="7" s="1"/>
  <c r="G48" i="7"/>
  <c r="L47" i="7"/>
  <c r="M47" i="7" s="1"/>
  <c r="G47" i="7"/>
  <c r="L46" i="7"/>
  <c r="M46" i="7" s="1"/>
  <c r="G46" i="7"/>
  <c r="L45" i="7"/>
  <c r="M45" i="7" s="1"/>
  <c r="G45" i="7"/>
  <c r="L44" i="7"/>
  <c r="M44" i="7" s="1"/>
  <c r="G44" i="7"/>
  <c r="L43" i="7"/>
  <c r="M43" i="7" s="1"/>
  <c r="G43" i="7"/>
  <c r="L42" i="7"/>
  <c r="M42" i="7" s="1"/>
  <c r="G42" i="7"/>
  <c r="F42" i="7"/>
  <c r="M41" i="7"/>
  <c r="L41" i="7"/>
  <c r="G41" i="7"/>
  <c r="L40" i="7"/>
  <c r="M40" i="7" s="1"/>
  <c r="G40" i="7"/>
  <c r="L39" i="7"/>
  <c r="M39" i="7" s="1"/>
  <c r="G39" i="7"/>
  <c r="L38" i="7"/>
  <c r="M38" i="7" s="1"/>
  <c r="G38" i="7"/>
  <c r="F38" i="7" s="1"/>
  <c r="L37" i="7"/>
  <c r="M37" i="7" s="1"/>
  <c r="G37" i="7"/>
  <c r="L36" i="7"/>
  <c r="M36" i="7" s="1"/>
  <c r="G36" i="7"/>
  <c r="F36" i="7" s="1"/>
  <c r="L35" i="7"/>
  <c r="M35" i="7" s="1"/>
  <c r="G35" i="7"/>
  <c r="M34" i="7"/>
  <c r="L34" i="7"/>
  <c r="G34" i="7"/>
  <c r="L33" i="7"/>
  <c r="M33" i="7" s="1"/>
  <c r="G33" i="7"/>
  <c r="L32" i="7"/>
  <c r="M32" i="7" s="1"/>
  <c r="G32" i="7"/>
  <c r="F32" i="7" s="1"/>
  <c r="L31" i="7"/>
  <c r="M31" i="7" s="1"/>
  <c r="D31" i="7"/>
  <c r="G31" i="7" s="1"/>
  <c r="M30" i="7"/>
  <c r="L30" i="7"/>
  <c r="D30" i="7"/>
  <c r="G30" i="7" s="1"/>
  <c r="F30" i="7" s="1"/>
  <c r="L29" i="7"/>
  <c r="M29" i="7" s="1"/>
  <c r="D29" i="7"/>
  <c r="G29" i="7" s="1"/>
  <c r="N28" i="7"/>
  <c r="L28" i="7"/>
  <c r="M28" i="7" s="1"/>
  <c r="D28" i="7"/>
  <c r="G28" i="7" s="1"/>
  <c r="F28" i="7" s="1"/>
  <c r="L27" i="7"/>
  <c r="M27" i="7" s="1"/>
  <c r="D27" i="7"/>
  <c r="G27" i="7" s="1"/>
  <c r="L26" i="7"/>
  <c r="M26" i="7" s="1"/>
  <c r="D26" i="7"/>
  <c r="G26" i="7" s="1"/>
  <c r="F26" i="7" s="1"/>
  <c r="L25" i="7"/>
  <c r="M25" i="7" s="1"/>
  <c r="D25" i="7"/>
  <c r="G25" i="7" s="1"/>
  <c r="L24" i="7"/>
  <c r="M24" i="7" s="1"/>
  <c r="D24" i="7"/>
  <c r="G24" i="7" s="1"/>
  <c r="L23" i="7"/>
  <c r="M23" i="7" s="1"/>
  <c r="D23" i="7"/>
  <c r="G23" i="7" s="1"/>
  <c r="L22" i="7"/>
  <c r="M22" i="7" s="1"/>
  <c r="G22" i="7"/>
  <c r="F22" i="7" s="1"/>
  <c r="D22" i="7"/>
  <c r="N21" i="7"/>
  <c r="J21" i="7"/>
  <c r="L21" i="7" s="1"/>
  <c r="M21" i="7" s="1"/>
  <c r="D21" i="7"/>
  <c r="G21" i="7" s="1"/>
  <c r="F21" i="7" s="1"/>
  <c r="L20" i="7"/>
  <c r="M20" i="7" s="1"/>
  <c r="N20" i="7" s="1"/>
  <c r="D20" i="7"/>
  <c r="G20" i="7" s="1"/>
  <c r="F20" i="7" s="1"/>
  <c r="N19" i="7"/>
  <c r="M19" i="7"/>
  <c r="L19" i="7"/>
  <c r="D19" i="7"/>
  <c r="G19" i="7" s="1"/>
  <c r="M18" i="7"/>
  <c r="N18" i="7" s="1"/>
  <c r="L18" i="7"/>
  <c r="D18" i="7"/>
  <c r="G18" i="7" s="1"/>
  <c r="F18" i="7" s="1"/>
  <c r="N17" i="7"/>
  <c r="L17" i="7"/>
  <c r="M17" i="7" s="1"/>
  <c r="D17" i="7"/>
  <c r="G17" i="7" s="1"/>
  <c r="J16" i="7"/>
  <c r="L16" i="7" s="1"/>
  <c r="M16" i="7" s="1"/>
  <c r="N16" i="7" s="1"/>
  <c r="D16" i="7"/>
  <c r="G16" i="7" s="1"/>
  <c r="F16" i="7" s="1"/>
  <c r="L15" i="7"/>
  <c r="M15" i="7" s="1"/>
  <c r="N15" i="7" s="1"/>
  <c r="D15" i="7"/>
  <c r="G15" i="7" s="1"/>
  <c r="F15" i="7" s="1"/>
  <c r="N14" i="7"/>
  <c r="L14" i="7"/>
  <c r="M14" i="7" s="1"/>
  <c r="D14" i="7"/>
  <c r="G14" i="7" s="1"/>
  <c r="F14" i="7" s="1"/>
  <c r="N13" i="7"/>
  <c r="J13" i="7"/>
  <c r="L13" i="7" s="1"/>
  <c r="M13" i="7" s="1"/>
  <c r="D13" i="7"/>
  <c r="G13" i="7" s="1"/>
  <c r="F13" i="7" s="1"/>
  <c r="J12" i="7"/>
  <c r="L12" i="7" s="1"/>
  <c r="M12" i="7" s="1"/>
  <c r="N12" i="7" s="1"/>
  <c r="D12" i="7"/>
  <c r="G12" i="7" s="1"/>
  <c r="F12" i="7" s="1"/>
  <c r="L11" i="7"/>
  <c r="M11" i="7" s="1"/>
  <c r="N11" i="7" s="1"/>
  <c r="D11" i="7"/>
  <c r="G11" i="7" s="1"/>
  <c r="F11" i="7" s="1"/>
  <c r="L10" i="7"/>
  <c r="G10" i="7"/>
  <c r="F10" i="7" s="1"/>
  <c r="D10" i="7"/>
  <c r="F67" i="7" l="1"/>
  <c r="D78" i="7"/>
  <c r="F49" i="7"/>
  <c r="F24" i="7"/>
  <c r="F29" i="7"/>
  <c r="F17" i="7"/>
  <c r="F23" i="7"/>
  <c r="F27" i="7"/>
  <c r="F31" i="7"/>
  <c r="L78" i="7"/>
  <c r="F19" i="7"/>
  <c r="F25" i="7"/>
  <c r="F78" i="7" s="1"/>
  <c r="F73" i="7"/>
  <c r="F47" i="7"/>
  <c r="F76" i="7"/>
  <c r="E78" i="7"/>
  <c r="F61" i="7"/>
  <c r="F69" i="7"/>
  <c r="F34" i="7"/>
  <c r="M10" i="7"/>
  <c r="F77" i="7"/>
  <c r="G78" i="7" l="1"/>
  <c r="M78" i="7"/>
  <c r="N10" i="7"/>
  <c r="N78" i="7" l="1"/>
</calcChain>
</file>

<file path=xl/sharedStrings.xml><?xml version="1.0" encoding="utf-8"?>
<sst xmlns="http://schemas.openxmlformats.org/spreadsheetml/2006/main" count="90" uniqueCount="71">
  <si>
    <t>Anexa 9.3</t>
  </si>
  <si>
    <t>FINANŢARE DE BAZĂ - BUNURI ŞI SERVICII</t>
  </si>
  <si>
    <t>Nr. Crt.</t>
  </si>
  <si>
    <t>Unitate de invăţământ preuniversitar de stat/particular acreditat</t>
  </si>
  <si>
    <t>Cost/elev/preşcolar/an 2025</t>
  </si>
  <si>
    <t>Cost/elev/preşcolar/an 2025 pentru învățământul particular</t>
  </si>
  <si>
    <t>Grădiniţa cu Program Prelungit "Draga Mea"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</si>
  <si>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</si>
  <si>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</si>
  <si>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</si>
  <si>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</si>
  <si>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</si>
  <si>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</si>
  <si>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</si>
  <si>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</si>
  <si>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</si>
  <si>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</si>
  <si>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</si>
  <si>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</si>
  <si>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</si>
  <si>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</si>
  <si>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</si>
  <si>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</si>
  <si>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</si>
  <si>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</si>
  <si>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</si>
  <si>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</si>
  <si>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Liceul Teologic Ortodox N Steinhardt</t>
  </si>
  <si>
    <t>Liceul Teologic Reformat</t>
  </si>
  <si>
    <t>Liceul Tehnologic "Unio - Traian Vuia"</t>
  </si>
  <si>
    <t>Liceul Tehnologic "Elisa Zamfirescu"</t>
  </si>
  <si>
    <t>Creșa Satu Mare</t>
  </si>
  <si>
    <t>Primăria municipiului Satu Mare</t>
  </si>
  <si>
    <t>Liceul Teoretic ”George Pop de Băsești”</t>
  </si>
  <si>
    <t>Gradinița ”Magic Kids”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</si>
  <si>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</si>
  <si>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</si>
  <si>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</si>
  <si>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</si>
  <si>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</si>
  <si>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</si>
  <si>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Borbei Terezia</t>
  </si>
  <si>
    <t>Nr copii</t>
  </si>
  <si>
    <t>L</t>
  </si>
  <si>
    <t>G</t>
  </si>
  <si>
    <t>Post</t>
  </si>
  <si>
    <t xml:space="preserve">P </t>
  </si>
  <si>
    <t>P</t>
  </si>
  <si>
    <t>Diferente</t>
  </si>
  <si>
    <t>Scoala Postliceala Sanitara Satu Mare</t>
  </si>
  <si>
    <t xml:space="preserve">Colegiul Naţional "Mihai Eminescu" </t>
  </si>
  <si>
    <t xml:space="preserve">Colegiul Naţional "Ioan Slavici" </t>
  </si>
  <si>
    <t xml:space="preserve">Colegiul Naţional "D-na Stanca" </t>
  </si>
  <si>
    <t xml:space="preserve">Colegiul Naţional "Kölcsey Ferenc" </t>
  </si>
  <si>
    <t xml:space="preserve">Liceul de arte Aurel Popp </t>
  </si>
  <si>
    <t xml:space="preserve">Liceul Teoretic German "Johan Ettinger" </t>
  </si>
  <si>
    <t xml:space="preserve">Liceul cu Program Sportiv </t>
  </si>
  <si>
    <t xml:space="preserve">Liceul Tehnologic " Ion I C Brătianu" </t>
  </si>
  <si>
    <t xml:space="preserve">Colegiul Economic "Gheorghe Dragoş" </t>
  </si>
  <si>
    <t xml:space="preserve">Liceul Tehnologic "C-tin Brâncuşi" </t>
  </si>
  <si>
    <t>Cost standard invatamant de stat</t>
  </si>
  <si>
    <t>Cost standard invatamant particular</t>
  </si>
  <si>
    <t xml:space="preserve"> </t>
  </si>
  <si>
    <t xml:space="preserve">Liceul Teologic Romano - Catolic "Hám János" </t>
  </si>
  <si>
    <t>Liceul Tehnologic de Industrie Alimentară 
"George Emil Palade"</t>
  </si>
  <si>
    <t>Grădiniţa cu Program Prelungit 
"Dumbrava Minunată"</t>
  </si>
  <si>
    <t>nr copii</t>
  </si>
  <si>
    <t>Buget rectificat</t>
  </si>
  <si>
    <t>Buget 
aprobat 2025</t>
  </si>
  <si>
    <t>Sef serviciu buget,</t>
  </si>
  <si>
    <t>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</si>
</sst>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2" fillId="0" borderId="0" xfId="0" applyNumberFormat="1" applyFont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" fillId="4" borderId="0" xfId="0" applyFont="1" applyFill="1"/>
    <xf numFmtId="0" fontId="1" fillId="0" borderId="1" xfId="0" applyFont="1" applyBorder="1" applyAlignment="1">
      <alignment vertical="center" wrapText="1"/>
    </xf>
    <xf numFmtId="3" fontId="1" fillId="4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2FC17-0DB3-44DA-AF6A-D48EBA5B20AF}">
  <sheetPr>
    <tabColor rgb="FFFFFF00"/>
  </sheetPr>
  <dimension ref="A1:N83"/>
  <sheetViews>
    <sheetView tabSelected="1" workbookViewId="0">
      <pane xSplit="2" ySplit="9" topLeftCell="C72" activePane="bottomRight" state="frozen"/>
      <selection pane="topRight" activeCell="C1" sqref="C1"/>
      <selection pane="bottomLeft" activeCell="A10" sqref="A10"/>
      <selection pane="bottomRight" activeCell="R80" sqref="R80"/>
    </sheetView>
  </sheetViews>
  <sheetFormatPr defaultRowHeight="15.75" x14ac:dyDescent="0.25"/>
  <cols>
    <col min="1" max="1" width="5.140625" style="1" customWidth="1"/>
    <col min="2" max="2" width="42.28515625" style="1" customWidth="1"/>
    <col min="3" max="3" width="8" style="1" customWidth="1"/>
    <col min="4" max="4" width="13.140625" style="1" customWidth="1"/>
    <col min="5" max="5" width="11.5703125" style="1" customWidth="1"/>
    <col min="6" max="6" width="0.5703125" style="1" hidden="1" customWidth="1"/>
    <col min="7" max="7" width="12.85546875" style="2" customWidth="1"/>
    <col min="8" max="8" width="12.5703125" style="2" hidden="1" customWidth="1"/>
    <col min="9" max="9" width="20.7109375" style="2" hidden="1" customWidth="1"/>
    <col min="10" max="10" width="0.140625" style="1" customWidth="1"/>
    <col min="11" max="11" width="4.85546875" style="1" hidden="1" customWidth="1"/>
    <col min="12" max="12" width="6.140625" style="1" hidden="1" customWidth="1"/>
    <col min="13" max="13" width="7.85546875" style="1" hidden="1" customWidth="1"/>
    <col min="14" max="14" width="16.85546875" style="1" customWidth="1"/>
    <col min="15" max="15" width="9.140625" style="1" customWidth="1"/>
    <col min="16" max="256" width="9.140625" style="1"/>
    <col min="257" max="257" width="5.140625" style="1" customWidth="1"/>
    <col min="258" max="258" width="40" style="1" customWidth="1"/>
    <col min="259" max="259" width="18.42578125" style="1" customWidth="1"/>
    <col min="260" max="260" width="23.42578125" style="1" customWidth="1"/>
    <col min="261" max="261" width="14.7109375" style="1" customWidth="1"/>
    <col min="262" max="512" width="9.140625" style="1"/>
    <col min="513" max="513" width="5.140625" style="1" customWidth="1"/>
    <col min="514" max="514" width="40" style="1" customWidth="1"/>
    <col min="515" max="515" width="18.42578125" style="1" customWidth="1"/>
    <col min="516" max="516" width="23.42578125" style="1" customWidth="1"/>
    <col min="517" max="517" width="14.7109375" style="1" customWidth="1"/>
    <col min="518" max="768" width="9.140625" style="1"/>
    <col min="769" max="769" width="5.140625" style="1" customWidth="1"/>
    <col min="770" max="770" width="40" style="1" customWidth="1"/>
    <col min="771" max="771" width="18.42578125" style="1" customWidth="1"/>
    <col min="772" max="772" width="23.42578125" style="1" customWidth="1"/>
    <col min="773" max="773" width="14.7109375" style="1" customWidth="1"/>
    <col min="774" max="1024" width="9.140625" style="1"/>
    <col min="1025" max="1025" width="5.140625" style="1" customWidth="1"/>
    <col min="1026" max="1026" width="40" style="1" customWidth="1"/>
    <col min="1027" max="1027" width="18.42578125" style="1" customWidth="1"/>
    <col min="1028" max="1028" width="23.42578125" style="1" customWidth="1"/>
    <col min="1029" max="1029" width="14.7109375" style="1" customWidth="1"/>
    <col min="1030" max="1280" width="9.140625" style="1"/>
    <col min="1281" max="1281" width="5.140625" style="1" customWidth="1"/>
    <col min="1282" max="1282" width="40" style="1" customWidth="1"/>
    <col min="1283" max="1283" width="18.42578125" style="1" customWidth="1"/>
    <col min="1284" max="1284" width="23.42578125" style="1" customWidth="1"/>
    <col min="1285" max="1285" width="14.7109375" style="1" customWidth="1"/>
    <col min="1286" max="1536" width="9.140625" style="1"/>
    <col min="1537" max="1537" width="5.140625" style="1" customWidth="1"/>
    <col min="1538" max="1538" width="40" style="1" customWidth="1"/>
    <col min="1539" max="1539" width="18.42578125" style="1" customWidth="1"/>
    <col min="1540" max="1540" width="23.42578125" style="1" customWidth="1"/>
    <col min="1541" max="1541" width="14.7109375" style="1" customWidth="1"/>
    <col min="1542" max="1792" width="9.140625" style="1"/>
    <col min="1793" max="1793" width="5.140625" style="1" customWidth="1"/>
    <col min="1794" max="1794" width="40" style="1" customWidth="1"/>
    <col min="1795" max="1795" width="18.42578125" style="1" customWidth="1"/>
    <col min="1796" max="1796" width="23.42578125" style="1" customWidth="1"/>
    <col min="1797" max="1797" width="14.7109375" style="1" customWidth="1"/>
    <col min="1798" max="2048" width="9.140625" style="1"/>
    <col min="2049" max="2049" width="5.140625" style="1" customWidth="1"/>
    <col min="2050" max="2050" width="40" style="1" customWidth="1"/>
    <col min="2051" max="2051" width="18.42578125" style="1" customWidth="1"/>
    <col min="2052" max="2052" width="23.42578125" style="1" customWidth="1"/>
    <col min="2053" max="2053" width="14.7109375" style="1" customWidth="1"/>
    <col min="2054" max="2304" width="9.140625" style="1"/>
    <col min="2305" max="2305" width="5.140625" style="1" customWidth="1"/>
    <col min="2306" max="2306" width="40" style="1" customWidth="1"/>
    <col min="2307" max="2307" width="18.42578125" style="1" customWidth="1"/>
    <col min="2308" max="2308" width="23.42578125" style="1" customWidth="1"/>
    <col min="2309" max="2309" width="14.7109375" style="1" customWidth="1"/>
    <col min="2310" max="2560" width="9.140625" style="1"/>
    <col min="2561" max="2561" width="5.140625" style="1" customWidth="1"/>
    <col min="2562" max="2562" width="40" style="1" customWidth="1"/>
    <col min="2563" max="2563" width="18.42578125" style="1" customWidth="1"/>
    <col min="2564" max="2564" width="23.42578125" style="1" customWidth="1"/>
    <col min="2565" max="2565" width="14.7109375" style="1" customWidth="1"/>
    <col min="2566" max="2816" width="9.140625" style="1"/>
    <col min="2817" max="2817" width="5.140625" style="1" customWidth="1"/>
    <col min="2818" max="2818" width="40" style="1" customWidth="1"/>
    <col min="2819" max="2819" width="18.42578125" style="1" customWidth="1"/>
    <col min="2820" max="2820" width="23.42578125" style="1" customWidth="1"/>
    <col min="2821" max="2821" width="14.7109375" style="1" customWidth="1"/>
    <col min="2822" max="3072" width="9.140625" style="1"/>
    <col min="3073" max="3073" width="5.140625" style="1" customWidth="1"/>
    <col min="3074" max="3074" width="40" style="1" customWidth="1"/>
    <col min="3075" max="3075" width="18.42578125" style="1" customWidth="1"/>
    <col min="3076" max="3076" width="23.42578125" style="1" customWidth="1"/>
    <col min="3077" max="3077" width="14.7109375" style="1" customWidth="1"/>
    <col min="3078" max="3328" width="9.140625" style="1"/>
    <col min="3329" max="3329" width="5.140625" style="1" customWidth="1"/>
    <col min="3330" max="3330" width="40" style="1" customWidth="1"/>
    <col min="3331" max="3331" width="18.42578125" style="1" customWidth="1"/>
    <col min="3332" max="3332" width="23.42578125" style="1" customWidth="1"/>
    <col min="3333" max="3333" width="14.7109375" style="1" customWidth="1"/>
    <col min="3334" max="3584" width="9.140625" style="1"/>
    <col min="3585" max="3585" width="5.140625" style="1" customWidth="1"/>
    <col min="3586" max="3586" width="40" style="1" customWidth="1"/>
    <col min="3587" max="3587" width="18.42578125" style="1" customWidth="1"/>
    <col min="3588" max="3588" width="23.42578125" style="1" customWidth="1"/>
    <col min="3589" max="3589" width="14.7109375" style="1" customWidth="1"/>
    <col min="3590" max="3840" width="9.140625" style="1"/>
    <col min="3841" max="3841" width="5.140625" style="1" customWidth="1"/>
    <col min="3842" max="3842" width="40" style="1" customWidth="1"/>
    <col min="3843" max="3843" width="18.42578125" style="1" customWidth="1"/>
    <col min="3844" max="3844" width="23.42578125" style="1" customWidth="1"/>
    <col min="3845" max="3845" width="14.7109375" style="1" customWidth="1"/>
    <col min="3846" max="4096" width="9.140625" style="1"/>
    <col min="4097" max="4097" width="5.140625" style="1" customWidth="1"/>
    <col min="4098" max="4098" width="40" style="1" customWidth="1"/>
    <col min="4099" max="4099" width="18.42578125" style="1" customWidth="1"/>
    <col min="4100" max="4100" width="23.42578125" style="1" customWidth="1"/>
    <col min="4101" max="4101" width="14.7109375" style="1" customWidth="1"/>
    <col min="4102" max="4352" width="9.140625" style="1"/>
    <col min="4353" max="4353" width="5.140625" style="1" customWidth="1"/>
    <col min="4354" max="4354" width="40" style="1" customWidth="1"/>
    <col min="4355" max="4355" width="18.42578125" style="1" customWidth="1"/>
    <col min="4356" max="4356" width="23.42578125" style="1" customWidth="1"/>
    <col min="4357" max="4357" width="14.7109375" style="1" customWidth="1"/>
    <col min="4358" max="4608" width="9.140625" style="1"/>
    <col min="4609" max="4609" width="5.140625" style="1" customWidth="1"/>
    <col min="4610" max="4610" width="40" style="1" customWidth="1"/>
    <col min="4611" max="4611" width="18.42578125" style="1" customWidth="1"/>
    <col min="4612" max="4612" width="23.42578125" style="1" customWidth="1"/>
    <col min="4613" max="4613" width="14.7109375" style="1" customWidth="1"/>
    <col min="4614" max="4864" width="9.140625" style="1"/>
    <col min="4865" max="4865" width="5.140625" style="1" customWidth="1"/>
    <col min="4866" max="4866" width="40" style="1" customWidth="1"/>
    <col min="4867" max="4867" width="18.42578125" style="1" customWidth="1"/>
    <col min="4868" max="4868" width="23.42578125" style="1" customWidth="1"/>
    <col min="4869" max="4869" width="14.7109375" style="1" customWidth="1"/>
    <col min="4870" max="5120" width="9.140625" style="1"/>
    <col min="5121" max="5121" width="5.140625" style="1" customWidth="1"/>
    <col min="5122" max="5122" width="40" style="1" customWidth="1"/>
    <col min="5123" max="5123" width="18.42578125" style="1" customWidth="1"/>
    <col min="5124" max="5124" width="23.42578125" style="1" customWidth="1"/>
    <col min="5125" max="5125" width="14.7109375" style="1" customWidth="1"/>
    <col min="5126" max="5376" width="9.140625" style="1"/>
    <col min="5377" max="5377" width="5.140625" style="1" customWidth="1"/>
    <col min="5378" max="5378" width="40" style="1" customWidth="1"/>
    <col min="5379" max="5379" width="18.42578125" style="1" customWidth="1"/>
    <col min="5380" max="5380" width="23.42578125" style="1" customWidth="1"/>
    <col min="5381" max="5381" width="14.7109375" style="1" customWidth="1"/>
    <col min="5382" max="5632" width="9.140625" style="1"/>
    <col min="5633" max="5633" width="5.140625" style="1" customWidth="1"/>
    <col min="5634" max="5634" width="40" style="1" customWidth="1"/>
    <col min="5635" max="5635" width="18.42578125" style="1" customWidth="1"/>
    <col min="5636" max="5636" width="23.42578125" style="1" customWidth="1"/>
    <col min="5637" max="5637" width="14.7109375" style="1" customWidth="1"/>
    <col min="5638" max="5888" width="9.140625" style="1"/>
    <col min="5889" max="5889" width="5.140625" style="1" customWidth="1"/>
    <col min="5890" max="5890" width="40" style="1" customWidth="1"/>
    <col min="5891" max="5891" width="18.42578125" style="1" customWidth="1"/>
    <col min="5892" max="5892" width="23.42578125" style="1" customWidth="1"/>
    <col min="5893" max="5893" width="14.7109375" style="1" customWidth="1"/>
    <col min="5894" max="6144" width="9.140625" style="1"/>
    <col min="6145" max="6145" width="5.140625" style="1" customWidth="1"/>
    <col min="6146" max="6146" width="40" style="1" customWidth="1"/>
    <col min="6147" max="6147" width="18.42578125" style="1" customWidth="1"/>
    <col min="6148" max="6148" width="23.42578125" style="1" customWidth="1"/>
    <col min="6149" max="6149" width="14.7109375" style="1" customWidth="1"/>
    <col min="6150" max="6400" width="9.140625" style="1"/>
    <col min="6401" max="6401" width="5.140625" style="1" customWidth="1"/>
    <col min="6402" max="6402" width="40" style="1" customWidth="1"/>
    <col min="6403" max="6403" width="18.42578125" style="1" customWidth="1"/>
    <col min="6404" max="6404" width="23.42578125" style="1" customWidth="1"/>
    <col min="6405" max="6405" width="14.7109375" style="1" customWidth="1"/>
    <col min="6406" max="6656" width="9.140625" style="1"/>
    <col min="6657" max="6657" width="5.140625" style="1" customWidth="1"/>
    <col min="6658" max="6658" width="40" style="1" customWidth="1"/>
    <col min="6659" max="6659" width="18.42578125" style="1" customWidth="1"/>
    <col min="6660" max="6660" width="23.42578125" style="1" customWidth="1"/>
    <col min="6661" max="6661" width="14.7109375" style="1" customWidth="1"/>
    <col min="6662" max="6912" width="9.140625" style="1"/>
    <col min="6913" max="6913" width="5.140625" style="1" customWidth="1"/>
    <col min="6914" max="6914" width="40" style="1" customWidth="1"/>
    <col min="6915" max="6915" width="18.42578125" style="1" customWidth="1"/>
    <col min="6916" max="6916" width="23.42578125" style="1" customWidth="1"/>
    <col min="6917" max="6917" width="14.7109375" style="1" customWidth="1"/>
    <col min="6918" max="7168" width="9.140625" style="1"/>
    <col min="7169" max="7169" width="5.140625" style="1" customWidth="1"/>
    <col min="7170" max="7170" width="40" style="1" customWidth="1"/>
    <col min="7171" max="7171" width="18.42578125" style="1" customWidth="1"/>
    <col min="7172" max="7172" width="23.42578125" style="1" customWidth="1"/>
    <col min="7173" max="7173" width="14.7109375" style="1" customWidth="1"/>
    <col min="7174" max="7424" width="9.140625" style="1"/>
    <col min="7425" max="7425" width="5.140625" style="1" customWidth="1"/>
    <col min="7426" max="7426" width="40" style="1" customWidth="1"/>
    <col min="7427" max="7427" width="18.42578125" style="1" customWidth="1"/>
    <col min="7428" max="7428" width="23.42578125" style="1" customWidth="1"/>
    <col min="7429" max="7429" width="14.7109375" style="1" customWidth="1"/>
    <col min="7430" max="7680" width="9.140625" style="1"/>
    <col min="7681" max="7681" width="5.140625" style="1" customWidth="1"/>
    <col min="7682" max="7682" width="40" style="1" customWidth="1"/>
    <col min="7683" max="7683" width="18.42578125" style="1" customWidth="1"/>
    <col min="7684" max="7684" width="23.42578125" style="1" customWidth="1"/>
    <col min="7685" max="7685" width="14.7109375" style="1" customWidth="1"/>
    <col min="7686" max="7936" width="9.140625" style="1"/>
    <col min="7937" max="7937" width="5.140625" style="1" customWidth="1"/>
    <col min="7938" max="7938" width="40" style="1" customWidth="1"/>
    <col min="7939" max="7939" width="18.42578125" style="1" customWidth="1"/>
    <col min="7940" max="7940" width="23.42578125" style="1" customWidth="1"/>
    <col min="7941" max="7941" width="14.7109375" style="1" customWidth="1"/>
    <col min="7942" max="8192" width="9.140625" style="1"/>
    <col min="8193" max="8193" width="5.140625" style="1" customWidth="1"/>
    <col min="8194" max="8194" width="40" style="1" customWidth="1"/>
    <col min="8195" max="8195" width="18.42578125" style="1" customWidth="1"/>
    <col min="8196" max="8196" width="23.42578125" style="1" customWidth="1"/>
    <col min="8197" max="8197" width="14.7109375" style="1" customWidth="1"/>
    <col min="8198" max="8448" width="9.140625" style="1"/>
    <col min="8449" max="8449" width="5.140625" style="1" customWidth="1"/>
    <col min="8450" max="8450" width="40" style="1" customWidth="1"/>
    <col min="8451" max="8451" width="18.42578125" style="1" customWidth="1"/>
    <col min="8452" max="8452" width="23.42578125" style="1" customWidth="1"/>
    <col min="8453" max="8453" width="14.7109375" style="1" customWidth="1"/>
    <col min="8454" max="8704" width="9.140625" style="1"/>
    <col min="8705" max="8705" width="5.140625" style="1" customWidth="1"/>
    <col min="8706" max="8706" width="40" style="1" customWidth="1"/>
    <col min="8707" max="8707" width="18.42578125" style="1" customWidth="1"/>
    <col min="8708" max="8708" width="23.42578125" style="1" customWidth="1"/>
    <col min="8709" max="8709" width="14.7109375" style="1" customWidth="1"/>
    <col min="8710" max="8960" width="9.140625" style="1"/>
    <col min="8961" max="8961" width="5.140625" style="1" customWidth="1"/>
    <col min="8962" max="8962" width="40" style="1" customWidth="1"/>
    <col min="8963" max="8963" width="18.42578125" style="1" customWidth="1"/>
    <col min="8964" max="8964" width="23.42578125" style="1" customWidth="1"/>
    <col min="8965" max="8965" width="14.7109375" style="1" customWidth="1"/>
    <col min="8966" max="9216" width="9.140625" style="1"/>
    <col min="9217" max="9217" width="5.140625" style="1" customWidth="1"/>
    <col min="9218" max="9218" width="40" style="1" customWidth="1"/>
    <col min="9219" max="9219" width="18.42578125" style="1" customWidth="1"/>
    <col min="9220" max="9220" width="23.42578125" style="1" customWidth="1"/>
    <col min="9221" max="9221" width="14.7109375" style="1" customWidth="1"/>
    <col min="9222" max="9472" width="9.140625" style="1"/>
    <col min="9473" max="9473" width="5.140625" style="1" customWidth="1"/>
    <col min="9474" max="9474" width="40" style="1" customWidth="1"/>
    <col min="9475" max="9475" width="18.42578125" style="1" customWidth="1"/>
    <col min="9476" max="9476" width="23.42578125" style="1" customWidth="1"/>
    <col min="9477" max="9477" width="14.7109375" style="1" customWidth="1"/>
    <col min="9478" max="9728" width="9.140625" style="1"/>
    <col min="9729" max="9729" width="5.140625" style="1" customWidth="1"/>
    <col min="9730" max="9730" width="40" style="1" customWidth="1"/>
    <col min="9731" max="9731" width="18.42578125" style="1" customWidth="1"/>
    <col min="9732" max="9732" width="23.42578125" style="1" customWidth="1"/>
    <col min="9733" max="9733" width="14.7109375" style="1" customWidth="1"/>
    <col min="9734" max="9984" width="9.140625" style="1"/>
    <col min="9985" max="9985" width="5.140625" style="1" customWidth="1"/>
    <col min="9986" max="9986" width="40" style="1" customWidth="1"/>
    <col min="9987" max="9987" width="18.42578125" style="1" customWidth="1"/>
    <col min="9988" max="9988" width="23.42578125" style="1" customWidth="1"/>
    <col min="9989" max="9989" width="14.7109375" style="1" customWidth="1"/>
    <col min="9990" max="10240" width="9.140625" style="1"/>
    <col min="10241" max="10241" width="5.140625" style="1" customWidth="1"/>
    <col min="10242" max="10242" width="40" style="1" customWidth="1"/>
    <col min="10243" max="10243" width="18.42578125" style="1" customWidth="1"/>
    <col min="10244" max="10244" width="23.42578125" style="1" customWidth="1"/>
    <col min="10245" max="10245" width="14.7109375" style="1" customWidth="1"/>
    <col min="10246" max="10496" width="9.140625" style="1"/>
    <col min="10497" max="10497" width="5.140625" style="1" customWidth="1"/>
    <col min="10498" max="10498" width="40" style="1" customWidth="1"/>
    <col min="10499" max="10499" width="18.42578125" style="1" customWidth="1"/>
    <col min="10500" max="10500" width="23.42578125" style="1" customWidth="1"/>
    <col min="10501" max="10501" width="14.7109375" style="1" customWidth="1"/>
    <col min="10502" max="10752" width="9.140625" style="1"/>
    <col min="10753" max="10753" width="5.140625" style="1" customWidth="1"/>
    <col min="10754" max="10754" width="40" style="1" customWidth="1"/>
    <col min="10755" max="10755" width="18.42578125" style="1" customWidth="1"/>
    <col min="10756" max="10756" width="23.42578125" style="1" customWidth="1"/>
    <col min="10757" max="10757" width="14.7109375" style="1" customWidth="1"/>
    <col min="10758" max="11008" width="9.140625" style="1"/>
    <col min="11009" max="11009" width="5.140625" style="1" customWidth="1"/>
    <col min="11010" max="11010" width="40" style="1" customWidth="1"/>
    <col min="11011" max="11011" width="18.42578125" style="1" customWidth="1"/>
    <col min="11012" max="11012" width="23.42578125" style="1" customWidth="1"/>
    <col min="11013" max="11013" width="14.7109375" style="1" customWidth="1"/>
    <col min="11014" max="11264" width="9.140625" style="1"/>
    <col min="11265" max="11265" width="5.140625" style="1" customWidth="1"/>
    <col min="11266" max="11266" width="40" style="1" customWidth="1"/>
    <col min="11267" max="11267" width="18.42578125" style="1" customWidth="1"/>
    <col min="11268" max="11268" width="23.42578125" style="1" customWidth="1"/>
    <col min="11269" max="11269" width="14.7109375" style="1" customWidth="1"/>
    <col min="11270" max="11520" width="9.140625" style="1"/>
    <col min="11521" max="11521" width="5.140625" style="1" customWidth="1"/>
    <col min="11522" max="11522" width="40" style="1" customWidth="1"/>
    <col min="11523" max="11523" width="18.42578125" style="1" customWidth="1"/>
    <col min="11524" max="11524" width="23.42578125" style="1" customWidth="1"/>
    <col min="11525" max="11525" width="14.7109375" style="1" customWidth="1"/>
    <col min="11526" max="11776" width="9.140625" style="1"/>
    <col min="11777" max="11777" width="5.140625" style="1" customWidth="1"/>
    <col min="11778" max="11778" width="40" style="1" customWidth="1"/>
    <col min="11779" max="11779" width="18.42578125" style="1" customWidth="1"/>
    <col min="11780" max="11780" width="23.42578125" style="1" customWidth="1"/>
    <col min="11781" max="11781" width="14.7109375" style="1" customWidth="1"/>
    <col min="11782" max="12032" width="9.140625" style="1"/>
    <col min="12033" max="12033" width="5.140625" style="1" customWidth="1"/>
    <col min="12034" max="12034" width="40" style="1" customWidth="1"/>
    <col min="12035" max="12035" width="18.42578125" style="1" customWidth="1"/>
    <col min="12036" max="12036" width="23.42578125" style="1" customWidth="1"/>
    <col min="12037" max="12037" width="14.7109375" style="1" customWidth="1"/>
    <col min="12038" max="12288" width="9.140625" style="1"/>
    <col min="12289" max="12289" width="5.140625" style="1" customWidth="1"/>
    <col min="12290" max="12290" width="40" style="1" customWidth="1"/>
    <col min="12291" max="12291" width="18.42578125" style="1" customWidth="1"/>
    <col min="12292" max="12292" width="23.42578125" style="1" customWidth="1"/>
    <col min="12293" max="12293" width="14.7109375" style="1" customWidth="1"/>
    <col min="12294" max="12544" width="9.140625" style="1"/>
    <col min="12545" max="12545" width="5.140625" style="1" customWidth="1"/>
    <col min="12546" max="12546" width="40" style="1" customWidth="1"/>
    <col min="12547" max="12547" width="18.42578125" style="1" customWidth="1"/>
    <col min="12548" max="12548" width="23.42578125" style="1" customWidth="1"/>
    <col min="12549" max="12549" width="14.7109375" style="1" customWidth="1"/>
    <col min="12550" max="12800" width="9.140625" style="1"/>
    <col min="12801" max="12801" width="5.140625" style="1" customWidth="1"/>
    <col min="12802" max="12802" width="40" style="1" customWidth="1"/>
    <col min="12803" max="12803" width="18.42578125" style="1" customWidth="1"/>
    <col min="12804" max="12804" width="23.42578125" style="1" customWidth="1"/>
    <col min="12805" max="12805" width="14.7109375" style="1" customWidth="1"/>
    <col min="12806" max="13056" width="9.140625" style="1"/>
    <col min="13057" max="13057" width="5.140625" style="1" customWidth="1"/>
    <col min="13058" max="13058" width="40" style="1" customWidth="1"/>
    <col min="13059" max="13059" width="18.42578125" style="1" customWidth="1"/>
    <col min="13060" max="13060" width="23.42578125" style="1" customWidth="1"/>
    <col min="13061" max="13061" width="14.7109375" style="1" customWidth="1"/>
    <col min="13062" max="13312" width="9.140625" style="1"/>
    <col min="13313" max="13313" width="5.140625" style="1" customWidth="1"/>
    <col min="13314" max="13314" width="40" style="1" customWidth="1"/>
    <col min="13315" max="13315" width="18.42578125" style="1" customWidth="1"/>
    <col min="13316" max="13316" width="23.42578125" style="1" customWidth="1"/>
    <col min="13317" max="13317" width="14.7109375" style="1" customWidth="1"/>
    <col min="13318" max="13568" width="9.140625" style="1"/>
    <col min="13569" max="13569" width="5.140625" style="1" customWidth="1"/>
    <col min="13570" max="13570" width="40" style="1" customWidth="1"/>
    <col min="13571" max="13571" width="18.42578125" style="1" customWidth="1"/>
    <col min="13572" max="13572" width="23.42578125" style="1" customWidth="1"/>
    <col min="13573" max="13573" width="14.7109375" style="1" customWidth="1"/>
    <col min="13574" max="13824" width="9.140625" style="1"/>
    <col min="13825" max="13825" width="5.140625" style="1" customWidth="1"/>
    <col min="13826" max="13826" width="40" style="1" customWidth="1"/>
    <col min="13827" max="13827" width="18.42578125" style="1" customWidth="1"/>
    <col min="13828" max="13828" width="23.42578125" style="1" customWidth="1"/>
    <col min="13829" max="13829" width="14.7109375" style="1" customWidth="1"/>
    <col min="13830" max="14080" width="9.140625" style="1"/>
    <col min="14081" max="14081" width="5.140625" style="1" customWidth="1"/>
    <col min="14082" max="14082" width="40" style="1" customWidth="1"/>
    <col min="14083" max="14083" width="18.42578125" style="1" customWidth="1"/>
    <col min="14084" max="14084" width="23.42578125" style="1" customWidth="1"/>
    <col min="14085" max="14085" width="14.7109375" style="1" customWidth="1"/>
    <col min="14086" max="14336" width="9.140625" style="1"/>
    <col min="14337" max="14337" width="5.140625" style="1" customWidth="1"/>
    <col min="14338" max="14338" width="40" style="1" customWidth="1"/>
    <col min="14339" max="14339" width="18.42578125" style="1" customWidth="1"/>
    <col min="14340" max="14340" width="23.42578125" style="1" customWidth="1"/>
    <col min="14341" max="14341" width="14.7109375" style="1" customWidth="1"/>
    <col min="14342" max="14592" width="9.140625" style="1"/>
    <col min="14593" max="14593" width="5.140625" style="1" customWidth="1"/>
    <col min="14594" max="14594" width="40" style="1" customWidth="1"/>
    <col min="14595" max="14595" width="18.42578125" style="1" customWidth="1"/>
    <col min="14596" max="14596" width="23.42578125" style="1" customWidth="1"/>
    <col min="14597" max="14597" width="14.7109375" style="1" customWidth="1"/>
    <col min="14598" max="14848" width="9.140625" style="1"/>
    <col min="14849" max="14849" width="5.140625" style="1" customWidth="1"/>
    <col min="14850" max="14850" width="40" style="1" customWidth="1"/>
    <col min="14851" max="14851" width="18.42578125" style="1" customWidth="1"/>
    <col min="14852" max="14852" width="23.42578125" style="1" customWidth="1"/>
    <col min="14853" max="14853" width="14.7109375" style="1" customWidth="1"/>
    <col min="14854" max="15104" width="9.140625" style="1"/>
    <col min="15105" max="15105" width="5.140625" style="1" customWidth="1"/>
    <col min="15106" max="15106" width="40" style="1" customWidth="1"/>
    <col min="15107" max="15107" width="18.42578125" style="1" customWidth="1"/>
    <col min="15108" max="15108" width="23.42578125" style="1" customWidth="1"/>
    <col min="15109" max="15109" width="14.7109375" style="1" customWidth="1"/>
    <col min="15110" max="15360" width="9.140625" style="1"/>
    <col min="15361" max="15361" width="5.140625" style="1" customWidth="1"/>
    <col min="15362" max="15362" width="40" style="1" customWidth="1"/>
    <col min="15363" max="15363" width="18.42578125" style="1" customWidth="1"/>
    <col min="15364" max="15364" width="23.42578125" style="1" customWidth="1"/>
    <col min="15365" max="15365" width="14.7109375" style="1" customWidth="1"/>
    <col min="15366" max="15616" width="9.140625" style="1"/>
    <col min="15617" max="15617" width="5.140625" style="1" customWidth="1"/>
    <col min="15618" max="15618" width="40" style="1" customWidth="1"/>
    <col min="15619" max="15619" width="18.42578125" style="1" customWidth="1"/>
    <col min="15620" max="15620" width="23.42578125" style="1" customWidth="1"/>
    <col min="15621" max="15621" width="14.7109375" style="1" customWidth="1"/>
    <col min="15622" max="15872" width="9.140625" style="1"/>
    <col min="15873" max="15873" width="5.140625" style="1" customWidth="1"/>
    <col min="15874" max="15874" width="40" style="1" customWidth="1"/>
    <col min="15875" max="15875" width="18.42578125" style="1" customWidth="1"/>
    <col min="15876" max="15876" width="23.42578125" style="1" customWidth="1"/>
    <col min="15877" max="15877" width="14.7109375" style="1" customWidth="1"/>
    <col min="15878" max="16128" width="9.140625" style="1"/>
    <col min="16129" max="16129" width="5.140625" style="1" customWidth="1"/>
    <col min="16130" max="16130" width="40" style="1" customWidth="1"/>
    <col min="16131" max="16131" width="18.42578125" style="1" customWidth="1"/>
    <col min="16132" max="16132" width="23.42578125" style="1" customWidth="1"/>
    <col min="16133" max="16133" width="14.7109375" style="1" customWidth="1"/>
    <col min="16134" max="16384" width="9.140625" style="1"/>
  </cols>
  <sheetData>
    <row r="1" spans="1:14" x14ac:dyDescent="0.25">
      <c r="H1" s="29" t="s">
        <v>0</v>
      </c>
      <c r="I1" s="29"/>
    </row>
    <row r="5" spans="1:14" x14ac:dyDescent="0.25">
      <c r="A5" s="30" t="s">
        <v>1</v>
      </c>
      <c r="B5" s="30"/>
      <c r="C5" s="30"/>
      <c r="D5" s="30"/>
      <c r="E5" s="30"/>
      <c r="F5" s="30"/>
      <c r="G5" s="30"/>
      <c r="H5" s="30"/>
      <c r="I5" s="30"/>
    </row>
    <row r="6" spans="1:14" x14ac:dyDescent="0.25">
      <c r="A6" s="4"/>
      <c r="B6" s="4"/>
      <c r="C6" s="4"/>
      <c r="D6" s="4"/>
      <c r="E6" s="4"/>
      <c r="F6" s="4"/>
      <c r="G6" s="3"/>
      <c r="H6" s="3"/>
    </row>
    <row r="7" spans="1:14" x14ac:dyDescent="0.25">
      <c r="A7" s="4"/>
      <c r="B7" s="4"/>
      <c r="C7" s="4"/>
      <c r="D7" s="4"/>
      <c r="F7" s="4"/>
      <c r="G7" s="3"/>
      <c r="H7" s="3"/>
      <c r="N7" s="4" t="s">
        <v>0</v>
      </c>
    </row>
    <row r="8" spans="1:14" x14ac:dyDescent="0.25">
      <c r="A8" s="4"/>
      <c r="B8" s="4"/>
      <c r="C8" s="4"/>
      <c r="D8" s="4"/>
      <c r="E8" s="4" t="s">
        <v>62</v>
      </c>
      <c r="F8" s="4"/>
      <c r="G8" s="3"/>
      <c r="H8" s="3"/>
    </row>
    <row r="9" spans="1:14" ht="141.75" x14ac:dyDescent="0.25">
      <c r="A9" s="13" t="s">
        <v>2</v>
      </c>
      <c r="B9" s="13" t="s">
        <v>3</v>
      </c>
      <c r="C9" s="13" t="s">
        <v>42</v>
      </c>
      <c r="D9" s="13" t="s">
        <v>60</v>
      </c>
      <c r="E9" s="13" t="s">
        <v>61</v>
      </c>
      <c r="F9" s="13" t="s">
        <v>48</v>
      </c>
      <c r="G9" s="14" t="s">
        <v>68</v>
      </c>
      <c r="H9" s="14" t="s">
        <v>4</v>
      </c>
      <c r="I9" s="14" t="s">
        <v>5</v>
      </c>
      <c r="M9" s="1" t="s">
        <v>66</v>
      </c>
      <c r="N9" s="28" t="s">
        <v>67</v>
      </c>
    </row>
    <row r="10" spans="1:14" x14ac:dyDescent="0.25">
      <c r="A10" s="5">
        <v>1</v>
      </c>
      <c r="B10" s="6" t="s">
        <v>6</v>
      </c>
      <c r="C10" s="6">
        <v>182</v>
      </c>
      <c r="D10" s="18">
        <f>182*777</f>
        <v>141414</v>
      </c>
      <c r="E10" s="18"/>
      <c r="F10" s="7">
        <f>G10-D10</f>
        <v>0</v>
      </c>
      <c r="G10" s="7">
        <f>D10+E10</f>
        <v>141414</v>
      </c>
      <c r="H10" s="7">
        <v>155523</v>
      </c>
      <c r="I10" s="7"/>
      <c r="J10" s="1">
        <v>32</v>
      </c>
      <c r="K10" s="1">
        <v>44</v>
      </c>
      <c r="L10" s="1">
        <f>J10+K10</f>
        <v>76</v>
      </c>
      <c r="M10" s="1">
        <f>C10+L10</f>
        <v>258</v>
      </c>
      <c r="N10" s="7">
        <f>M10*777</f>
        <v>200466</v>
      </c>
    </row>
    <row r="11" spans="1:14" ht="31.5" x14ac:dyDescent="0.25">
      <c r="A11" s="5">
        <v>2</v>
      </c>
      <c r="B11" s="8" t="s">
        <v>65</v>
      </c>
      <c r="C11" s="17">
        <v>233</v>
      </c>
      <c r="D11" s="19">
        <f>C11*777</f>
        <v>181041</v>
      </c>
      <c r="E11" s="19"/>
      <c r="F11" s="7">
        <f t="shared" ref="F11:F75" si="0">G11-D11</f>
        <v>0</v>
      </c>
      <c r="G11" s="7">
        <f t="shared" ref="G11:G74" si="1">D11+E11</f>
        <v>181041</v>
      </c>
      <c r="H11" s="7">
        <v>198853</v>
      </c>
      <c r="I11" s="7"/>
      <c r="J11" s="1">
        <v>55</v>
      </c>
      <c r="L11" s="1">
        <f t="shared" ref="L11:L74" si="2">J11+K11</f>
        <v>55</v>
      </c>
      <c r="M11" s="1">
        <f t="shared" ref="M11:M74" si="3">C11+L11</f>
        <v>288</v>
      </c>
      <c r="N11" s="7">
        <f>M11*777</f>
        <v>223776</v>
      </c>
    </row>
    <row r="12" spans="1:14" x14ac:dyDescent="0.25">
      <c r="A12" s="5">
        <v>3</v>
      </c>
      <c r="B12" s="6" t="s">
        <v>7</v>
      </c>
      <c r="C12" s="6">
        <v>202</v>
      </c>
      <c r="D12" s="19">
        <f>C12*777</f>
        <v>156954</v>
      </c>
      <c r="E12" s="19"/>
      <c r="F12" s="7">
        <f t="shared" si="0"/>
        <v>0</v>
      </c>
      <c r="G12" s="7">
        <f t="shared" si="1"/>
        <v>156954</v>
      </c>
      <c r="H12" s="7">
        <v>159391</v>
      </c>
      <c r="I12" s="7"/>
      <c r="J12" s="25">
        <f>-32-202+32</f>
        <v>-202</v>
      </c>
      <c r="K12" s="25"/>
      <c r="L12" s="25">
        <f t="shared" si="2"/>
        <v>-202</v>
      </c>
      <c r="M12" s="25">
        <f t="shared" si="3"/>
        <v>0</v>
      </c>
      <c r="N12" s="27">
        <f t="shared" ref="N12:N16" si="4">M12*777</f>
        <v>0</v>
      </c>
    </row>
    <row r="13" spans="1:14" x14ac:dyDescent="0.25">
      <c r="A13" s="5">
        <v>4</v>
      </c>
      <c r="B13" s="6" t="s">
        <v>8</v>
      </c>
      <c r="C13" s="6">
        <v>215</v>
      </c>
      <c r="D13" s="19">
        <f t="shared" ref="D13:D21" si="5">C13*777</f>
        <v>167055</v>
      </c>
      <c r="E13" s="19"/>
      <c r="F13" s="7">
        <f t="shared" si="0"/>
        <v>0</v>
      </c>
      <c r="G13" s="7">
        <f t="shared" si="1"/>
        <v>167055</v>
      </c>
      <c r="H13" s="7">
        <v>166355</v>
      </c>
      <c r="I13" s="7"/>
      <c r="J13" s="1">
        <f>215-55-55</f>
        <v>105</v>
      </c>
      <c r="L13" s="1">
        <f t="shared" si="2"/>
        <v>105</v>
      </c>
      <c r="M13" s="1">
        <f t="shared" si="3"/>
        <v>320</v>
      </c>
      <c r="N13" s="7">
        <f>215*777*8/12+105*777*8/12+320*781*4/12-5000</f>
        <v>244066.66666666669</v>
      </c>
    </row>
    <row r="14" spans="1:14" x14ac:dyDescent="0.25">
      <c r="A14" s="5">
        <v>5</v>
      </c>
      <c r="B14" s="6" t="s">
        <v>9</v>
      </c>
      <c r="C14" s="6">
        <v>195</v>
      </c>
      <c r="D14" s="19">
        <f t="shared" si="5"/>
        <v>151515</v>
      </c>
      <c r="E14" s="19"/>
      <c r="F14" s="7">
        <f t="shared" si="0"/>
        <v>0</v>
      </c>
      <c r="G14" s="7">
        <f t="shared" si="1"/>
        <v>151515</v>
      </c>
      <c r="H14" s="7">
        <v>156299</v>
      </c>
      <c r="I14" s="7"/>
      <c r="J14" s="1">
        <v>108</v>
      </c>
      <c r="L14" s="1">
        <f t="shared" si="2"/>
        <v>108</v>
      </c>
      <c r="M14" s="1">
        <f t="shared" si="3"/>
        <v>303</v>
      </c>
      <c r="N14" s="7">
        <f>195*777*8/12+108*777*8/12+303*781*4/12-5000</f>
        <v>230835</v>
      </c>
    </row>
    <row r="15" spans="1:14" x14ac:dyDescent="0.25">
      <c r="A15" s="5">
        <v>6</v>
      </c>
      <c r="B15" s="6" t="s">
        <v>10</v>
      </c>
      <c r="C15" s="6">
        <v>215</v>
      </c>
      <c r="D15" s="19">
        <f t="shared" si="5"/>
        <v>167055</v>
      </c>
      <c r="E15" s="19"/>
      <c r="F15" s="7">
        <f t="shared" si="0"/>
        <v>0</v>
      </c>
      <c r="G15" s="7">
        <f t="shared" si="1"/>
        <v>167055</v>
      </c>
      <c r="H15" s="7">
        <v>178735</v>
      </c>
      <c r="I15" s="7"/>
      <c r="J15" s="25">
        <v>-215</v>
      </c>
      <c r="K15" s="25"/>
      <c r="L15" s="25">
        <f t="shared" si="2"/>
        <v>-215</v>
      </c>
      <c r="M15" s="25">
        <f t="shared" si="3"/>
        <v>0</v>
      </c>
      <c r="N15" s="27">
        <f t="shared" si="4"/>
        <v>0</v>
      </c>
    </row>
    <row r="16" spans="1:14" x14ac:dyDescent="0.25">
      <c r="A16" s="5">
        <v>7</v>
      </c>
      <c r="B16" s="6" t="s">
        <v>11</v>
      </c>
      <c r="C16" s="6">
        <v>173</v>
      </c>
      <c r="D16" s="19">
        <f t="shared" si="5"/>
        <v>134421</v>
      </c>
      <c r="E16" s="19"/>
      <c r="F16" s="7">
        <f t="shared" si="0"/>
        <v>0</v>
      </c>
      <c r="G16" s="7">
        <f t="shared" si="1"/>
        <v>134421</v>
      </c>
      <c r="H16" s="7">
        <v>131536</v>
      </c>
      <c r="I16" s="7"/>
      <c r="J16" s="25">
        <f>-108-65</f>
        <v>-173</v>
      </c>
      <c r="K16" s="25"/>
      <c r="L16" s="25">
        <f t="shared" si="2"/>
        <v>-173</v>
      </c>
      <c r="M16" s="25">
        <f t="shared" si="3"/>
        <v>0</v>
      </c>
      <c r="N16" s="27">
        <f t="shared" si="4"/>
        <v>0</v>
      </c>
    </row>
    <row r="17" spans="1:14" x14ac:dyDescent="0.25">
      <c r="A17" s="5">
        <v>8</v>
      </c>
      <c r="B17" s="6" t="s">
        <v>12</v>
      </c>
      <c r="C17" s="24">
        <v>324</v>
      </c>
      <c r="D17" s="19">
        <f>C17*781</f>
        <v>253044</v>
      </c>
      <c r="E17" s="19"/>
      <c r="F17" s="7">
        <f t="shared" si="0"/>
        <v>0</v>
      </c>
      <c r="G17" s="7">
        <f t="shared" si="1"/>
        <v>253044</v>
      </c>
      <c r="H17" s="7">
        <v>256762</v>
      </c>
      <c r="I17" s="7"/>
      <c r="J17" s="1">
        <v>-44</v>
      </c>
      <c r="L17" s="1">
        <f t="shared" si="2"/>
        <v>-44</v>
      </c>
      <c r="M17" s="1">
        <f t="shared" si="3"/>
        <v>280</v>
      </c>
      <c r="N17" s="7">
        <f>324*781*8/12+280*777*4/12</f>
        <v>241216</v>
      </c>
    </row>
    <row r="18" spans="1:14" x14ac:dyDescent="0.25">
      <c r="A18" s="5">
        <v>9</v>
      </c>
      <c r="B18" s="6" t="s">
        <v>13</v>
      </c>
      <c r="C18" s="6">
        <v>215</v>
      </c>
      <c r="D18" s="19">
        <f t="shared" si="5"/>
        <v>167055</v>
      </c>
      <c r="E18" s="19"/>
      <c r="F18" s="7">
        <f t="shared" si="0"/>
        <v>0</v>
      </c>
      <c r="G18" s="7">
        <f t="shared" si="1"/>
        <v>167055</v>
      </c>
      <c r="H18" s="7">
        <v>166355</v>
      </c>
      <c r="I18" s="7"/>
      <c r="J18" s="1">
        <v>55</v>
      </c>
      <c r="L18" s="1">
        <f t="shared" si="2"/>
        <v>55</v>
      </c>
      <c r="M18" s="1">
        <f t="shared" si="3"/>
        <v>270</v>
      </c>
      <c r="N18" s="7">
        <f>M18*777</f>
        <v>209790</v>
      </c>
    </row>
    <row r="19" spans="1:14" x14ac:dyDescent="0.25">
      <c r="A19" s="5">
        <v>10</v>
      </c>
      <c r="B19" s="6" t="s">
        <v>14</v>
      </c>
      <c r="C19" s="6">
        <v>245</v>
      </c>
      <c r="D19" s="19">
        <f t="shared" si="5"/>
        <v>190365</v>
      </c>
      <c r="E19" s="19"/>
      <c r="F19" s="7">
        <f t="shared" si="0"/>
        <v>0</v>
      </c>
      <c r="G19" s="7">
        <f t="shared" si="1"/>
        <v>190365</v>
      </c>
      <c r="H19" s="7">
        <v>201173</v>
      </c>
      <c r="I19" s="7"/>
      <c r="J19" s="1">
        <v>65</v>
      </c>
      <c r="L19" s="1">
        <f t="shared" si="2"/>
        <v>65</v>
      </c>
      <c r="M19" s="1">
        <f t="shared" si="3"/>
        <v>310</v>
      </c>
      <c r="N19" s="7">
        <f>245*777*8/12+65*777*8/12+310*781*4/12</f>
        <v>241283.33333333331</v>
      </c>
    </row>
    <row r="20" spans="1:14" x14ac:dyDescent="0.25">
      <c r="A20" s="5">
        <v>11</v>
      </c>
      <c r="B20" s="6" t="s">
        <v>15</v>
      </c>
      <c r="C20" s="6">
        <v>206</v>
      </c>
      <c r="D20" s="19">
        <f t="shared" si="5"/>
        <v>160062</v>
      </c>
      <c r="E20" s="19"/>
      <c r="F20" s="7">
        <f t="shared" si="0"/>
        <v>0</v>
      </c>
      <c r="G20" s="7">
        <f t="shared" si="1"/>
        <v>160062</v>
      </c>
      <c r="H20" s="7">
        <v>170224</v>
      </c>
      <c r="I20" s="7"/>
      <c r="J20" s="25">
        <v>-206</v>
      </c>
      <c r="K20" s="25"/>
      <c r="L20" s="25">
        <f t="shared" si="2"/>
        <v>-206</v>
      </c>
      <c r="M20" s="25">
        <f t="shared" si="3"/>
        <v>0</v>
      </c>
      <c r="N20" s="27">
        <f t="shared" ref="N20" si="6">M20*777</f>
        <v>0</v>
      </c>
    </row>
    <row r="21" spans="1:14" x14ac:dyDescent="0.25">
      <c r="A21" s="5">
        <v>12</v>
      </c>
      <c r="B21" s="6" t="s">
        <v>16</v>
      </c>
      <c r="C21" s="6">
        <v>163</v>
      </c>
      <c r="D21" s="19">
        <f t="shared" si="5"/>
        <v>126651</v>
      </c>
      <c r="E21" s="19"/>
      <c r="F21" s="7">
        <f t="shared" si="0"/>
        <v>0</v>
      </c>
      <c r="G21" s="7">
        <f t="shared" si="1"/>
        <v>126651</v>
      </c>
      <c r="H21" s="7">
        <v>125346</v>
      </c>
      <c r="I21" s="7"/>
      <c r="J21" s="1">
        <f>202-32</f>
        <v>170</v>
      </c>
      <c r="L21" s="1">
        <f t="shared" si="2"/>
        <v>170</v>
      </c>
      <c r="M21" s="1">
        <f t="shared" si="3"/>
        <v>333</v>
      </c>
      <c r="N21" s="7">
        <f>163*777*8/12+170*777*8/12+333*781*4/12-9000</f>
        <v>250185</v>
      </c>
    </row>
    <row r="22" spans="1:14" x14ac:dyDescent="0.25">
      <c r="A22" s="5">
        <v>13</v>
      </c>
      <c r="B22" s="9" t="s">
        <v>17</v>
      </c>
      <c r="C22" s="23">
        <v>835</v>
      </c>
      <c r="D22" s="20">
        <f>C22*757</f>
        <v>632095</v>
      </c>
      <c r="E22" s="20"/>
      <c r="F22" s="7">
        <f t="shared" si="0"/>
        <v>0</v>
      </c>
      <c r="G22" s="7">
        <f t="shared" si="1"/>
        <v>632095</v>
      </c>
      <c r="H22" s="10">
        <v>635115</v>
      </c>
      <c r="I22" s="10"/>
      <c r="L22" s="1">
        <f t="shared" si="2"/>
        <v>0</v>
      </c>
      <c r="M22" s="1">
        <f t="shared" si="3"/>
        <v>835</v>
      </c>
      <c r="N22" s="7">
        <v>632095</v>
      </c>
    </row>
    <row r="23" spans="1:14" ht="15.75" customHeight="1" x14ac:dyDescent="0.25">
      <c r="A23" s="5">
        <v>14</v>
      </c>
      <c r="B23" s="9" t="s">
        <v>18</v>
      </c>
      <c r="C23" s="9">
        <v>692</v>
      </c>
      <c r="D23" s="20">
        <f>C23*749</f>
        <v>518308</v>
      </c>
      <c r="E23" s="20"/>
      <c r="F23" s="7">
        <f t="shared" si="0"/>
        <v>0</v>
      </c>
      <c r="G23" s="7">
        <f t="shared" si="1"/>
        <v>518308</v>
      </c>
      <c r="H23" s="10">
        <v>517480</v>
      </c>
      <c r="I23" s="10"/>
      <c r="L23" s="1">
        <f t="shared" si="2"/>
        <v>0</v>
      </c>
      <c r="M23" s="1">
        <f t="shared" si="3"/>
        <v>692</v>
      </c>
      <c r="N23" s="7">
        <v>518308</v>
      </c>
    </row>
    <row r="24" spans="1:14" x14ac:dyDescent="0.25">
      <c r="A24" s="5">
        <v>15</v>
      </c>
      <c r="B24" s="9" t="s">
        <v>19</v>
      </c>
      <c r="C24" s="9">
        <v>800</v>
      </c>
      <c r="D24" s="20">
        <f>C24*749</f>
        <v>599200</v>
      </c>
      <c r="E24" s="20"/>
      <c r="F24" s="7">
        <f t="shared" si="0"/>
        <v>0</v>
      </c>
      <c r="G24" s="7">
        <f t="shared" si="1"/>
        <v>599200</v>
      </c>
      <c r="H24" s="10">
        <v>568183</v>
      </c>
      <c r="I24" s="10"/>
      <c r="L24" s="1">
        <f t="shared" si="2"/>
        <v>0</v>
      </c>
      <c r="M24" s="1">
        <f t="shared" si="3"/>
        <v>800</v>
      </c>
      <c r="N24" s="7">
        <v>599200</v>
      </c>
    </row>
    <row r="25" spans="1:14" x14ac:dyDescent="0.25">
      <c r="A25" s="5">
        <v>16</v>
      </c>
      <c r="B25" s="9" t="s">
        <v>20</v>
      </c>
      <c r="C25" s="9">
        <v>589</v>
      </c>
      <c r="D25" s="20">
        <f t="shared" ref="D25:D29" si="7">C25*749</f>
        <v>441161</v>
      </c>
      <c r="E25" s="20"/>
      <c r="F25" s="7">
        <f t="shared" si="0"/>
        <v>0</v>
      </c>
      <c r="G25" s="7">
        <f t="shared" si="1"/>
        <v>441161</v>
      </c>
      <c r="H25" s="10">
        <v>470504</v>
      </c>
      <c r="I25" s="10"/>
      <c r="L25" s="1">
        <f t="shared" si="2"/>
        <v>0</v>
      </c>
      <c r="M25" s="1">
        <f t="shared" si="3"/>
        <v>589</v>
      </c>
      <c r="N25" s="7">
        <v>441161</v>
      </c>
    </row>
    <row r="26" spans="1:14" x14ac:dyDescent="0.25">
      <c r="A26" s="5">
        <v>17</v>
      </c>
      <c r="B26" s="9" t="s">
        <v>21</v>
      </c>
      <c r="C26" s="9">
        <v>716</v>
      </c>
      <c r="D26" s="20">
        <f t="shared" si="7"/>
        <v>536284</v>
      </c>
      <c r="E26" s="20"/>
      <c r="F26" s="7">
        <f t="shared" si="0"/>
        <v>0</v>
      </c>
      <c r="G26" s="7">
        <f t="shared" si="1"/>
        <v>536284</v>
      </c>
      <c r="H26" s="10">
        <v>533138</v>
      </c>
      <c r="I26" s="10"/>
      <c r="L26" s="1">
        <f t="shared" si="2"/>
        <v>0</v>
      </c>
      <c r="M26" s="1">
        <f t="shared" si="3"/>
        <v>716</v>
      </c>
      <c r="N26" s="7">
        <v>536284</v>
      </c>
    </row>
    <row r="27" spans="1:14" x14ac:dyDescent="0.25">
      <c r="A27" s="5">
        <v>18</v>
      </c>
      <c r="B27" s="9" t="s">
        <v>22</v>
      </c>
      <c r="C27" s="9">
        <v>750</v>
      </c>
      <c r="D27" s="20">
        <f t="shared" si="7"/>
        <v>561750</v>
      </c>
      <c r="E27" s="20"/>
      <c r="F27" s="7">
        <f t="shared" si="0"/>
        <v>0</v>
      </c>
      <c r="G27" s="7">
        <f t="shared" si="1"/>
        <v>561750</v>
      </c>
      <c r="H27" s="10">
        <v>521953</v>
      </c>
      <c r="I27" s="10"/>
      <c r="L27" s="1">
        <f t="shared" si="2"/>
        <v>0</v>
      </c>
      <c r="M27" s="1">
        <f t="shared" si="3"/>
        <v>750</v>
      </c>
      <c r="N27" s="7">
        <v>561750</v>
      </c>
    </row>
    <row r="28" spans="1:14" x14ac:dyDescent="0.25">
      <c r="A28" s="5">
        <v>19</v>
      </c>
      <c r="B28" s="9" t="s">
        <v>23</v>
      </c>
      <c r="C28" s="9">
        <v>407</v>
      </c>
      <c r="D28" s="20">
        <f t="shared" si="7"/>
        <v>304843</v>
      </c>
      <c r="E28" s="20"/>
      <c r="F28" s="7">
        <f t="shared" si="0"/>
        <v>0</v>
      </c>
      <c r="G28" s="7">
        <f t="shared" si="1"/>
        <v>304843</v>
      </c>
      <c r="H28" s="10">
        <v>327339</v>
      </c>
      <c r="I28" s="10"/>
      <c r="J28" s="1">
        <v>206</v>
      </c>
      <c r="L28" s="1">
        <f t="shared" si="2"/>
        <v>206</v>
      </c>
      <c r="M28" s="1">
        <f t="shared" si="3"/>
        <v>613</v>
      </c>
      <c r="N28" s="7">
        <f>407*749*8/12+206*777*8/12+613*781*4/12-9664</f>
        <v>459857</v>
      </c>
    </row>
    <row r="29" spans="1:14" x14ac:dyDescent="0.25">
      <c r="A29" s="5">
        <v>20</v>
      </c>
      <c r="B29" s="9" t="s">
        <v>24</v>
      </c>
      <c r="C29" s="9">
        <v>613</v>
      </c>
      <c r="D29" s="20">
        <f t="shared" si="7"/>
        <v>459137</v>
      </c>
      <c r="E29" s="20"/>
      <c r="F29" s="7">
        <f t="shared" si="0"/>
        <v>0</v>
      </c>
      <c r="G29" s="7">
        <f t="shared" si="1"/>
        <v>459137</v>
      </c>
      <c r="H29" s="10">
        <v>479451</v>
      </c>
      <c r="I29" s="10"/>
      <c r="L29" s="1">
        <f t="shared" si="2"/>
        <v>0</v>
      </c>
      <c r="M29" s="1">
        <f t="shared" si="3"/>
        <v>613</v>
      </c>
      <c r="N29" s="7">
        <v>459137</v>
      </c>
    </row>
    <row r="30" spans="1:14" x14ac:dyDescent="0.25">
      <c r="A30" s="5">
        <v>21</v>
      </c>
      <c r="B30" s="9" t="s">
        <v>25</v>
      </c>
      <c r="C30" s="23">
        <v>998</v>
      </c>
      <c r="D30" s="20">
        <f>C30*757-75000</f>
        <v>680486</v>
      </c>
      <c r="E30" s="20"/>
      <c r="F30" s="7">
        <f t="shared" si="0"/>
        <v>0</v>
      </c>
      <c r="G30" s="7">
        <f>D30+E30</f>
        <v>680486</v>
      </c>
      <c r="H30" s="10">
        <v>715824</v>
      </c>
      <c r="I30" s="10"/>
      <c r="L30" s="1">
        <f t="shared" si="2"/>
        <v>0</v>
      </c>
      <c r="M30" s="1">
        <f t="shared" si="3"/>
        <v>998</v>
      </c>
      <c r="N30" s="7">
        <v>680486</v>
      </c>
    </row>
    <row r="31" spans="1:14" x14ac:dyDescent="0.25">
      <c r="A31" s="5">
        <v>22</v>
      </c>
      <c r="B31" s="9" t="s">
        <v>26</v>
      </c>
      <c r="C31" s="9">
        <v>496</v>
      </c>
      <c r="D31" s="20">
        <f>C31*749</f>
        <v>371504</v>
      </c>
      <c r="E31" s="20"/>
      <c r="F31" s="7">
        <f t="shared" si="0"/>
        <v>0</v>
      </c>
      <c r="G31" s="7">
        <f t="shared" si="1"/>
        <v>371504</v>
      </c>
      <c r="H31" s="10">
        <v>355673</v>
      </c>
      <c r="I31" s="10"/>
      <c r="L31" s="1">
        <f t="shared" si="2"/>
        <v>0</v>
      </c>
      <c r="M31" s="1">
        <f t="shared" si="3"/>
        <v>496</v>
      </c>
      <c r="N31" s="7">
        <v>371504</v>
      </c>
    </row>
    <row r="32" spans="1:14" x14ac:dyDescent="0.25">
      <c r="A32" s="5">
        <v>23</v>
      </c>
      <c r="B32" s="9" t="s">
        <v>50</v>
      </c>
      <c r="C32" s="21">
        <v>709</v>
      </c>
      <c r="D32" s="20">
        <v>602650</v>
      </c>
      <c r="E32" s="20"/>
      <c r="F32" s="7">
        <f>G32-D32-D33</f>
        <v>0</v>
      </c>
      <c r="G32" s="7">
        <f t="shared" si="1"/>
        <v>602650</v>
      </c>
      <c r="H32" s="10">
        <v>604150</v>
      </c>
      <c r="I32" s="10"/>
      <c r="L32" s="1">
        <f t="shared" si="2"/>
        <v>0</v>
      </c>
      <c r="M32" s="1">
        <f t="shared" si="3"/>
        <v>709</v>
      </c>
      <c r="N32" s="7">
        <v>602650</v>
      </c>
    </row>
    <row r="33" spans="1:14" hidden="1" x14ac:dyDescent="0.25">
      <c r="A33" s="5"/>
      <c r="B33" s="9"/>
      <c r="C33" s="21">
        <v>608</v>
      </c>
      <c r="D33" s="20"/>
      <c r="E33" s="20"/>
      <c r="F33" s="7"/>
      <c r="G33" s="7">
        <f t="shared" si="1"/>
        <v>0</v>
      </c>
      <c r="H33" s="10"/>
      <c r="I33" s="10"/>
      <c r="L33" s="1">
        <f t="shared" si="2"/>
        <v>0</v>
      </c>
      <c r="M33" s="1">
        <f t="shared" si="3"/>
        <v>608</v>
      </c>
      <c r="N33" s="7">
        <v>0</v>
      </c>
    </row>
    <row r="34" spans="1:14" x14ac:dyDescent="0.25">
      <c r="A34" s="5">
        <v>24</v>
      </c>
      <c r="B34" s="9" t="s">
        <v>51</v>
      </c>
      <c r="C34" s="9">
        <v>735</v>
      </c>
      <c r="D34" s="20">
        <v>624750</v>
      </c>
      <c r="E34" s="20"/>
      <c r="F34" s="7">
        <f>G34-D34-D35</f>
        <v>0</v>
      </c>
      <c r="G34" s="7">
        <f t="shared" si="1"/>
        <v>624750</v>
      </c>
      <c r="H34" s="10">
        <v>632073</v>
      </c>
      <c r="I34" s="10"/>
      <c r="L34" s="1">
        <f t="shared" si="2"/>
        <v>0</v>
      </c>
      <c r="M34" s="1">
        <f t="shared" si="3"/>
        <v>735</v>
      </c>
      <c r="N34" s="7">
        <v>624750</v>
      </c>
    </row>
    <row r="35" spans="1:14" hidden="1" x14ac:dyDescent="0.25">
      <c r="A35" s="5"/>
      <c r="B35" s="9"/>
      <c r="C35" s="9">
        <v>631</v>
      </c>
      <c r="D35" s="20"/>
      <c r="E35" s="20"/>
      <c r="F35" s="7"/>
      <c r="G35" s="7">
        <f t="shared" si="1"/>
        <v>0</v>
      </c>
      <c r="H35" s="10"/>
      <c r="I35" s="10"/>
      <c r="L35" s="1">
        <f t="shared" si="2"/>
        <v>0</v>
      </c>
      <c r="M35" s="1">
        <f t="shared" si="3"/>
        <v>631</v>
      </c>
      <c r="N35" s="7">
        <v>0</v>
      </c>
    </row>
    <row r="36" spans="1:14" x14ac:dyDescent="0.25">
      <c r="A36" s="5">
        <v>25</v>
      </c>
      <c r="B36" s="9" t="s">
        <v>52</v>
      </c>
      <c r="C36" s="9">
        <v>748</v>
      </c>
      <c r="D36" s="20">
        <v>635800</v>
      </c>
      <c r="E36" s="20"/>
      <c r="F36" s="7">
        <f>G36-D36-D37</f>
        <v>0</v>
      </c>
      <c r="G36" s="7">
        <f t="shared" si="1"/>
        <v>635800</v>
      </c>
      <c r="H36" s="10">
        <v>632072</v>
      </c>
      <c r="I36" s="10"/>
      <c r="L36" s="1">
        <f t="shared" si="2"/>
        <v>0</v>
      </c>
      <c r="M36" s="1">
        <f t="shared" si="3"/>
        <v>748</v>
      </c>
      <c r="N36" s="7">
        <v>635800</v>
      </c>
    </row>
    <row r="37" spans="1:14" ht="2.25" hidden="1" customHeight="1" x14ac:dyDescent="0.25">
      <c r="A37" s="5"/>
      <c r="B37" s="9" t="s">
        <v>43</v>
      </c>
      <c r="C37" s="9">
        <v>645</v>
      </c>
      <c r="D37" s="20"/>
      <c r="E37" s="20"/>
      <c r="F37" s="7"/>
      <c r="G37" s="7">
        <f t="shared" si="1"/>
        <v>0</v>
      </c>
      <c r="H37" s="10"/>
      <c r="I37" s="10"/>
      <c r="L37" s="1">
        <f t="shared" si="2"/>
        <v>0</v>
      </c>
      <c r="M37" s="1">
        <f t="shared" si="3"/>
        <v>645</v>
      </c>
      <c r="N37" s="7">
        <v>0</v>
      </c>
    </row>
    <row r="38" spans="1:14" x14ac:dyDescent="0.25">
      <c r="A38" s="5">
        <v>26</v>
      </c>
      <c r="B38" s="9" t="s">
        <v>53</v>
      </c>
      <c r="C38" s="9">
        <v>1047</v>
      </c>
      <c r="D38" s="20">
        <v>898326</v>
      </c>
      <c r="E38" s="20"/>
      <c r="F38" s="7">
        <f>G38-D38-D39-D40-D41</f>
        <v>0</v>
      </c>
      <c r="G38" s="7">
        <f t="shared" si="1"/>
        <v>898326</v>
      </c>
      <c r="H38" s="10">
        <v>899243</v>
      </c>
      <c r="I38" s="10"/>
      <c r="L38" s="1">
        <f t="shared" si="2"/>
        <v>0</v>
      </c>
      <c r="M38" s="1">
        <f t="shared" si="3"/>
        <v>1047</v>
      </c>
      <c r="N38" s="7">
        <v>898326</v>
      </c>
    </row>
    <row r="39" spans="1:14" ht="0.75" customHeight="1" x14ac:dyDescent="0.25">
      <c r="A39" s="5"/>
      <c r="B39" s="9" t="s">
        <v>44</v>
      </c>
      <c r="C39" s="9">
        <v>281</v>
      </c>
      <c r="D39" s="20"/>
      <c r="E39" s="20"/>
      <c r="F39" s="7"/>
      <c r="G39" s="7">
        <f t="shared" si="1"/>
        <v>0</v>
      </c>
      <c r="H39" s="10"/>
      <c r="I39" s="10"/>
      <c r="L39" s="1">
        <f t="shared" si="2"/>
        <v>0</v>
      </c>
      <c r="M39" s="1">
        <f t="shared" si="3"/>
        <v>281</v>
      </c>
      <c r="N39" s="7">
        <v>0</v>
      </c>
    </row>
    <row r="40" spans="1:14" hidden="1" x14ac:dyDescent="0.25">
      <c r="A40" s="5"/>
      <c r="B40" s="9" t="s">
        <v>43</v>
      </c>
      <c r="C40" s="9">
        <v>599</v>
      </c>
      <c r="D40" s="20"/>
      <c r="E40" s="20"/>
      <c r="F40" s="7"/>
      <c r="G40" s="7">
        <f t="shared" si="1"/>
        <v>0</v>
      </c>
      <c r="H40" s="10"/>
      <c r="I40" s="10"/>
      <c r="L40" s="1">
        <f t="shared" si="2"/>
        <v>0</v>
      </c>
      <c r="M40" s="1">
        <f t="shared" si="3"/>
        <v>599</v>
      </c>
      <c r="N40" s="7">
        <v>0</v>
      </c>
    </row>
    <row r="41" spans="1:14" hidden="1" x14ac:dyDescent="0.25">
      <c r="A41" s="5"/>
      <c r="B41" s="9" t="s">
        <v>45</v>
      </c>
      <c r="C41" s="9">
        <v>128</v>
      </c>
      <c r="D41" s="20"/>
      <c r="E41" s="20"/>
      <c r="F41" s="7"/>
      <c r="G41" s="7">
        <f t="shared" si="1"/>
        <v>0</v>
      </c>
      <c r="H41" s="10"/>
      <c r="I41" s="10"/>
      <c r="L41" s="1">
        <f t="shared" si="2"/>
        <v>0</v>
      </c>
      <c r="M41" s="1">
        <f t="shared" si="3"/>
        <v>128</v>
      </c>
      <c r="N41" s="7">
        <v>0</v>
      </c>
    </row>
    <row r="42" spans="1:14" x14ac:dyDescent="0.25">
      <c r="A42" s="5">
        <v>27</v>
      </c>
      <c r="B42" s="9" t="s">
        <v>27</v>
      </c>
      <c r="C42" s="9">
        <v>660</v>
      </c>
      <c r="D42" s="20">
        <v>561000</v>
      </c>
      <c r="E42" s="20"/>
      <c r="F42" s="7">
        <f>G42-D42-D43-D44-D45-D46</f>
        <v>0</v>
      </c>
      <c r="G42" s="7">
        <f t="shared" si="1"/>
        <v>561000</v>
      </c>
      <c r="H42" s="10">
        <v>546611</v>
      </c>
      <c r="I42" s="10"/>
      <c r="L42" s="1">
        <f t="shared" si="2"/>
        <v>0</v>
      </c>
      <c r="M42" s="1">
        <f t="shared" si="3"/>
        <v>660</v>
      </c>
      <c r="N42" s="7">
        <v>561000</v>
      </c>
    </row>
    <row r="43" spans="1:14" ht="0.75" customHeight="1" x14ac:dyDescent="0.25">
      <c r="A43" s="5"/>
      <c r="B43" s="9" t="s">
        <v>46</v>
      </c>
      <c r="C43" s="9">
        <v>59</v>
      </c>
      <c r="D43" s="20"/>
      <c r="E43" s="20"/>
      <c r="F43" s="7"/>
      <c r="G43" s="7">
        <f t="shared" si="1"/>
        <v>0</v>
      </c>
      <c r="H43" s="10"/>
      <c r="I43" s="10"/>
      <c r="L43" s="1">
        <f t="shared" si="2"/>
        <v>0</v>
      </c>
      <c r="M43" s="1">
        <f t="shared" si="3"/>
        <v>59</v>
      </c>
      <c r="N43" s="7">
        <v>0</v>
      </c>
    </row>
    <row r="44" spans="1:14" hidden="1" x14ac:dyDescent="0.25">
      <c r="A44" s="5"/>
      <c r="B44" s="9" t="s">
        <v>44</v>
      </c>
      <c r="C44" s="9">
        <v>246</v>
      </c>
      <c r="D44" s="20"/>
      <c r="E44" s="20"/>
      <c r="F44" s="7"/>
      <c r="G44" s="7">
        <f t="shared" si="1"/>
        <v>0</v>
      </c>
      <c r="H44" s="10"/>
      <c r="I44" s="10"/>
      <c r="L44" s="1">
        <f t="shared" si="2"/>
        <v>0</v>
      </c>
      <c r="M44" s="1">
        <f t="shared" si="3"/>
        <v>246</v>
      </c>
      <c r="N44" s="7">
        <v>0</v>
      </c>
    </row>
    <row r="45" spans="1:14" hidden="1" x14ac:dyDescent="0.25">
      <c r="A45" s="5"/>
      <c r="B45" s="9" t="s">
        <v>43</v>
      </c>
      <c r="C45" s="9">
        <v>290</v>
      </c>
      <c r="D45" s="20"/>
      <c r="E45" s="20"/>
      <c r="F45" s="7"/>
      <c r="G45" s="7">
        <f t="shared" si="1"/>
        <v>0</v>
      </c>
      <c r="H45" s="10"/>
      <c r="I45" s="10"/>
      <c r="L45" s="1">
        <f t="shared" si="2"/>
        <v>0</v>
      </c>
      <c r="M45" s="1">
        <f t="shared" si="3"/>
        <v>290</v>
      </c>
      <c r="N45" s="7">
        <v>0</v>
      </c>
    </row>
    <row r="46" spans="1:14" hidden="1" x14ac:dyDescent="0.25">
      <c r="A46" s="5"/>
      <c r="B46" s="9" t="s">
        <v>45</v>
      </c>
      <c r="C46" s="9">
        <v>40</v>
      </c>
      <c r="D46" s="20"/>
      <c r="E46" s="20"/>
      <c r="F46" s="7"/>
      <c r="G46" s="7">
        <f t="shared" si="1"/>
        <v>0</v>
      </c>
      <c r="H46" s="10"/>
      <c r="I46" s="10"/>
      <c r="L46" s="1">
        <f t="shared" si="2"/>
        <v>0</v>
      </c>
      <c r="M46" s="1">
        <f t="shared" si="3"/>
        <v>40</v>
      </c>
      <c r="N46" s="7">
        <v>0</v>
      </c>
    </row>
    <row r="47" spans="1:14" ht="15" customHeight="1" x14ac:dyDescent="0.25">
      <c r="A47" s="5">
        <v>28</v>
      </c>
      <c r="B47" s="9" t="s">
        <v>54</v>
      </c>
      <c r="C47" s="9">
        <v>606</v>
      </c>
      <c r="D47" s="20">
        <v>515100</v>
      </c>
      <c r="E47" s="20"/>
      <c r="F47" s="7">
        <f>G47-D47-D48</f>
        <v>0</v>
      </c>
      <c r="G47" s="7">
        <f t="shared" si="1"/>
        <v>515100</v>
      </c>
      <c r="H47" s="10">
        <v>510228</v>
      </c>
      <c r="I47" s="10"/>
      <c r="L47" s="1">
        <f t="shared" si="2"/>
        <v>0</v>
      </c>
      <c r="M47" s="1">
        <f t="shared" si="3"/>
        <v>606</v>
      </c>
      <c r="N47" s="7">
        <v>515100</v>
      </c>
    </row>
    <row r="48" spans="1:14" hidden="1" x14ac:dyDescent="0.25">
      <c r="A48" s="5"/>
      <c r="B48" s="9" t="s">
        <v>43</v>
      </c>
      <c r="C48" s="9">
        <v>252</v>
      </c>
      <c r="D48" s="20"/>
      <c r="E48" s="20"/>
      <c r="F48" s="7"/>
      <c r="G48" s="7">
        <f t="shared" si="1"/>
        <v>0</v>
      </c>
      <c r="H48" s="10"/>
      <c r="I48" s="10"/>
      <c r="L48" s="1">
        <f t="shared" si="2"/>
        <v>0</v>
      </c>
      <c r="M48" s="1">
        <f t="shared" si="3"/>
        <v>252</v>
      </c>
      <c r="N48" s="7">
        <v>0</v>
      </c>
    </row>
    <row r="49" spans="1:14" x14ac:dyDescent="0.25">
      <c r="A49" s="5">
        <v>29</v>
      </c>
      <c r="B49" s="9" t="s">
        <v>55</v>
      </c>
      <c r="C49" s="9">
        <v>893</v>
      </c>
      <c r="D49" s="20">
        <v>766194</v>
      </c>
      <c r="E49" s="20"/>
      <c r="F49" s="7">
        <f>G49-D49-D50</f>
        <v>0</v>
      </c>
      <c r="G49" s="7">
        <f t="shared" si="1"/>
        <v>766194</v>
      </c>
      <c r="H49" s="10">
        <v>825730</v>
      </c>
      <c r="I49" s="10"/>
      <c r="L49" s="1">
        <f t="shared" si="2"/>
        <v>0</v>
      </c>
      <c r="M49" s="1">
        <f t="shared" si="3"/>
        <v>893</v>
      </c>
      <c r="N49" s="7">
        <v>766194</v>
      </c>
    </row>
    <row r="50" spans="1:14" hidden="1" x14ac:dyDescent="0.25">
      <c r="A50" s="5"/>
      <c r="B50" s="9" t="s">
        <v>43</v>
      </c>
      <c r="C50" s="9">
        <v>273</v>
      </c>
      <c r="D50" s="20"/>
      <c r="E50" s="20"/>
      <c r="F50" s="7"/>
      <c r="G50" s="7">
        <f t="shared" si="1"/>
        <v>0</v>
      </c>
      <c r="H50" s="10"/>
      <c r="I50" s="10"/>
      <c r="L50" s="1">
        <f t="shared" si="2"/>
        <v>0</v>
      </c>
      <c r="M50" s="1">
        <f t="shared" si="3"/>
        <v>273</v>
      </c>
      <c r="N50" s="7">
        <v>0</v>
      </c>
    </row>
    <row r="51" spans="1:14" ht="15" customHeight="1" x14ac:dyDescent="0.25">
      <c r="A51" s="5">
        <v>30</v>
      </c>
      <c r="B51" s="9" t="s">
        <v>56</v>
      </c>
      <c r="C51" s="9">
        <v>423</v>
      </c>
      <c r="D51" s="20">
        <v>359550</v>
      </c>
      <c r="E51" s="20"/>
      <c r="F51" s="7">
        <f>G51-D51-D52</f>
        <v>0</v>
      </c>
      <c r="G51" s="7">
        <f t="shared" si="1"/>
        <v>359550</v>
      </c>
      <c r="H51" s="10">
        <v>344382</v>
      </c>
      <c r="I51" s="10"/>
      <c r="L51" s="1">
        <f t="shared" si="2"/>
        <v>0</v>
      </c>
      <c r="M51" s="1">
        <f t="shared" si="3"/>
        <v>423</v>
      </c>
      <c r="N51" s="7">
        <v>359550</v>
      </c>
    </row>
    <row r="52" spans="1:14" ht="0.75" hidden="1" customHeight="1" x14ac:dyDescent="0.25">
      <c r="A52" s="5"/>
      <c r="B52" s="9" t="s">
        <v>43</v>
      </c>
      <c r="C52" s="9">
        <v>221</v>
      </c>
      <c r="D52" s="20"/>
      <c r="E52" s="20"/>
      <c r="F52" s="7"/>
      <c r="G52" s="7">
        <f t="shared" si="1"/>
        <v>0</v>
      </c>
      <c r="H52" s="10"/>
      <c r="I52" s="10"/>
      <c r="L52" s="1">
        <f t="shared" si="2"/>
        <v>0</v>
      </c>
      <c r="M52" s="1">
        <f t="shared" si="3"/>
        <v>221</v>
      </c>
      <c r="N52" s="7">
        <v>0</v>
      </c>
    </row>
    <row r="53" spans="1:14" ht="15" customHeight="1" x14ac:dyDescent="0.25">
      <c r="A53" s="5">
        <v>31</v>
      </c>
      <c r="B53" s="9" t="s">
        <v>28</v>
      </c>
      <c r="C53" s="9">
        <v>765</v>
      </c>
      <c r="D53" s="20">
        <v>650250</v>
      </c>
      <c r="E53" s="20"/>
      <c r="F53" s="7">
        <f>G53-D53-D54-D55-D56</f>
        <v>0</v>
      </c>
      <c r="G53" s="7">
        <f t="shared" si="1"/>
        <v>650250</v>
      </c>
      <c r="H53" s="10">
        <v>647303</v>
      </c>
      <c r="I53" s="10"/>
      <c r="L53" s="1">
        <f t="shared" si="2"/>
        <v>0</v>
      </c>
      <c r="M53" s="1">
        <f t="shared" si="3"/>
        <v>765</v>
      </c>
      <c r="N53" s="7">
        <v>650250</v>
      </c>
    </row>
    <row r="54" spans="1:14" hidden="1" x14ac:dyDescent="0.25">
      <c r="A54" s="5"/>
      <c r="B54" s="9" t="s">
        <v>47</v>
      </c>
      <c r="C54" s="9">
        <v>187</v>
      </c>
      <c r="D54" s="20"/>
      <c r="E54" s="20"/>
      <c r="F54" s="7"/>
      <c r="G54" s="7">
        <f t="shared" si="1"/>
        <v>0</v>
      </c>
      <c r="H54" s="10"/>
      <c r="I54" s="10"/>
      <c r="L54" s="1">
        <f t="shared" si="2"/>
        <v>0</v>
      </c>
      <c r="M54" s="1">
        <f t="shared" si="3"/>
        <v>187</v>
      </c>
      <c r="N54" s="7">
        <v>0</v>
      </c>
    </row>
    <row r="55" spans="1:14" hidden="1" x14ac:dyDescent="0.25">
      <c r="A55" s="5"/>
      <c r="B55" s="9" t="s">
        <v>44</v>
      </c>
      <c r="C55" s="9">
        <v>229</v>
      </c>
      <c r="D55" s="20"/>
      <c r="E55" s="20"/>
      <c r="F55" s="7"/>
      <c r="G55" s="7">
        <f t="shared" si="1"/>
        <v>0</v>
      </c>
      <c r="H55" s="10"/>
      <c r="I55" s="10"/>
      <c r="L55" s="1">
        <f t="shared" si="2"/>
        <v>0</v>
      </c>
      <c r="M55" s="1">
        <f t="shared" si="3"/>
        <v>229</v>
      </c>
      <c r="N55" s="7">
        <v>0</v>
      </c>
    </row>
    <row r="56" spans="1:14" hidden="1" x14ac:dyDescent="0.25">
      <c r="A56" s="5"/>
      <c r="B56" s="9" t="s">
        <v>43</v>
      </c>
      <c r="C56" s="9">
        <v>294</v>
      </c>
      <c r="D56" s="20"/>
      <c r="E56" s="20"/>
      <c r="F56" s="7"/>
      <c r="G56" s="7">
        <f t="shared" si="1"/>
        <v>0</v>
      </c>
      <c r="H56" s="10"/>
      <c r="I56" s="10"/>
      <c r="L56" s="1">
        <f t="shared" si="2"/>
        <v>0</v>
      </c>
      <c r="M56" s="1">
        <f t="shared" si="3"/>
        <v>294</v>
      </c>
      <c r="N56" s="7">
        <v>0</v>
      </c>
    </row>
    <row r="57" spans="1:14" ht="15" customHeight="1" x14ac:dyDescent="0.25">
      <c r="A57" s="5">
        <v>32</v>
      </c>
      <c r="B57" s="9" t="s">
        <v>57</v>
      </c>
      <c r="C57" s="9">
        <v>570</v>
      </c>
      <c r="D57" s="20">
        <v>484500</v>
      </c>
      <c r="E57" s="20"/>
      <c r="F57" s="7">
        <f>G57-D57-D58</f>
        <v>0</v>
      </c>
      <c r="G57" s="7">
        <f t="shared" si="1"/>
        <v>484500</v>
      </c>
      <c r="H57" s="10">
        <v>444228</v>
      </c>
      <c r="I57" s="10"/>
      <c r="L57" s="1">
        <f t="shared" si="2"/>
        <v>0</v>
      </c>
      <c r="M57" s="1">
        <f t="shared" si="3"/>
        <v>570</v>
      </c>
      <c r="N57" s="7">
        <v>484500</v>
      </c>
    </row>
    <row r="58" spans="1:14" hidden="1" x14ac:dyDescent="0.25">
      <c r="A58" s="5"/>
      <c r="B58" s="9" t="s">
        <v>45</v>
      </c>
      <c r="C58" s="9">
        <v>53</v>
      </c>
      <c r="D58" s="20"/>
      <c r="E58" s="20"/>
      <c r="F58" s="7"/>
      <c r="G58" s="7">
        <f t="shared" si="1"/>
        <v>0</v>
      </c>
      <c r="H58" s="10"/>
      <c r="I58" s="10"/>
      <c r="L58" s="1">
        <f t="shared" si="2"/>
        <v>0</v>
      </c>
      <c r="M58" s="1">
        <f t="shared" si="3"/>
        <v>53</v>
      </c>
      <c r="N58" s="7">
        <v>0</v>
      </c>
    </row>
    <row r="59" spans="1:14" x14ac:dyDescent="0.25">
      <c r="A59" s="5">
        <v>33</v>
      </c>
      <c r="B59" s="9" t="s">
        <v>58</v>
      </c>
      <c r="C59" s="9">
        <v>885</v>
      </c>
      <c r="D59" s="20">
        <v>759330</v>
      </c>
      <c r="E59" s="20"/>
      <c r="F59" s="7">
        <f>G59-D59-D60</f>
        <v>0</v>
      </c>
      <c r="G59" s="7">
        <f t="shared" si="1"/>
        <v>759330</v>
      </c>
      <c r="H59" s="10">
        <v>739396</v>
      </c>
      <c r="I59" s="10"/>
      <c r="L59" s="1">
        <f t="shared" si="2"/>
        <v>0</v>
      </c>
      <c r="M59" s="1">
        <f t="shared" si="3"/>
        <v>885</v>
      </c>
      <c r="N59" s="7">
        <v>759330</v>
      </c>
    </row>
    <row r="60" spans="1:14" ht="0.75" customHeight="1" x14ac:dyDescent="0.25">
      <c r="A60" s="5"/>
      <c r="B60" s="9" t="s">
        <v>45</v>
      </c>
      <c r="C60" s="9">
        <v>115</v>
      </c>
      <c r="D60" s="20"/>
      <c r="E60" s="20"/>
      <c r="F60" s="7"/>
      <c r="G60" s="7">
        <f t="shared" si="1"/>
        <v>0</v>
      </c>
      <c r="H60" s="10"/>
      <c r="I60" s="10"/>
      <c r="L60" s="1">
        <f t="shared" si="2"/>
        <v>0</v>
      </c>
      <c r="M60" s="1">
        <f t="shared" si="3"/>
        <v>115</v>
      </c>
      <c r="N60" s="7">
        <v>0</v>
      </c>
    </row>
    <row r="61" spans="1:14" x14ac:dyDescent="0.25">
      <c r="A61" s="5">
        <v>34</v>
      </c>
      <c r="B61" s="9" t="s">
        <v>59</v>
      </c>
      <c r="C61" s="9">
        <v>501</v>
      </c>
      <c r="D61" s="20">
        <v>425850</v>
      </c>
      <c r="E61" s="20"/>
      <c r="F61" s="7">
        <f>G61-D61-D62</f>
        <v>0</v>
      </c>
      <c r="G61" s="7">
        <f t="shared" si="1"/>
        <v>425850</v>
      </c>
      <c r="H61" s="10">
        <v>423920</v>
      </c>
      <c r="I61" s="10"/>
      <c r="L61" s="1">
        <f t="shared" si="2"/>
        <v>0</v>
      </c>
      <c r="M61" s="1">
        <f t="shared" si="3"/>
        <v>501</v>
      </c>
      <c r="N61" s="7">
        <v>425850</v>
      </c>
    </row>
    <row r="62" spans="1:14" ht="0.75" customHeight="1" x14ac:dyDescent="0.25">
      <c r="A62" s="5"/>
      <c r="B62" s="9" t="s">
        <v>45</v>
      </c>
      <c r="C62" s="9">
        <v>110</v>
      </c>
      <c r="D62" s="20"/>
      <c r="E62" s="20"/>
      <c r="F62" s="7"/>
      <c r="G62" s="7">
        <f t="shared" si="1"/>
        <v>0</v>
      </c>
      <c r="H62" s="10"/>
      <c r="I62" s="10"/>
      <c r="L62" s="1">
        <f t="shared" si="2"/>
        <v>0</v>
      </c>
      <c r="M62" s="1">
        <f t="shared" si="3"/>
        <v>110</v>
      </c>
      <c r="N62" s="7">
        <v>0</v>
      </c>
    </row>
    <row r="63" spans="1:14" ht="36.75" customHeight="1" x14ac:dyDescent="0.25">
      <c r="A63" s="5">
        <v>35</v>
      </c>
      <c r="B63" s="26" t="s">
        <v>64</v>
      </c>
      <c r="C63" s="9">
        <v>570</v>
      </c>
      <c r="D63" s="20">
        <v>484500</v>
      </c>
      <c r="E63" s="20"/>
      <c r="F63" s="7">
        <f>G63-D63-D64</f>
        <v>0</v>
      </c>
      <c r="G63" s="7">
        <f t="shared" si="1"/>
        <v>484500</v>
      </c>
      <c r="H63" s="10">
        <v>458612</v>
      </c>
      <c r="I63" s="10"/>
      <c r="L63" s="1">
        <f t="shared" si="2"/>
        <v>0</v>
      </c>
      <c r="M63" s="1">
        <f t="shared" si="3"/>
        <v>570</v>
      </c>
      <c r="N63" s="7">
        <v>484500</v>
      </c>
    </row>
    <row r="64" spans="1:14" ht="15.75" hidden="1" customHeight="1" x14ac:dyDescent="0.25">
      <c r="A64" s="5"/>
      <c r="B64" s="9" t="s">
        <v>45</v>
      </c>
      <c r="C64" s="9">
        <v>105</v>
      </c>
      <c r="D64" s="20"/>
      <c r="E64" s="20"/>
      <c r="F64" s="7"/>
      <c r="G64" s="7">
        <f t="shared" si="1"/>
        <v>0</v>
      </c>
      <c r="H64" s="10"/>
      <c r="I64" s="10"/>
      <c r="L64" s="1">
        <f t="shared" si="2"/>
        <v>0</v>
      </c>
      <c r="M64" s="1">
        <f t="shared" si="3"/>
        <v>105</v>
      </c>
      <c r="N64" s="7">
        <v>0</v>
      </c>
    </row>
    <row r="65" spans="1:14" x14ac:dyDescent="0.25">
      <c r="A65" s="5">
        <v>36</v>
      </c>
      <c r="B65" s="9" t="s">
        <v>29</v>
      </c>
      <c r="C65" s="9">
        <v>451</v>
      </c>
      <c r="D65" s="20">
        <v>383350</v>
      </c>
      <c r="E65" s="20"/>
      <c r="F65" s="7">
        <f>G65-D65-D66</f>
        <v>0</v>
      </c>
      <c r="G65" s="7">
        <f t="shared" si="1"/>
        <v>383350</v>
      </c>
      <c r="H65" s="10">
        <v>357074</v>
      </c>
      <c r="I65" s="10"/>
      <c r="L65" s="1">
        <f t="shared" si="2"/>
        <v>0</v>
      </c>
      <c r="M65" s="1">
        <f t="shared" si="3"/>
        <v>451</v>
      </c>
      <c r="N65" s="7">
        <v>383350</v>
      </c>
    </row>
    <row r="66" spans="1:14" hidden="1" x14ac:dyDescent="0.25">
      <c r="A66" s="5"/>
      <c r="B66" s="9" t="s">
        <v>45</v>
      </c>
      <c r="C66" s="9">
        <v>136</v>
      </c>
      <c r="D66" s="20"/>
      <c r="E66" s="20"/>
      <c r="F66" s="7"/>
      <c r="G66" s="7">
        <f t="shared" si="1"/>
        <v>0</v>
      </c>
      <c r="H66" s="10"/>
      <c r="I66" s="10"/>
      <c r="L66" s="1">
        <f t="shared" si="2"/>
        <v>0</v>
      </c>
      <c r="M66" s="1">
        <f t="shared" si="3"/>
        <v>136</v>
      </c>
      <c r="N66" s="7">
        <v>0</v>
      </c>
    </row>
    <row r="67" spans="1:14" x14ac:dyDescent="0.25">
      <c r="A67" s="5">
        <v>37</v>
      </c>
      <c r="B67" s="9" t="s">
        <v>30</v>
      </c>
      <c r="C67" s="9">
        <v>580</v>
      </c>
      <c r="D67" s="20">
        <v>493000</v>
      </c>
      <c r="E67" s="20"/>
      <c r="F67" s="7">
        <f>G67-D67-D68</f>
        <v>0</v>
      </c>
      <c r="G67" s="7">
        <f t="shared" si="1"/>
        <v>493000</v>
      </c>
      <c r="H67" s="10">
        <v>528843</v>
      </c>
      <c r="I67" s="10"/>
      <c r="L67" s="1">
        <f t="shared" si="2"/>
        <v>0</v>
      </c>
      <c r="M67" s="1">
        <f t="shared" si="3"/>
        <v>580</v>
      </c>
      <c r="N67" s="7">
        <v>493000</v>
      </c>
    </row>
    <row r="68" spans="1:14" hidden="1" x14ac:dyDescent="0.25">
      <c r="A68" s="5"/>
      <c r="B68" s="9" t="s">
        <v>45</v>
      </c>
      <c r="C68" s="9">
        <v>75</v>
      </c>
      <c r="D68" s="20"/>
      <c r="E68" s="20"/>
      <c r="F68" s="7"/>
      <c r="G68" s="7">
        <f t="shared" si="1"/>
        <v>0</v>
      </c>
      <c r="H68" s="10"/>
      <c r="I68" s="10"/>
      <c r="L68" s="1">
        <f t="shared" si="2"/>
        <v>0</v>
      </c>
      <c r="M68" s="1">
        <f t="shared" si="3"/>
        <v>75</v>
      </c>
      <c r="N68" s="7">
        <v>0</v>
      </c>
    </row>
    <row r="69" spans="1:14" ht="14.25" customHeight="1" x14ac:dyDescent="0.25">
      <c r="A69" s="5">
        <v>38</v>
      </c>
      <c r="B69" s="9" t="s">
        <v>63</v>
      </c>
      <c r="C69" s="9">
        <v>806</v>
      </c>
      <c r="D69" s="20">
        <v>691548</v>
      </c>
      <c r="E69" s="20"/>
      <c r="F69" s="7">
        <f>G69-D69-D70-D71-D72</f>
        <v>0</v>
      </c>
      <c r="G69" s="7">
        <f t="shared" si="1"/>
        <v>691548</v>
      </c>
      <c r="H69" s="10">
        <v>782136</v>
      </c>
      <c r="I69" s="10"/>
      <c r="L69" s="1">
        <f t="shared" si="2"/>
        <v>0</v>
      </c>
      <c r="M69" s="1">
        <f t="shared" si="3"/>
        <v>806</v>
      </c>
      <c r="N69" s="7">
        <v>691548</v>
      </c>
    </row>
    <row r="70" spans="1:14" ht="15.75" hidden="1" customHeight="1" x14ac:dyDescent="0.25">
      <c r="A70" s="5"/>
      <c r="B70" s="9" t="s">
        <v>47</v>
      </c>
      <c r="C70" s="9">
        <v>172</v>
      </c>
      <c r="D70" s="20"/>
      <c r="E70" s="20"/>
      <c r="F70" s="7"/>
      <c r="G70" s="7">
        <f t="shared" si="1"/>
        <v>0</v>
      </c>
      <c r="H70" s="10"/>
      <c r="I70" s="10"/>
      <c r="L70" s="1">
        <f t="shared" si="2"/>
        <v>0</v>
      </c>
      <c r="M70" s="1">
        <f t="shared" si="3"/>
        <v>172</v>
      </c>
      <c r="N70" s="7">
        <v>0</v>
      </c>
    </row>
    <row r="71" spans="1:14" ht="15.75" hidden="1" customHeight="1" x14ac:dyDescent="0.25">
      <c r="A71" s="5"/>
      <c r="B71" s="9" t="s">
        <v>44</v>
      </c>
      <c r="C71" s="9">
        <v>232</v>
      </c>
      <c r="D71" s="20"/>
      <c r="E71" s="20"/>
      <c r="F71" s="7"/>
      <c r="G71" s="7">
        <f t="shared" si="1"/>
        <v>0</v>
      </c>
      <c r="H71" s="10"/>
      <c r="I71" s="10"/>
      <c r="L71" s="1">
        <f t="shared" si="2"/>
        <v>0</v>
      </c>
      <c r="M71" s="1">
        <f t="shared" si="3"/>
        <v>232</v>
      </c>
      <c r="N71" s="7">
        <v>0</v>
      </c>
    </row>
    <row r="72" spans="1:14" ht="0.75" customHeight="1" x14ac:dyDescent="0.25">
      <c r="A72" s="5"/>
      <c r="B72" s="9" t="s">
        <v>43</v>
      </c>
      <c r="C72" s="9">
        <v>348</v>
      </c>
      <c r="D72" s="20"/>
      <c r="E72" s="20"/>
      <c r="F72" s="7"/>
      <c r="G72" s="7">
        <f t="shared" si="1"/>
        <v>0</v>
      </c>
      <c r="H72" s="10"/>
      <c r="I72" s="10"/>
      <c r="L72" s="1">
        <f t="shared" si="2"/>
        <v>0</v>
      </c>
      <c r="M72" s="1">
        <f t="shared" si="3"/>
        <v>348</v>
      </c>
      <c r="N72" s="7">
        <v>0</v>
      </c>
    </row>
    <row r="73" spans="1:14" x14ac:dyDescent="0.25">
      <c r="A73" s="5">
        <v>39</v>
      </c>
      <c r="B73" s="6" t="s">
        <v>31</v>
      </c>
      <c r="C73" s="6">
        <v>344</v>
      </c>
      <c r="D73" s="18">
        <f>C73*1000</f>
        <v>344000</v>
      </c>
      <c r="E73" s="18"/>
      <c r="F73" s="7">
        <f t="shared" si="0"/>
        <v>0</v>
      </c>
      <c r="G73" s="7">
        <f t="shared" si="1"/>
        <v>344000</v>
      </c>
      <c r="H73" s="7">
        <v>326787</v>
      </c>
      <c r="I73" s="7"/>
      <c r="L73" s="1">
        <f t="shared" si="2"/>
        <v>0</v>
      </c>
      <c r="M73" s="1">
        <f t="shared" si="3"/>
        <v>344</v>
      </c>
      <c r="N73" s="7">
        <v>344000</v>
      </c>
    </row>
    <row r="74" spans="1:14" x14ac:dyDescent="0.25">
      <c r="A74" s="5">
        <v>40</v>
      </c>
      <c r="B74" s="6" t="s">
        <v>49</v>
      </c>
      <c r="C74" s="6">
        <v>120</v>
      </c>
      <c r="D74" s="18">
        <f>C74*580-31698+32000</f>
        <v>69902</v>
      </c>
      <c r="E74" s="18"/>
      <c r="F74" s="7"/>
      <c r="G74" s="7">
        <f t="shared" si="1"/>
        <v>69902</v>
      </c>
      <c r="H74" s="7"/>
      <c r="I74" s="7"/>
      <c r="L74" s="1">
        <f t="shared" si="2"/>
        <v>0</v>
      </c>
      <c r="M74" s="1">
        <f t="shared" si="3"/>
        <v>120</v>
      </c>
      <c r="N74" s="7">
        <v>69902</v>
      </c>
    </row>
    <row r="75" spans="1:14" x14ac:dyDescent="0.25">
      <c r="A75" s="5">
        <v>41</v>
      </c>
      <c r="B75" s="6" t="s">
        <v>32</v>
      </c>
      <c r="C75" s="6"/>
      <c r="D75" s="18">
        <v>0</v>
      </c>
      <c r="E75" s="18"/>
      <c r="F75" s="7">
        <f t="shared" si="0"/>
        <v>0</v>
      </c>
      <c r="G75" s="7">
        <f t="shared" ref="G75:G77" si="8">D75+E75</f>
        <v>0</v>
      </c>
      <c r="H75" s="7">
        <v>0</v>
      </c>
      <c r="I75" s="7"/>
      <c r="L75" s="1">
        <f t="shared" ref="L75:L77" si="9">J75+K75</f>
        <v>0</v>
      </c>
      <c r="M75" s="1">
        <f t="shared" ref="M75:M77" si="10">C75+L75</f>
        <v>0</v>
      </c>
      <c r="N75" s="7">
        <v>0</v>
      </c>
    </row>
    <row r="76" spans="1:14" x14ac:dyDescent="0.25">
      <c r="A76" s="5">
        <v>42</v>
      </c>
      <c r="B76" s="6" t="s">
        <v>33</v>
      </c>
      <c r="C76" s="6">
        <v>212</v>
      </c>
      <c r="D76" s="18"/>
      <c r="E76" s="18">
        <f>(C76*846)-3676+4000</f>
        <v>179676</v>
      </c>
      <c r="F76" s="7">
        <f>I76-E76</f>
        <v>-78508</v>
      </c>
      <c r="G76" s="7">
        <f t="shared" si="8"/>
        <v>179676</v>
      </c>
      <c r="H76" s="7">
        <v>0</v>
      </c>
      <c r="I76" s="7">
        <v>101168</v>
      </c>
      <c r="L76" s="1">
        <f t="shared" si="9"/>
        <v>0</v>
      </c>
      <c r="M76" s="1">
        <f t="shared" si="10"/>
        <v>212</v>
      </c>
      <c r="N76" s="7">
        <v>179676</v>
      </c>
    </row>
    <row r="77" spans="1:14" x14ac:dyDescent="0.25">
      <c r="A77" s="5">
        <v>43</v>
      </c>
      <c r="B77" s="6" t="s">
        <v>34</v>
      </c>
      <c r="C77" s="6">
        <v>12</v>
      </c>
      <c r="D77" s="18"/>
      <c r="E77" s="18">
        <f>C77*777</f>
        <v>9324</v>
      </c>
      <c r="F77" s="7">
        <f>I77-E77</f>
        <v>74508</v>
      </c>
      <c r="G77" s="7">
        <f t="shared" si="8"/>
        <v>9324</v>
      </c>
      <c r="H77" s="7">
        <v>0</v>
      </c>
      <c r="I77" s="7">
        <v>83832</v>
      </c>
      <c r="L77" s="1">
        <f t="shared" si="9"/>
        <v>0</v>
      </c>
      <c r="M77" s="1">
        <f t="shared" si="10"/>
        <v>12</v>
      </c>
      <c r="N77" s="7">
        <v>9324</v>
      </c>
    </row>
    <row r="78" spans="1:14" s="11" customFormat="1" x14ac:dyDescent="0.25">
      <c r="A78" s="15"/>
      <c r="B78" s="15" t="s">
        <v>35</v>
      </c>
      <c r="C78" s="15">
        <f>SUM(C10:C77)</f>
        <v>27430</v>
      </c>
      <c r="D78" s="16">
        <f>SUM(D10:D77)</f>
        <v>16851000</v>
      </c>
      <c r="E78" s="16">
        <f>E76+E77</f>
        <v>189000</v>
      </c>
      <c r="F78" s="16">
        <f>SUM(F10:F77)</f>
        <v>-4000</v>
      </c>
      <c r="G78" s="16">
        <f>D78+E78</f>
        <v>17040000</v>
      </c>
      <c r="H78" s="16">
        <f>SUM(H10:H75)</f>
        <v>16894000</v>
      </c>
      <c r="I78" s="16">
        <f>I76+I77</f>
        <v>185000</v>
      </c>
      <c r="L78" s="11">
        <f>SUM(L10:L77)</f>
        <v>0</v>
      </c>
      <c r="M78" s="11">
        <f>SUM(M10:M77)</f>
        <v>27430</v>
      </c>
      <c r="N78" s="16">
        <f>SUM(N10:N77)</f>
        <v>17040000</v>
      </c>
    </row>
    <row r="79" spans="1:14" s="11" customFormat="1" x14ac:dyDescent="0.25">
      <c r="G79" s="12"/>
      <c r="H79" s="12"/>
      <c r="I79" s="12"/>
    </row>
    <row r="80" spans="1:14" s="11" customFormat="1" x14ac:dyDescent="0.25">
      <c r="D80" s="22"/>
      <c r="E80" s="22"/>
      <c r="G80" s="12"/>
      <c r="H80" s="12"/>
      <c r="I80" s="12"/>
    </row>
    <row r="82" spans="2:14" x14ac:dyDescent="0.25">
      <c r="B82" s="4" t="s">
        <v>36</v>
      </c>
      <c r="C82" s="4"/>
      <c r="D82" s="29" t="s">
        <v>37</v>
      </c>
      <c r="E82" s="29"/>
      <c r="F82" s="4"/>
      <c r="I82" s="30" t="s">
        <v>38</v>
      </c>
      <c r="J82" s="30"/>
      <c r="N82" s="1" t="s">
        <v>69</v>
      </c>
    </row>
    <row r="83" spans="2:14" x14ac:dyDescent="0.25">
      <c r="B83" s="4" t="s">
        <v>39</v>
      </c>
      <c r="C83" s="4"/>
      <c r="D83" s="29" t="s">
        <v>40</v>
      </c>
      <c r="E83" s="29"/>
      <c r="F83" s="4"/>
      <c r="I83" s="30" t="s">
        <v>41</v>
      </c>
      <c r="J83" s="30"/>
      <c r="N83" s="1" t="s">
        <v>70</v>
      </c>
    </row>
  </sheetData>
  <mergeCells count="6">
    <mergeCell ref="H1:I1"/>
    <mergeCell ref="A5:I5"/>
    <mergeCell ref="D82:E82"/>
    <mergeCell ref="I82:J82"/>
    <mergeCell ref="D83:E83"/>
    <mergeCell ref="I83:J83"/>
  </mergeCells>
  <pageMargins left="0.74803149606299213" right="0.19685039370078741" top="0.55118110236220474" bottom="0.15748031496062992" header="0.15748031496062992" footer="0.15748031496062992"/>
  <pageSetup paperSize="9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III sept consiliu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2025-09-15T09:46:10Z</cp:lastPrinted>
  <dcterms:created xsi:type="dcterms:W3CDTF">2025-03-07T06:50:44Z</dcterms:created>
  <dcterms:modified xsi:type="dcterms:W3CDTF">2025-09-19T07:30:44Z</dcterms:modified>
</cp:coreProperties>
</file>