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BVC 2026\"/>
    </mc:Choice>
  </mc:AlternateContent>
  <xr:revisionPtr revIDLastSave="0" documentId="13_ncr:1_{537F66C0-51E4-42D0-A52A-0DC14EDEF26B}" xr6:coauthVersionLast="47" xr6:coauthVersionMax="47" xr10:uidLastSave="{00000000-0000-0000-0000-000000000000}"/>
  <bookViews>
    <workbookView xWindow="-120" yWindow="-120" windowWidth="29040" windowHeight="15840" tabRatio="438" activeTab="3" xr2:uid="{00000000-000D-0000-FFFF-FFFF00000000}"/>
  </bookViews>
  <sheets>
    <sheet name="ANEXA1" sheetId="1" r:id="rId1"/>
    <sheet name="ANEXA2" sheetId="9" r:id="rId2"/>
    <sheet name="ANEXA3" sheetId="3" r:id="rId3"/>
    <sheet name="ANEXA4" sheetId="4" r:id="rId4"/>
    <sheet name="ANEXA5" sheetId="5" r:id="rId5"/>
  </sheets>
  <externalReferences>
    <externalReference r:id="rId6"/>
    <externalReference r:id="rId7"/>
  </externalReferences>
  <definedNames>
    <definedName name="_xlnm.Print_Titles" localSheetId="0">ANEXA1!$12:$12</definedName>
    <definedName name="_xlnm.Print_Titles" localSheetId="1">ANEXA2!$12:$12</definedName>
    <definedName name="_xlnm.Print_Area" localSheetId="1">ANEXA2!$A$1:$R$199</definedName>
    <definedName name="_xlnm.Print_Area" localSheetId="3">ANEXA4!$A$1:$I$94</definedName>
  </definedNames>
  <calcPr calcId="191029"/>
</workbook>
</file>

<file path=xl/calcChain.xml><?xml version="1.0" encoding="utf-8"?>
<calcChain xmlns="http://schemas.openxmlformats.org/spreadsheetml/2006/main">
  <c r="G35" i="1" l="1"/>
  <c r="G30" i="1"/>
  <c r="G16" i="1"/>
  <c r="G15" i="1"/>
  <c r="G80" i="4" l="1"/>
  <c r="F80" i="4"/>
  <c r="E80" i="4"/>
  <c r="D14" i="3" l="1"/>
  <c r="C14" i="3"/>
  <c r="G60" i="4"/>
  <c r="F60" i="4"/>
  <c r="F42" i="4"/>
  <c r="E60" i="4"/>
  <c r="E94" i="4"/>
  <c r="E83" i="4"/>
  <c r="E42" i="4"/>
  <c r="E41" i="4" s="1"/>
  <c r="E25" i="4"/>
  <c r="E18" i="4"/>
  <c r="E16" i="4"/>
  <c r="E14" i="4" s="1"/>
  <c r="E98" i="4"/>
  <c r="C98" i="4"/>
  <c r="C97" i="4"/>
  <c r="I94" i="4"/>
  <c r="H94" i="4"/>
  <c r="G94" i="4"/>
  <c r="F94" i="4"/>
  <c r="I83" i="4"/>
  <c r="I24" i="4" s="1"/>
  <c r="H83" i="4"/>
  <c r="G83" i="4"/>
  <c r="F83" i="4"/>
  <c r="I54" i="4"/>
  <c r="H54" i="4"/>
  <c r="H41" i="4" s="1"/>
  <c r="F54" i="4"/>
  <c r="G42" i="4"/>
  <c r="G41" i="4" s="1"/>
  <c r="G25" i="4"/>
  <c r="I18" i="4"/>
  <c r="H18" i="4"/>
  <c r="G18" i="4"/>
  <c r="F18" i="4"/>
  <c r="I14" i="4"/>
  <c r="H14" i="4"/>
  <c r="G14" i="4"/>
  <c r="F14" i="4"/>
  <c r="I13" i="4" l="1"/>
  <c r="H13" i="4"/>
  <c r="H24" i="4"/>
  <c r="E24" i="4"/>
  <c r="F41" i="4"/>
  <c r="F24" i="4" s="1"/>
  <c r="E13" i="4"/>
  <c r="F13" i="4"/>
  <c r="G13" i="4"/>
  <c r="G24" i="4"/>
  <c r="K55" i="9" l="1"/>
  <c r="L55" i="9"/>
  <c r="M55" i="9"/>
  <c r="N55" i="9"/>
  <c r="I55" i="9"/>
  <c r="J55" i="9"/>
  <c r="I47" i="9"/>
  <c r="J47" i="9"/>
  <c r="K47" i="9"/>
  <c r="L47" i="9"/>
  <c r="M47" i="9"/>
  <c r="N47" i="9"/>
  <c r="K16" i="9"/>
  <c r="K15" i="9" s="1"/>
  <c r="L16" i="9"/>
  <c r="L15" i="9" s="1"/>
  <c r="M16" i="9"/>
  <c r="M15" i="9" s="1"/>
  <c r="N16" i="9"/>
  <c r="N15" i="9" s="1"/>
  <c r="T165" i="9" l="1"/>
  <c r="J105" i="9"/>
  <c r="J77" i="9" l="1"/>
  <c r="J63" i="9"/>
  <c r="J16" i="9"/>
  <c r="J15" i="9" s="1"/>
  <c r="J135" i="9"/>
  <c r="J80" i="9" l="1"/>
  <c r="J182" i="9" l="1"/>
  <c r="J145" i="9"/>
  <c r="J144" i="9" s="1"/>
  <c r="J127" i="9"/>
  <c r="J121" i="9"/>
  <c r="J118" i="9"/>
  <c r="J117" i="9" s="1"/>
  <c r="J113" i="9"/>
  <c r="J101" i="9"/>
  <c r="J166" i="9" s="1"/>
  <c r="J92" i="9"/>
  <c r="J70" i="9"/>
  <c r="J59" i="9"/>
  <c r="J53" i="9"/>
  <c r="J45" i="9"/>
  <c r="J36" i="9"/>
  <c r="J28" i="9"/>
  <c r="I45" i="9"/>
  <c r="O24" i="9"/>
  <c r="J44" i="9" l="1"/>
  <c r="J100" i="9"/>
  <c r="H127" i="9"/>
  <c r="R24" i="9"/>
  <c r="G182" i="9"/>
  <c r="G145" i="9"/>
  <c r="G144" i="9" s="1"/>
  <c r="G127" i="9"/>
  <c r="G121" i="9"/>
  <c r="G118" i="9"/>
  <c r="G113" i="9"/>
  <c r="G105" i="9"/>
  <c r="G101" i="9"/>
  <c r="G92" i="9"/>
  <c r="G70" i="9"/>
  <c r="G59" i="9" s="1"/>
  <c r="G53" i="9"/>
  <c r="G47" i="9"/>
  <c r="G45" i="9" s="1"/>
  <c r="G36" i="9"/>
  <c r="G28" i="9"/>
  <c r="G22" i="9"/>
  <c r="G15" i="9"/>
  <c r="G44" i="9" l="1"/>
  <c r="G14" i="9"/>
  <c r="G13" i="9" s="1"/>
  <c r="J163" i="9"/>
  <c r="J99" i="9"/>
  <c r="J43" i="9" s="1"/>
  <c r="J42" i="9" s="1"/>
  <c r="G100" i="9"/>
  <c r="G117" i="9"/>
  <c r="G166" i="9"/>
  <c r="J170" i="9" l="1"/>
  <c r="J171" i="9"/>
  <c r="G180" i="9"/>
  <c r="J169" i="9"/>
  <c r="G179" i="9"/>
  <c r="G172" i="9"/>
  <c r="G158" i="9"/>
  <c r="G99" i="9"/>
  <c r="G43" i="9" s="1"/>
  <c r="G161" i="9" s="1"/>
  <c r="G163" i="9"/>
  <c r="G169" i="9" s="1"/>
  <c r="G173" i="9" s="1"/>
  <c r="J161" i="9"/>
  <c r="H35" i="1"/>
  <c r="H15" i="1"/>
  <c r="G171" i="9" l="1"/>
  <c r="G42" i="9"/>
  <c r="G170" i="9"/>
  <c r="G152" i="9"/>
  <c r="G155" i="9"/>
  <c r="T163" i="9"/>
  <c r="N105" i="9" l="1"/>
  <c r="O20" i="9" l="1"/>
  <c r="R20" i="9"/>
  <c r="I15" i="9" l="1"/>
  <c r="H57" i="1" l="1"/>
  <c r="G57" i="1"/>
  <c r="P69" i="9" l="1"/>
  <c r="G56" i="1" l="1"/>
  <c r="K36" i="9" l="1"/>
  <c r="P15" i="9"/>
  <c r="I22" i="9"/>
  <c r="P22" i="9" s="1"/>
  <c r="I28" i="9"/>
  <c r="J22" i="9"/>
  <c r="H22" i="1"/>
  <c r="L22" i="1" s="1"/>
  <c r="H26" i="1"/>
  <c r="I101" i="9"/>
  <c r="G25" i="1" s="1"/>
  <c r="I105" i="9"/>
  <c r="Q49" i="9"/>
  <c r="I121" i="9"/>
  <c r="P121" i="9" s="1"/>
  <c r="P167" i="9"/>
  <c r="R35" i="9"/>
  <c r="R40" i="9"/>
  <c r="R41" i="9"/>
  <c r="R46" i="9"/>
  <c r="R48" i="9"/>
  <c r="R50" i="9"/>
  <c r="R51" i="9"/>
  <c r="R52" i="9"/>
  <c r="R54" i="9"/>
  <c r="R56" i="9"/>
  <c r="R57" i="9"/>
  <c r="R58" i="9"/>
  <c r="R60" i="9"/>
  <c r="R61" i="9"/>
  <c r="R62" i="9"/>
  <c r="R64" i="9"/>
  <c r="R66" i="9"/>
  <c r="R69" i="9"/>
  <c r="R75" i="9"/>
  <c r="R76" i="9"/>
  <c r="R78" i="9"/>
  <c r="R79" i="9"/>
  <c r="R80" i="9"/>
  <c r="R81" i="9"/>
  <c r="R82" i="9"/>
  <c r="R83" i="9"/>
  <c r="R84" i="9"/>
  <c r="R85" i="9"/>
  <c r="R94" i="9"/>
  <c r="R95" i="9"/>
  <c r="R96" i="9"/>
  <c r="R97" i="9"/>
  <c r="R102" i="9"/>
  <c r="R103" i="9"/>
  <c r="R104" i="9"/>
  <c r="R106" i="9"/>
  <c r="R108" i="9"/>
  <c r="R109" i="9"/>
  <c r="R110" i="9"/>
  <c r="R119" i="9"/>
  <c r="R120" i="9"/>
  <c r="R122" i="9"/>
  <c r="R126" i="9"/>
  <c r="R128" i="9"/>
  <c r="R133" i="9"/>
  <c r="R134" i="9"/>
  <c r="R135" i="9"/>
  <c r="R136" i="9"/>
  <c r="R139" i="9"/>
  <c r="R144" i="9"/>
  <c r="R148" i="9"/>
  <c r="R151" i="9"/>
  <c r="R153" i="9"/>
  <c r="R154" i="9"/>
  <c r="R156" i="9"/>
  <c r="R157" i="9"/>
  <c r="R159" i="9"/>
  <c r="R160" i="9"/>
  <c r="R162" i="9"/>
  <c r="R164" i="9"/>
  <c r="R167" i="9"/>
  <c r="R168" i="9"/>
  <c r="R174" i="9"/>
  <c r="R175" i="9"/>
  <c r="R176" i="9"/>
  <c r="R177" i="9"/>
  <c r="R178" i="9"/>
  <c r="R16" i="9"/>
  <c r="R17" i="9"/>
  <c r="R18" i="9"/>
  <c r="R19" i="9"/>
  <c r="R21" i="9"/>
  <c r="R23" i="9"/>
  <c r="M67" i="1"/>
  <c r="H56" i="1"/>
  <c r="L56" i="1" s="1"/>
  <c r="L18" i="1"/>
  <c r="L27" i="1"/>
  <c r="L28" i="1"/>
  <c r="M61" i="1"/>
  <c r="M29" i="1"/>
  <c r="M26" i="1"/>
  <c r="H62" i="1"/>
  <c r="L62" i="1" s="1"/>
  <c r="H61" i="1"/>
  <c r="L61" i="1" s="1"/>
  <c r="H32" i="1"/>
  <c r="L32" i="1" s="1"/>
  <c r="H30" i="1"/>
  <c r="L30" i="1" s="1"/>
  <c r="L15" i="1"/>
  <c r="G62" i="1"/>
  <c r="G61" i="1"/>
  <c r="M64" i="1"/>
  <c r="M63" i="1"/>
  <c r="M62" i="1"/>
  <c r="M37" i="1"/>
  <c r="M31" i="1"/>
  <c r="M30" i="1"/>
  <c r="M25" i="1"/>
  <c r="M24" i="1"/>
  <c r="M22" i="1"/>
  <c r="M21" i="1"/>
  <c r="M17" i="1"/>
  <c r="M16" i="1"/>
  <c r="M15" i="1"/>
  <c r="M14" i="1"/>
  <c r="M13" i="1"/>
  <c r="M135" i="9"/>
  <c r="M127" i="9" s="1"/>
  <c r="K77" i="9"/>
  <c r="L77" i="9"/>
  <c r="M77" i="9"/>
  <c r="N77" i="9"/>
  <c r="O77" i="9"/>
  <c r="K63" i="9"/>
  <c r="L63" i="9"/>
  <c r="M63" i="9"/>
  <c r="N63" i="9"/>
  <c r="O165" i="9"/>
  <c r="O69" i="9"/>
  <c r="O136" i="9"/>
  <c r="P136" i="9"/>
  <c r="O135" i="9"/>
  <c r="P135" i="9"/>
  <c r="O134" i="9"/>
  <c r="P134" i="9"/>
  <c r="P168" i="9"/>
  <c r="P174" i="9"/>
  <c r="O167" i="9"/>
  <c r="O168" i="9"/>
  <c r="O174" i="9"/>
  <c r="O175" i="9"/>
  <c r="O176" i="9"/>
  <c r="O177" i="9"/>
  <c r="O178" i="9"/>
  <c r="Q16" i="9"/>
  <c r="Q17" i="9"/>
  <c r="Q18" i="9"/>
  <c r="Q19" i="9"/>
  <c r="Q23" i="9"/>
  <c r="Q25" i="9"/>
  <c r="Q35" i="9"/>
  <c r="Q40" i="9"/>
  <c r="Q41" i="9"/>
  <c r="Q48" i="9"/>
  <c r="Q50" i="9"/>
  <c r="Q51" i="9"/>
  <c r="Q54" i="9"/>
  <c r="Q56" i="9"/>
  <c r="Q57" i="9"/>
  <c r="Q58" i="9"/>
  <c r="Q60" i="9"/>
  <c r="Q61" i="9"/>
  <c r="Q64" i="9"/>
  <c r="Q66" i="9"/>
  <c r="Q69" i="9"/>
  <c r="Q76" i="9"/>
  <c r="Q78" i="9"/>
  <c r="Q79" i="9"/>
  <c r="Q80" i="9"/>
  <c r="Q81" i="9"/>
  <c r="Q82" i="9"/>
  <c r="Q84" i="9"/>
  <c r="Q85" i="9"/>
  <c r="Q94" i="9"/>
  <c r="Q102" i="9"/>
  <c r="Q103" i="9"/>
  <c r="Q104" i="9"/>
  <c r="Q106" i="9"/>
  <c r="Q108" i="9"/>
  <c r="Q109" i="9"/>
  <c r="Q119" i="9"/>
  <c r="Q120" i="9"/>
  <c r="Q122" i="9"/>
  <c r="Q126" i="9"/>
  <c r="Q133" i="9"/>
  <c r="Q134" i="9"/>
  <c r="Q136" i="9"/>
  <c r="Q139" i="9"/>
  <c r="Q144" i="9"/>
  <c r="Q148" i="9"/>
  <c r="Q151" i="9"/>
  <c r="Q167" i="9"/>
  <c r="Q168" i="9"/>
  <c r="Q174" i="9"/>
  <c r="Q175" i="9"/>
  <c r="Q176" i="9"/>
  <c r="Q177" i="9"/>
  <c r="Q178" i="9"/>
  <c r="P156" i="9"/>
  <c r="O156" i="9"/>
  <c r="P126" i="9"/>
  <c r="O126" i="9"/>
  <c r="P122" i="9"/>
  <c r="O122" i="9"/>
  <c r="P119" i="9"/>
  <c r="O119" i="9"/>
  <c r="P109" i="9"/>
  <c r="O109" i="9"/>
  <c r="P108" i="9"/>
  <c r="O108" i="9"/>
  <c r="P106" i="9"/>
  <c r="O106" i="9"/>
  <c r="P104" i="9"/>
  <c r="O104" i="9"/>
  <c r="P103" i="9"/>
  <c r="O103" i="9"/>
  <c r="P102" i="9"/>
  <c r="O102" i="9"/>
  <c r="P98" i="9"/>
  <c r="O94" i="9"/>
  <c r="P85" i="9"/>
  <c r="O85" i="9"/>
  <c r="P82" i="9"/>
  <c r="O82" i="9"/>
  <c r="P81" i="9"/>
  <c r="O81" i="9"/>
  <c r="P80" i="9"/>
  <c r="O80" i="9"/>
  <c r="P78" i="9"/>
  <c r="O78" i="9"/>
  <c r="P77" i="9"/>
  <c r="P76" i="9"/>
  <c r="O76" i="9"/>
  <c r="P66" i="9"/>
  <c r="O66" i="9"/>
  <c r="P64" i="9"/>
  <c r="O64" i="9"/>
  <c r="P63" i="9"/>
  <c r="P61" i="9"/>
  <c r="O61" i="9"/>
  <c r="P60" i="9"/>
  <c r="O60" i="9"/>
  <c r="P58" i="9"/>
  <c r="O58" i="9"/>
  <c r="P57" i="9"/>
  <c r="O57" i="9"/>
  <c r="P56" i="9"/>
  <c r="O56" i="9"/>
  <c r="P55" i="9"/>
  <c r="P54" i="9"/>
  <c r="O54" i="9"/>
  <c r="P51" i="9"/>
  <c r="O51" i="9"/>
  <c r="P50" i="9"/>
  <c r="O50" i="9"/>
  <c r="P49" i="9"/>
  <c r="O49" i="9"/>
  <c r="P48" i="9"/>
  <c r="O48" i="9"/>
  <c r="P41" i="9"/>
  <c r="O41" i="9"/>
  <c r="P40" i="9"/>
  <c r="O40" i="9"/>
  <c r="P35" i="9"/>
  <c r="O35" i="9"/>
  <c r="P25" i="9"/>
  <c r="P23" i="9"/>
  <c r="O23" i="9"/>
  <c r="P19" i="9"/>
  <c r="O19" i="9"/>
  <c r="P18" i="9"/>
  <c r="O18" i="9"/>
  <c r="P17" i="9"/>
  <c r="O17" i="9"/>
  <c r="P16" i="9"/>
  <c r="O16" i="9"/>
  <c r="M194" i="9"/>
  <c r="C194" i="9"/>
  <c r="H193" i="9"/>
  <c r="C193" i="9"/>
  <c r="N188" i="9"/>
  <c r="N187" i="9"/>
  <c r="N186" i="9"/>
  <c r="M182" i="9"/>
  <c r="L182" i="9"/>
  <c r="K182" i="9"/>
  <c r="H69" i="1"/>
  <c r="I182" i="9"/>
  <c r="H182" i="9"/>
  <c r="G69" i="1" s="1"/>
  <c r="N181" i="9"/>
  <c r="R165" i="9"/>
  <c r="N157" i="9"/>
  <c r="N154" i="9"/>
  <c r="N153" i="9"/>
  <c r="N145" i="9"/>
  <c r="N144" i="9" s="1"/>
  <c r="M145" i="9"/>
  <c r="M144" i="9" s="1"/>
  <c r="L145" i="9"/>
  <c r="L144" i="9" s="1"/>
  <c r="K145" i="9"/>
  <c r="K144" i="9" s="1"/>
  <c r="I145" i="9"/>
  <c r="I144" i="9" s="1"/>
  <c r="G32" i="1" s="1"/>
  <c r="N135" i="9"/>
  <c r="N127" i="9" s="1"/>
  <c r="L135" i="9"/>
  <c r="L127" i="9" s="1"/>
  <c r="K135" i="9"/>
  <c r="K128" i="9"/>
  <c r="I127" i="9"/>
  <c r="N121" i="9"/>
  <c r="M121" i="9"/>
  <c r="L121" i="9"/>
  <c r="L118" i="9"/>
  <c r="K121" i="9"/>
  <c r="H121" i="9"/>
  <c r="R121" i="9" s="1"/>
  <c r="N118" i="9"/>
  <c r="M118" i="9"/>
  <c r="K118" i="9"/>
  <c r="K101" i="9"/>
  <c r="K105" i="9"/>
  <c r="K113" i="9"/>
  <c r="H118" i="9"/>
  <c r="I118" i="9"/>
  <c r="P118" i="9" s="1"/>
  <c r="N113" i="9"/>
  <c r="M113" i="9"/>
  <c r="L113" i="9"/>
  <c r="I113" i="9"/>
  <c r="H113" i="9"/>
  <c r="M105" i="9"/>
  <c r="L105" i="9"/>
  <c r="L101" i="9"/>
  <c r="H105" i="9"/>
  <c r="N101" i="9"/>
  <c r="M101" i="9"/>
  <c r="M166" i="9" s="1"/>
  <c r="H101" i="9"/>
  <c r="N92" i="9"/>
  <c r="M92" i="9"/>
  <c r="L92" i="9"/>
  <c r="K92" i="9"/>
  <c r="I92" i="9"/>
  <c r="G22" i="1" s="1"/>
  <c r="H92" i="9"/>
  <c r="N70" i="9"/>
  <c r="M70" i="9"/>
  <c r="M45" i="9"/>
  <c r="M53" i="9"/>
  <c r="L70" i="9"/>
  <c r="L45" i="9"/>
  <c r="L53" i="9"/>
  <c r="K70" i="9"/>
  <c r="I70" i="9"/>
  <c r="I59" i="9" s="1"/>
  <c r="H70" i="9"/>
  <c r="H63" i="9"/>
  <c r="N53" i="9"/>
  <c r="K53" i="9"/>
  <c r="K45" i="9"/>
  <c r="H55" i="9"/>
  <c r="H53" i="9" s="1"/>
  <c r="I53" i="9"/>
  <c r="N45" i="9"/>
  <c r="H47" i="9"/>
  <c r="H45" i="9" s="1"/>
  <c r="N36" i="9"/>
  <c r="M36" i="9"/>
  <c r="L36" i="9"/>
  <c r="H17" i="1"/>
  <c r="L17" i="1" s="1"/>
  <c r="I36" i="9"/>
  <c r="H36" i="9"/>
  <c r="N30" i="9"/>
  <c r="N28" i="9" s="1"/>
  <c r="N22" i="9"/>
  <c r="M30" i="9"/>
  <c r="M28" i="9" s="1"/>
  <c r="L30" i="9"/>
  <c r="L28" i="9" s="1"/>
  <c r="K30" i="9"/>
  <c r="K28" i="9" s="1"/>
  <c r="H30" i="9"/>
  <c r="H28" i="9" s="1"/>
  <c r="M22" i="9"/>
  <c r="L22" i="9"/>
  <c r="K22" i="9"/>
  <c r="H22" i="9"/>
  <c r="H15" i="9"/>
  <c r="G59" i="1"/>
  <c r="H59" i="1"/>
  <c r="A2" i="5"/>
  <c r="A3" i="5"/>
  <c r="A4" i="5"/>
  <c r="A5" i="5"/>
  <c r="B28" i="5"/>
  <c r="F28" i="5"/>
  <c r="B29" i="5"/>
  <c r="F29" i="5"/>
  <c r="F32" i="5"/>
  <c r="E14" i="3"/>
  <c r="F14" i="3"/>
  <c r="G14" i="3"/>
  <c r="E15" i="3"/>
  <c r="H15" i="3"/>
  <c r="E16" i="3"/>
  <c r="H16" i="3"/>
  <c r="B21" i="3"/>
  <c r="D21" i="3"/>
  <c r="B22" i="3"/>
  <c r="D22" i="3"/>
  <c r="D25" i="3"/>
  <c r="M23" i="1"/>
  <c r="M65" i="1"/>
  <c r="M19" i="1"/>
  <c r="M20" i="1"/>
  <c r="M34" i="1"/>
  <c r="P164" i="9"/>
  <c r="P178" i="9"/>
  <c r="P175" i="9"/>
  <c r="P176" i="9"/>
  <c r="P177" i="9"/>
  <c r="O55" i="9"/>
  <c r="R49" i="9"/>
  <c r="O98" i="9"/>
  <c r="Q98" i="9"/>
  <c r="R98" i="9"/>
  <c r="Q77" i="9"/>
  <c r="R77" i="9"/>
  <c r="P127" i="9" l="1"/>
  <c r="G31" i="1"/>
  <c r="O36" i="9"/>
  <c r="G17" i="1"/>
  <c r="I17" i="1" s="1"/>
  <c r="P105" i="9"/>
  <c r="G26" i="1"/>
  <c r="M117" i="9"/>
  <c r="N59" i="9"/>
  <c r="N44" i="9" s="1"/>
  <c r="O22" i="9"/>
  <c r="N166" i="9"/>
  <c r="O47" i="9"/>
  <c r="H59" i="9"/>
  <c r="H44" i="9" s="1"/>
  <c r="K59" i="9"/>
  <c r="K44" i="9" s="1"/>
  <c r="N182" i="9"/>
  <c r="O28" i="9"/>
  <c r="Q92" i="9"/>
  <c r="O92" i="9"/>
  <c r="Q53" i="9"/>
  <c r="R22" i="9"/>
  <c r="I15" i="1"/>
  <c r="I44" i="9"/>
  <c r="I100" i="9"/>
  <c r="G24" i="1" s="1"/>
  <c r="P92" i="9"/>
  <c r="R92" i="9"/>
  <c r="I22" i="1"/>
  <c r="R55" i="9"/>
  <c r="O45" i="9"/>
  <c r="R36" i="9"/>
  <c r="P59" i="9"/>
  <c r="N117" i="9"/>
  <c r="I117" i="9"/>
  <c r="I30" i="1"/>
  <c r="I61" i="1"/>
  <c r="Q121" i="9"/>
  <c r="P101" i="9"/>
  <c r="I166" i="9"/>
  <c r="P166" i="9" s="1"/>
  <c r="I62" i="1"/>
  <c r="H117" i="9"/>
  <c r="Q118" i="9"/>
  <c r="Q36" i="9"/>
  <c r="H166" i="9"/>
  <c r="K117" i="9"/>
  <c r="M59" i="9"/>
  <c r="M44" i="9" s="1"/>
  <c r="I56" i="1"/>
  <c r="H14" i="3"/>
  <c r="O53" i="9"/>
  <c r="P53" i="9"/>
  <c r="I69" i="1"/>
  <c r="H31" i="1"/>
  <c r="Q127" i="9"/>
  <c r="R127" i="9"/>
  <c r="O127" i="9"/>
  <c r="Q15" i="9"/>
  <c r="J14" i="9"/>
  <c r="R15" i="9"/>
  <c r="O15" i="9"/>
  <c r="Q28" i="9"/>
  <c r="R28" i="9"/>
  <c r="H14" i="9"/>
  <c r="P45" i="9"/>
  <c r="R45" i="9"/>
  <c r="Q45" i="9"/>
  <c r="R53" i="9"/>
  <c r="P36" i="9"/>
  <c r="R118" i="9"/>
  <c r="R63" i="9"/>
  <c r="O121" i="9"/>
  <c r="P28" i="9"/>
  <c r="L59" i="9"/>
  <c r="L44" i="9" s="1"/>
  <c r="H16" i="1"/>
  <c r="R25" i="9"/>
  <c r="P47" i="9"/>
  <c r="O63" i="9"/>
  <c r="O118" i="9"/>
  <c r="Q22" i="9"/>
  <c r="O25" i="9"/>
  <c r="O101" i="9"/>
  <c r="Q55" i="9"/>
  <c r="Q47" i="9"/>
  <c r="H100" i="9"/>
  <c r="I14" i="9"/>
  <c r="G14" i="1" s="1"/>
  <c r="Q63" i="9"/>
  <c r="R47" i="9"/>
  <c r="L117" i="9"/>
  <c r="K127" i="9"/>
  <c r="L26" i="1"/>
  <c r="I26" i="1"/>
  <c r="O105" i="9"/>
  <c r="R105" i="9"/>
  <c r="Q105" i="9"/>
  <c r="L100" i="9"/>
  <c r="L163" i="9" s="1"/>
  <c r="K100" i="9"/>
  <c r="K163" i="9" s="1"/>
  <c r="N100" i="9"/>
  <c r="K166" i="9"/>
  <c r="M100" i="9"/>
  <c r="M99" i="9" s="1"/>
  <c r="L166" i="9"/>
  <c r="R101" i="9"/>
  <c r="H25" i="1"/>
  <c r="Q101" i="9"/>
  <c r="N14" i="9"/>
  <c r="N172" i="9" s="1"/>
  <c r="M14" i="9"/>
  <c r="M13" i="9" s="1"/>
  <c r="L14" i="9"/>
  <c r="L158" i="9" s="1"/>
  <c r="K14" i="9"/>
  <c r="K13" i="9" s="1"/>
  <c r="P44" i="9" l="1"/>
  <c r="G21" i="1"/>
  <c r="P117" i="9"/>
  <c r="G29" i="1"/>
  <c r="R59" i="9"/>
  <c r="J179" i="9"/>
  <c r="J180" i="9"/>
  <c r="J173" i="9"/>
  <c r="J172" i="9"/>
  <c r="J158" i="9"/>
  <c r="I99" i="9"/>
  <c r="L99" i="9"/>
  <c r="L43" i="9" s="1"/>
  <c r="L42" i="9" s="1"/>
  <c r="N158" i="9"/>
  <c r="N180" i="9"/>
  <c r="N179" i="9"/>
  <c r="N13" i="9"/>
  <c r="O59" i="9"/>
  <c r="O44" i="9"/>
  <c r="I163" i="9"/>
  <c r="I171" i="9" s="1"/>
  <c r="P100" i="9"/>
  <c r="Q59" i="9"/>
  <c r="L13" i="9"/>
  <c r="H179" i="9"/>
  <c r="H172" i="9"/>
  <c r="H180" i="9"/>
  <c r="H158" i="9"/>
  <c r="H13" i="9"/>
  <c r="G65" i="1"/>
  <c r="L31" i="1"/>
  <c r="I31" i="1"/>
  <c r="I180" i="9"/>
  <c r="P180" i="9" s="1"/>
  <c r="I179" i="9"/>
  <c r="P179" i="9" s="1"/>
  <c r="P14" i="9"/>
  <c r="P151" i="9" s="1"/>
  <c r="I172" i="9"/>
  <c r="P172" i="9" s="1"/>
  <c r="I13" i="9"/>
  <c r="G13" i="1" s="1"/>
  <c r="I158" i="9"/>
  <c r="L16" i="1"/>
  <c r="I16" i="1"/>
  <c r="R14" i="9"/>
  <c r="Q14" i="9"/>
  <c r="J13" i="9"/>
  <c r="H14" i="1"/>
  <c r="O14" i="9"/>
  <c r="O151" i="9" s="1"/>
  <c r="Q117" i="9"/>
  <c r="H29" i="1"/>
  <c r="R117" i="9"/>
  <c r="O117" i="9"/>
  <c r="M163" i="9"/>
  <c r="H99" i="9"/>
  <c r="H163" i="9"/>
  <c r="H171" i="9" s="1"/>
  <c r="K158" i="9"/>
  <c r="N163" i="9"/>
  <c r="N171" i="9" s="1"/>
  <c r="N99" i="9"/>
  <c r="K99" i="9"/>
  <c r="K43" i="9" s="1"/>
  <c r="K42" i="9" s="1"/>
  <c r="K152" i="9" s="1"/>
  <c r="M43" i="9"/>
  <c r="M42" i="9" s="1"/>
  <c r="M152" i="9" s="1"/>
  <c r="H24" i="1"/>
  <c r="Q100" i="9"/>
  <c r="O100" i="9"/>
  <c r="R100" i="9"/>
  <c r="O166" i="9"/>
  <c r="R166" i="9"/>
  <c r="Q166" i="9"/>
  <c r="L25" i="1"/>
  <c r="I25" i="1"/>
  <c r="M158" i="9"/>
  <c r="L152" i="9" l="1"/>
  <c r="P99" i="9"/>
  <c r="G23" i="1"/>
  <c r="I43" i="9"/>
  <c r="J155" i="9"/>
  <c r="J152" i="9"/>
  <c r="R13" i="9"/>
  <c r="N43" i="9"/>
  <c r="N42" i="9" s="1"/>
  <c r="N152" i="9" s="1"/>
  <c r="N170" i="9"/>
  <c r="Q44" i="9"/>
  <c r="R44" i="9"/>
  <c r="H21" i="1"/>
  <c r="L21" i="1" s="1"/>
  <c r="I170" i="9"/>
  <c r="P170" i="9" s="1"/>
  <c r="I169" i="9"/>
  <c r="P169" i="9" s="1"/>
  <c r="P163" i="9"/>
  <c r="R179" i="9"/>
  <c r="Q179" i="9"/>
  <c r="O179" i="9"/>
  <c r="H170" i="9"/>
  <c r="G63" i="1" s="1"/>
  <c r="H169" i="9"/>
  <c r="R158" i="9"/>
  <c r="Q158" i="9"/>
  <c r="P13" i="9"/>
  <c r="I29" i="1"/>
  <c r="L29" i="1"/>
  <c r="H65" i="1"/>
  <c r="I14" i="1"/>
  <c r="L14" i="1"/>
  <c r="O172" i="9"/>
  <c r="Q172" i="9"/>
  <c r="R172" i="9"/>
  <c r="Q13" i="9"/>
  <c r="O13" i="9"/>
  <c r="H13" i="1"/>
  <c r="H43" i="9"/>
  <c r="Q180" i="9"/>
  <c r="O180" i="9"/>
  <c r="R180" i="9"/>
  <c r="K155" i="9"/>
  <c r="L155" i="9"/>
  <c r="M155" i="9"/>
  <c r="N169" i="9"/>
  <c r="M161" i="9"/>
  <c r="L161" i="9"/>
  <c r="K161" i="9"/>
  <c r="R163" i="9"/>
  <c r="O163" i="9"/>
  <c r="Q163" i="9"/>
  <c r="O171" i="9"/>
  <c r="L24" i="1"/>
  <c r="I24" i="1"/>
  <c r="H23" i="1"/>
  <c r="R99" i="9"/>
  <c r="Q99" i="9"/>
  <c r="O99" i="9"/>
  <c r="I161" i="9" l="1"/>
  <c r="P161" i="9" s="1"/>
  <c r="G20" i="1"/>
  <c r="I42" i="9"/>
  <c r="P43" i="9"/>
  <c r="P154" i="9" s="1"/>
  <c r="N161" i="9"/>
  <c r="O43" i="9"/>
  <c r="O154" i="9" s="1"/>
  <c r="Q43" i="9"/>
  <c r="H20" i="1"/>
  <c r="L20" i="1" s="1"/>
  <c r="I21" i="1"/>
  <c r="I173" i="9"/>
  <c r="O173" i="9" s="1"/>
  <c r="L65" i="1"/>
  <c r="I65" i="1"/>
  <c r="H42" i="9"/>
  <c r="H161" i="9"/>
  <c r="Q161" i="9" s="1"/>
  <c r="I13" i="1"/>
  <c r="L13" i="1"/>
  <c r="G64" i="1"/>
  <c r="H173" i="9"/>
  <c r="R43" i="9"/>
  <c r="I23" i="1"/>
  <c r="L23" i="1"/>
  <c r="H64" i="1"/>
  <c r="Q169" i="9"/>
  <c r="R169" i="9"/>
  <c r="O169" i="9"/>
  <c r="H63" i="1"/>
  <c r="O170" i="9"/>
  <c r="Q170" i="9"/>
  <c r="R170" i="9"/>
  <c r="O161" i="9"/>
  <c r="I152" i="9" l="1"/>
  <c r="G19" i="1"/>
  <c r="O42" i="9"/>
  <c r="I155" i="9"/>
  <c r="N155" i="9" s="1"/>
  <c r="P42" i="9"/>
  <c r="P173" i="9"/>
  <c r="H19" i="1"/>
  <c r="H34" i="1" s="1"/>
  <c r="I20" i="1"/>
  <c r="Q42" i="9"/>
  <c r="R42" i="9"/>
  <c r="R173" i="9"/>
  <c r="Q173" i="9"/>
  <c r="R161" i="9"/>
  <c r="H155" i="9"/>
  <c r="H152" i="9"/>
  <c r="L64" i="1"/>
  <c r="I64" i="1"/>
  <c r="I63" i="1"/>
  <c r="L63" i="1"/>
  <c r="H67" i="1" l="1"/>
  <c r="L67" i="1" s="1"/>
  <c r="L19" i="1"/>
  <c r="I19" i="1"/>
  <c r="R155" i="9"/>
  <c r="Q152" i="9"/>
  <c r="R152" i="9"/>
  <c r="G67" i="1"/>
  <c r="G34" i="1"/>
  <c r="I34" i="1" s="1"/>
  <c r="L34" i="1"/>
  <c r="I67" i="1" l="1"/>
</calcChain>
</file>

<file path=xl/sharedStrings.xml><?xml version="1.0" encoding="utf-8"?>
<sst xmlns="http://schemas.openxmlformats.org/spreadsheetml/2006/main" count="747" uniqueCount="452">
  <si>
    <t xml:space="preserve">- mii lei - </t>
  </si>
  <si>
    <t>INDICATORI</t>
  </si>
  <si>
    <t>Nr. rd.</t>
  </si>
  <si>
    <t>%</t>
  </si>
  <si>
    <t>9 = 7/5</t>
  </si>
  <si>
    <t>10 = 8/7</t>
  </si>
  <si>
    <t>6 = 5/4</t>
  </si>
  <si>
    <t>I.</t>
  </si>
  <si>
    <t>VENITURI TOTALE (rd. 1 = rd. 2 + rd. 5 + rd. 6)</t>
  </si>
  <si>
    <t>Venituri totale din exploatare, din care:</t>
  </si>
  <si>
    <t>a)</t>
  </si>
  <si>
    <t>b)</t>
  </si>
  <si>
    <t>Venituri financiare</t>
  </si>
  <si>
    <t>Venituri extraordinare</t>
  </si>
  <si>
    <t>II</t>
  </si>
  <si>
    <t>CHELTUIELI TOTALE (rd. 7 = rd. 8 + rd. 20 + rd. 21)</t>
  </si>
  <si>
    <t>Cheltuieli de exploatare, din care:</t>
  </si>
  <si>
    <t>A.</t>
  </si>
  <si>
    <t>cheltuieli cu bunuri şi servicii</t>
  </si>
  <si>
    <t>B.</t>
  </si>
  <si>
    <t>cheltuieli cu impozite, taxe şi vărsăminte asimilate</t>
  </si>
  <si>
    <t>C.</t>
  </si>
  <si>
    <t>cheltuieli cu personalul, din care:</t>
  </si>
  <si>
    <t>C0</t>
  </si>
  <si>
    <t>Cheltuieli de natură salarială(rd. 13 + rd. 14)</t>
  </si>
  <si>
    <t>C1</t>
  </si>
  <si>
    <t>ch. cu salariile</t>
  </si>
  <si>
    <t>C2</t>
  </si>
  <si>
    <t>bonusuri</t>
  </si>
  <si>
    <t>C3</t>
  </si>
  <si>
    <t>alte cheltuieli cu personalul, din care:</t>
  </si>
  <si>
    <t>cheltuieli cu plăţi compensatorii aferente disponibilizărilor de personal</t>
  </si>
  <si>
    <t>C4</t>
  </si>
  <si>
    <t>Cheltuieli aferente contractului de mandat şi a altor organe de conducere şi control, comisii şi comitete</t>
  </si>
  <si>
    <t>C5</t>
  </si>
  <si>
    <t>cheltuieli cu asigurările şi protecţia socială, fondurile speciale şi alte obligaţii legale</t>
  </si>
  <si>
    <t>D.</t>
  </si>
  <si>
    <t>alte cheltuieli de exploatare</t>
  </si>
  <si>
    <t>Cheltuieli financiare</t>
  </si>
  <si>
    <t>Cheltuieli extraordinare</t>
  </si>
  <si>
    <t>III</t>
  </si>
  <si>
    <t>REZULTATUL BRUT (profit/pierdere)</t>
  </si>
  <si>
    <t>IV</t>
  </si>
  <si>
    <t>IMPOZIT PE PROFIT</t>
  </si>
  <si>
    <t>V</t>
  </si>
  <si>
    <t>PROFITUL CONTABIL RĂMAS DUPĂ DEDUCEREA IMPOZITULUI PE PROFIT, din care:</t>
  </si>
  <si>
    <t>Rezerve legale</t>
  </si>
  <si>
    <t>Alte rezerve reprezentând facilităţi fiscale prevăzute de lege</t>
  </si>
  <si>
    <t>Acoperirea pierderilor contabile din anii precedenţi</t>
  </si>
  <si>
    <t>Constituirea surselor proprii de finanţare pentru proiectele cofinanţate din împrumuturi externe, precum şi pentru constituirea surselor necesare rambursării ratelor de capital, plăţii dobânzilor, comisioanelor şi altor costuri aferente acestor împrumuturi</t>
  </si>
  <si>
    <t>Alte repartizări prevăzute de lege</t>
  </si>
  <si>
    <t>Profitul contabil rămas după deducerea sumelor de la rd. 25, 26, 27, 28, 29</t>
  </si>
  <si>
    <t>Participarea salariaţilor la profit în limita a 10% din profitul net, dar nu mai mult de nivelul unui salariu de bază mediu lunar realizat la nivelul operatorului economic în exerciţiul financiar de referinţă</t>
  </si>
  <si>
    <t>Minimum 50% vărsăminte la bugetul de stat sau local în cazul regiilor autonome, ori dividende cuvenite acţionarilor, în cazul societăţilor/ companiilor naţionale şi societăţilor cu capital integral sau majoritar de stat, din care:</t>
  </si>
  <si>
    <t>- dividende cuvenite bugetului de stat</t>
  </si>
  <si>
    <t>- dividende cuvenite bugetului local</t>
  </si>
  <si>
    <t>33a</t>
  </si>
  <si>
    <t>c)</t>
  </si>
  <si>
    <t>- dividende cuvenite altor acţionari</t>
  </si>
  <si>
    <t>Profitul nerepartizat pe destinaţiile prevăzute la rd. 31 - rd. 32 se repartizează la alte rezerve şi constituie sursă proprie de finanţare</t>
  </si>
  <si>
    <t>VI</t>
  </si>
  <si>
    <t>VENITURI DIN FONDURI EUROPENE</t>
  </si>
  <si>
    <t>VII</t>
  </si>
  <si>
    <t>CHELTUIELI ELIGIBILE DIN FONDURI EUROPENE, din care</t>
  </si>
  <si>
    <t>cheltuieli materiale</t>
  </si>
  <si>
    <t>cheltuieli cu salariile</t>
  </si>
  <si>
    <t>cheltuieli privind prestările de servicii</t>
  </si>
  <si>
    <t>d)</t>
  </si>
  <si>
    <t>cheltuieli cu reclama şi publicitate</t>
  </si>
  <si>
    <t>e)</t>
  </si>
  <si>
    <t>alte cheltuieli</t>
  </si>
  <si>
    <t>VIII</t>
  </si>
  <si>
    <t>SURSE DE FINANŢARE A INVESTIŢIILOR, din care:</t>
  </si>
  <si>
    <t>Alocaţii de la buget</t>
  </si>
  <si>
    <t>alocaţii bugetare aferente plăţii angajamentelor din anii anterior</t>
  </si>
  <si>
    <t>IX</t>
  </si>
  <si>
    <t>CHELTUIELI PENTRU INVESTIŢII</t>
  </si>
  <si>
    <t>X</t>
  </si>
  <si>
    <t>DATE DE FUNDAMENTARE</t>
  </si>
  <si>
    <t>Nr. de personal prognozat la finele anului</t>
  </si>
  <si>
    <t>Nr. mediu de salariaţi total</t>
  </si>
  <si>
    <t>Castigul mediu lunar pe salariat (lei/persoană) determinat pe baza cheltuielilor de natură salarială *)</t>
  </si>
  <si>
    <t>Castigul mediu lunar pe salariat determinat pe baza cheltuielilor cu salariile (lei/persoană) (rd. 13/rd. 49)/12*1000</t>
  </si>
  <si>
    <t>Productivitatea muncii în unităţi valorice pe total personal mediu (mii lei/persoană) (rd. 2/rd. 49)</t>
  </si>
  <si>
    <t>Productivitatea muncii în unităţi fizice pe total personal mediu (cantitate produse finite/ persoană)</t>
  </si>
  <si>
    <t>Cheltuieli totale la 1000 lei venituri totale (rd. 7/rd. 1)x1000</t>
  </si>
  <si>
    <t>Plăţi restante</t>
  </si>
  <si>
    <t>Creanţe restante</t>
  </si>
  <si>
    <t>ANEXA Nr. 2</t>
  </si>
  <si>
    <t>Aprobat</t>
  </si>
  <si>
    <t>din care:</t>
  </si>
  <si>
    <t>Trim III</t>
  </si>
  <si>
    <t>3a</t>
  </si>
  <si>
    <t>6a</t>
  </si>
  <si>
    <t>VENITURI TOTALE (rd. 2 + rd. 22 + rd. 28)</t>
  </si>
  <si>
    <t>Venituri totale din exploatare (rd. 3 + rd. 8 + rd. 9 + rd. 12 + rd. 13 + rd. 14), din care:</t>
  </si>
  <si>
    <t>din producţia vândută (rd. 4 + rd. 5 + rd. 6 + rd. 7), din care:</t>
  </si>
  <si>
    <t>a1)</t>
  </si>
  <si>
    <t>din vânzarea produselor</t>
  </si>
  <si>
    <t>a2)</t>
  </si>
  <si>
    <t>din servicii prestate</t>
  </si>
  <si>
    <t>a3)</t>
  </si>
  <si>
    <t>din redevenţe şi chirii</t>
  </si>
  <si>
    <t>a4)</t>
  </si>
  <si>
    <t>alte venituri</t>
  </si>
  <si>
    <t>din vânzarea mărfurilor</t>
  </si>
  <si>
    <t>c1</t>
  </si>
  <si>
    <t>c2</t>
  </si>
  <si>
    <t>din producţia de imobilizări</t>
  </si>
  <si>
    <t>venituri aferente costului producţiei în curs de execuţie</t>
  </si>
  <si>
    <t>f)</t>
  </si>
  <si>
    <t>alte venituri din exploatare (rd. 15 + rd. 16 + rd. 19 + rd. 20 + rd. 21), din care:</t>
  </si>
  <si>
    <t>f1)</t>
  </si>
  <si>
    <t>din amenzi şi penalităţi</t>
  </si>
  <si>
    <t>f2)</t>
  </si>
  <si>
    <t>din vânzarea activelor şi alte operaţii de capital (rd. 18 + rd. 19), din care:</t>
  </si>
  <si>
    <t>- active corporale</t>
  </si>
  <si>
    <t>- active necorporale</t>
  </si>
  <si>
    <t>f3)</t>
  </si>
  <si>
    <t>din subvenţii pentru investiţii</t>
  </si>
  <si>
    <t>f4)</t>
  </si>
  <si>
    <t>din valorificarea certificatelor CO2</t>
  </si>
  <si>
    <t>f5)</t>
  </si>
  <si>
    <t>Venituri financiare (rd. 23 + rd. 24 + rd. 25 + rd. 26 + rd. 27), din care:</t>
  </si>
  <si>
    <t>din imobilizări financiare</t>
  </si>
  <si>
    <t>din investiţii financiare</t>
  </si>
  <si>
    <t>din diferenţe de curs</t>
  </si>
  <si>
    <t>din dobânzi</t>
  </si>
  <si>
    <t>alte venituri financiare</t>
  </si>
  <si>
    <t>CHELTUIELI TOTALE (rd. 30 + rd. 136 + rd. 144)</t>
  </si>
  <si>
    <t>A1</t>
  </si>
  <si>
    <t>cheltuieli cu materiile prime</t>
  </si>
  <si>
    <t>cheltuieli cu materialele consumabile, din care:</t>
  </si>
  <si>
    <t>b1)</t>
  </si>
  <si>
    <t>b2)</t>
  </si>
  <si>
    <t>cheltuieli cu combustibilii</t>
  </si>
  <si>
    <t>cheltuieli privind materialele de natura obiectelor de inventar</t>
  </si>
  <si>
    <t>cheltuieli privind energia şi apa</t>
  </si>
  <si>
    <t>cheltuieli privind mărfurile</t>
  </si>
  <si>
    <t>A2</t>
  </si>
  <si>
    <t>cheltuieli cu întreţinerea şi reparaţiile</t>
  </si>
  <si>
    <t>cheltuieli privind chiriile (rd. 43 + rd. 44) din care:</t>
  </si>
  <si>
    <t>- către operatori cu capital integral/majoritar de stat</t>
  </si>
  <si>
    <t>- către operatori cu capital privat</t>
  </si>
  <si>
    <t>prime de asigurare</t>
  </si>
  <si>
    <t>A3</t>
  </si>
  <si>
    <t>cheltuieli cu colaboratorii</t>
  </si>
  <si>
    <t>cheltuieli privind comisioanele şi onorariul, din care:</t>
  </si>
  <si>
    <t>cheltuieli privind consultanţa juridică</t>
  </si>
  <si>
    <t>c1)</t>
  </si>
  <si>
    <t>cheltuieli de protocol, din care:</t>
  </si>
  <si>
    <t>- tichete cadou potrivit Legii nr. 193/2006, cu modificările ulterioare</t>
  </si>
  <si>
    <t>c2)</t>
  </si>
  <si>
    <t>cheltuieli de reclamă şi publicitate, din care:</t>
  </si>
  <si>
    <t>- tichete cadou ptr. cheltuieli de reclamă şi publicitate, potrivit Legii nr. 193/2006, cu modificările ulterioare</t>
  </si>
  <si>
    <t>- tichete cadou ptr. campanii de marketing, studiul pieţei, promovarea pe pieţe existente sau noi, potrivit Legii nr. 193/2006, cu modificările ulterioare</t>
  </si>
  <si>
    <t>- ch.de promovare a produselor</t>
  </si>
  <si>
    <t>d1)</t>
  </si>
  <si>
    <t>ch.de sponsorizare in domeniul medical şi sanatate</t>
  </si>
  <si>
    <t>d2)</t>
  </si>
  <si>
    <t>ch. de sponsorizare in domeniile educatie, invatamant, social şi sport, din care:</t>
  </si>
  <si>
    <t>d3)</t>
  </si>
  <si>
    <t>- pentru cluburile sportive</t>
  </si>
  <si>
    <t>d4)</t>
  </si>
  <si>
    <t>ch. de sponsorizare pentru alte actiuni şi activitati</t>
  </si>
  <si>
    <t>cheltuieli cu transportul de bunuri şi persoane</t>
  </si>
  <si>
    <t>cheltuieli de deplasare, detaşare, transfer,din care:</t>
  </si>
  <si>
    <t>-interna</t>
  </si>
  <si>
    <t>-externa</t>
  </si>
  <si>
    <t>g)</t>
  </si>
  <si>
    <t>cheltuieli poştale şi taxe de telecomunicaţii</t>
  </si>
  <si>
    <t>h)</t>
  </si>
  <si>
    <t>cheltuieli cu serviciile bancare şi asimilate</t>
  </si>
  <si>
    <t>i)</t>
  </si>
  <si>
    <t>alte cheltuieli cu serviciile executate de terţi, din care:</t>
  </si>
  <si>
    <t>i1)</t>
  </si>
  <si>
    <t>cheltuieli de asigurare şi pază</t>
  </si>
  <si>
    <t>i2)</t>
  </si>
  <si>
    <t>cheltuieli privind întreţinerea şi funcţionarea tehnicii de calcul</t>
  </si>
  <si>
    <t>i3)</t>
  </si>
  <si>
    <t>cheltuieli cu pregătirea profesională</t>
  </si>
  <si>
    <t>i4)</t>
  </si>
  <si>
    <t>cheltuieli cu reevaluarea imobilizărilor corporale şi necorporale, din care:</t>
  </si>
  <si>
    <t>-aferente bunurilor de natura domeniului public</t>
  </si>
  <si>
    <t>i5)</t>
  </si>
  <si>
    <t>cheltuieli cu prestaţiile efectuate de filiale</t>
  </si>
  <si>
    <t>i6)</t>
  </si>
  <si>
    <t>cheltuieli privind recrutarea şi plasarea personalului de conducere cf. Ordonanţei de urgenţă a Guvernului nr. 109/2011</t>
  </si>
  <si>
    <t>i7)</t>
  </si>
  <si>
    <t>cheltuieli cu anunţurile privind licitaţiile şi alte anunţuri</t>
  </si>
  <si>
    <t>j)</t>
  </si>
  <si>
    <t>ch. cu taxa pt.activitatea de exploatare a resurselor minerale</t>
  </si>
  <si>
    <t>ch. cu redevenţa pentru concesionarea bunurilor publice şi resursele minerale</t>
  </si>
  <si>
    <t>ch. cu taxa de licenţă</t>
  </si>
  <si>
    <t>ch. cu taxa de autorizare</t>
  </si>
  <si>
    <t>ch. cu taxa de mediu</t>
  </si>
  <si>
    <t>cheltuieli cu alte taxe şi impozite</t>
  </si>
  <si>
    <t>Cheltuieli de natură salarială (rd. 88 + rd. 92)</t>
  </si>
  <si>
    <t>a) salarii de bază</t>
  </si>
  <si>
    <t>b) sporuri, prime şi alte bonificaţii aferente salariului de bază (conform CCM)</t>
  </si>
  <si>
    <t>c) alte bonificaţii (conform CCM)</t>
  </si>
  <si>
    <t>a) cheltuieli sociale prevăzute la art. 25 din Legea nr. 227/2015 privind Codul fiscal*), cu modificările şi completările ulterioare, din care:</t>
  </si>
  <si>
    <t>- tichete de creşă, cf. Legii nr. 193/2006, cu modificările ulterioare;</t>
  </si>
  <si>
    <t>- tichete cadou pentru cheltuieli sociale potrivit Legii nr. 193/2006, cu modificările ulterioare;</t>
  </si>
  <si>
    <t>b) tichete de masă;</t>
  </si>
  <si>
    <t>c) tichete de vacanţă;</t>
  </si>
  <si>
    <t>d) ch. privind participarea salariaţilor la profitul obtinut în anul precedent</t>
  </si>
  <si>
    <t>e) alte cheltuieli conform CCM.</t>
  </si>
  <si>
    <t>a) ch. cu plăţile compensatorii aferente disponibilizărilor de personal</t>
  </si>
  <si>
    <t>b) ch. cu drepturile salariale cuvenite în baza unor hotărâri judecătoreşti</t>
  </si>
  <si>
    <t>c) cheltuieli de natură salarială aferente restructurarii, privatizarii, administrator special, alte comisii şi comitete</t>
  </si>
  <si>
    <t>a) pentru directori/directorat</t>
  </si>
  <si>
    <t>-componenta fixă</t>
  </si>
  <si>
    <t>-componenta variabilă</t>
  </si>
  <si>
    <t>b) pentru consiliul de administraţie/consiliul de supraveghere, din care:</t>
  </si>
  <si>
    <t>c) pentru AGA şi cenzori</t>
  </si>
  <si>
    <t>d) pentru alte comisii şi comitete constituite potrivit legii</t>
  </si>
  <si>
    <t>cheltuieli cu majorări şi penalităţi (rd. 122 + rd. 123), din care:</t>
  </si>
  <si>
    <t>- către bugetul general consolidat</t>
  </si>
  <si>
    <t>- către alţi creditori</t>
  </si>
  <si>
    <t>cheltuieli privind activele imobilizate</t>
  </si>
  <si>
    <t>cheltuieli aferente transferurilor pentru plata personalului</t>
  </si>
  <si>
    <t>ch. cu amortizarea imobilizărilor corporale şi necorporale</t>
  </si>
  <si>
    <t>cheltuieli privind ajustările şi provizioanele</t>
  </si>
  <si>
    <t>f1.1)</t>
  </si>
  <si>
    <t>-provizioane privind participarea la profit a salariaţilor</t>
  </si>
  <si>
    <t>f1.2)</t>
  </si>
  <si>
    <t>- provizioane in legatura cu contractul de mandat</t>
  </si>
  <si>
    <t>venituri din provizioane şi ajustări pentru depreciere sau pierderi de valoare , din care:</t>
  </si>
  <si>
    <t>f2.1)</t>
  </si>
  <si>
    <t>- din participarea salariaţilor la profit</t>
  </si>
  <si>
    <t>- din deprecierea imobilizărilor corporale şi a activelor circulante</t>
  </si>
  <si>
    <t>- venituri din alte provizioane</t>
  </si>
  <si>
    <t>cheltuieli privind dobânzile, din care:</t>
  </si>
  <si>
    <t>aferente creditelor pentru investiţii</t>
  </si>
  <si>
    <t>aferente creditelor pentru activitatea curentă</t>
  </si>
  <si>
    <t>cheltuieli din diferenţe de curs valutar, din care:</t>
  </si>
  <si>
    <t>alte cheltuieli financiare</t>
  </si>
  <si>
    <t>REZULTATUL BRUT (profit/pierdere) (rd. 1-rd. 29)</t>
  </si>
  <si>
    <t>venituri neimpozabile</t>
  </si>
  <si>
    <t>cheltuieli nedeductibile fiscal</t>
  </si>
  <si>
    <t>Cheltuieli de natură salarială (rd. 87)</t>
  </si>
  <si>
    <t>Cheltuieli cu salariile (rd. 88)</t>
  </si>
  <si>
    <t>Nr. mediu de salariaţi</t>
  </si>
  <si>
    <t>x</t>
  </si>
  <si>
    <t>Productivitatea muncii în unităţi fizice pe total personal mediu (cantitate produse finite/persoană) W = QPF/rd. 153</t>
  </si>
  <si>
    <t>Elemente de calcul a productivitatii muncii in unităţi fizice, din care</t>
  </si>
  <si>
    <t>- cantitatea de produse finite (QPF)</t>
  </si>
  <si>
    <t>- pret mediu (p)</t>
  </si>
  <si>
    <t>- valoare = QPF x p</t>
  </si>
  <si>
    <t>- pondere in venituri totale de exploatare = rd. 161/rd. 2</t>
  </si>
  <si>
    <t>Creanţe restante, din care:</t>
  </si>
  <si>
    <t>- de la operatori cu capital integral/majoritar de stat</t>
  </si>
  <si>
    <t>- de la operatori cu capital privat</t>
  </si>
  <si>
    <t>- de la bugetul de stat</t>
  </si>
  <si>
    <t>- de la bugetul local</t>
  </si>
  <si>
    <t>- de la alte entitati</t>
  </si>
  <si>
    <t>Credite pentru finanţarea activităţii curente (soldul rămas de rambursat)</t>
  </si>
  <si>
    <t>ANEXA Nr. 3</t>
  </si>
  <si>
    <t>Gradul de realizare a veniturilor totale</t>
  </si>
  <si>
    <t>Nr. crt.</t>
  </si>
  <si>
    <t>Indicatori</t>
  </si>
  <si>
    <t>Realizat</t>
  </si>
  <si>
    <t>Venituri din exploatare * )</t>
  </si>
  <si>
    <t>ANEXA Nr. 4</t>
  </si>
  <si>
    <t>Data finalizării investiţiei</t>
  </si>
  <si>
    <t>Valoare</t>
  </si>
  <si>
    <t>Realizat/ Preliminat</t>
  </si>
  <si>
    <t>I</t>
  </si>
  <si>
    <t>Surse proprii, din care:</t>
  </si>
  <si>
    <t>a) - amortizare</t>
  </si>
  <si>
    <t>b) - profit</t>
  </si>
  <si>
    <t>a) - interne</t>
  </si>
  <si>
    <t>b) - externe</t>
  </si>
  <si>
    <t>Alte surse, din care:</t>
  </si>
  <si>
    <t>- (denumire sursă)</t>
  </si>
  <si>
    <t>CHELTUIELI PENTRU INVESTIŢII, din care:</t>
  </si>
  <si>
    <t>a) pentru bunurile proprietatea privata a operatorului economic:</t>
  </si>
  <si>
    <t>- (denumire obiectiv)</t>
  </si>
  <si>
    <t>b) pentru bunurile de natura domeniului public al statului sau al unităţii administrativ teritoriale:</t>
  </si>
  <si>
    <t>c) pentru bunurile de natura domeniului privat al statului sau al unităţii administrativ teritoriale:</t>
  </si>
  <si>
    <t>d) pentru bunurile luate în concesiune, închiriate sau în locaţie de gestiune, exclusiv cele din domeniul public sau privat al statului sau al unităţii administrativ teritoriale:</t>
  </si>
  <si>
    <t>Investiţii noi, din care:</t>
  </si>
  <si>
    <t>Investiţii efectuate la imobilizările corporale existente (modernizări), din care:</t>
  </si>
  <si>
    <t>Dotări (alte achiziţii de imobilizări corporale)</t>
  </si>
  <si>
    <t>Rambursări de rate aferente creditelor pentru investiţii, din care:</t>
  </si>
  <si>
    <t>b)- externe</t>
  </si>
  <si>
    <t>ANEXA Nr. 5</t>
  </si>
  <si>
    <t>Măsuri de îmbunătăţire a rezultatului brut şi reducere a plăţilor restante</t>
  </si>
  <si>
    <t>Măsuri</t>
  </si>
  <si>
    <t>Termen de realizare</t>
  </si>
  <si>
    <t>An precedent (N-1)</t>
  </si>
  <si>
    <t>An curent (N)</t>
  </si>
  <si>
    <t>An N + 1</t>
  </si>
  <si>
    <t>An N + 2</t>
  </si>
  <si>
    <t>Preliminat/Realizat</t>
  </si>
  <si>
    <t>Influenţe ( + /-)</t>
  </si>
  <si>
    <t>Rezultat brut ( + /-)</t>
  </si>
  <si>
    <t>Rezultat brut</t>
  </si>
  <si>
    <t>Pct. I</t>
  </si>
  <si>
    <t>Măsura 1 . . . . . . . . . . . . . . . . . . . . . . . . .</t>
  </si>
  <si>
    <t>Măsura 2 . . . . . . . . . . . . . . . . . . . . . . . . .</t>
  </si>
  <si>
    <t xml:space="preserve">Măsura n . . . . . . . . . . . . </t>
  </si>
  <si>
    <t>TOTAL pct. I</t>
  </si>
  <si>
    <t>Pct. II</t>
  </si>
  <si>
    <t>Cauze care diminuează efectul măsurilor prevăzute la pct. I</t>
  </si>
  <si>
    <t>Cauza 1 . . . . . . . . . . . . . . . . . . . . . . . . .</t>
  </si>
  <si>
    <t>Cauza 2 . . . . . . . . . . . . . . . . . . . . . . . . .</t>
  </si>
  <si>
    <t xml:space="preserve">Cauza n . . . . . . . . . . . . . . . . . . . . . . </t>
  </si>
  <si>
    <t>TOTAL pct. II</t>
  </si>
  <si>
    <t>Pct. III</t>
  </si>
  <si>
    <t>TOTAL GENERAL pct. I + pct. II</t>
  </si>
  <si>
    <t>subvenţii, cf. prevederilor legale în vigoare  aferente cheltuielilor de exploatare</t>
  </si>
  <si>
    <t>cheltuieli cu piesele de schimb, materiale</t>
  </si>
  <si>
    <t>147'</t>
  </si>
  <si>
    <t xml:space="preserve">subvenţii, cf. prevederilor legale în vigoare, aferente cheltuielilor de exploatare </t>
  </si>
  <si>
    <t>Alocaţii de la buget - subventii pentru investitii</t>
  </si>
  <si>
    <t>PRIMARIA MUNICIPIULUI SATU MARE</t>
  </si>
  <si>
    <t>Operatorul economic: TRANSURBAN SA</t>
  </si>
  <si>
    <t>Sediul/Adresa: Satu Mare, str. Gara ferastrau, nr. 9</t>
  </si>
  <si>
    <t>Cod unic de înregistrare RO18171186</t>
  </si>
  <si>
    <t xml:space="preserve"> </t>
  </si>
  <si>
    <t>DIRECTOR GENERAL</t>
  </si>
  <si>
    <t>BUJOR IONUT ANTONIO</t>
  </si>
  <si>
    <t>DIRECTOR ECONOMIC</t>
  </si>
  <si>
    <t>REZULTATUL BRUT (profit/pierdere) fara subventia de exploatare (rd. 1-rd.11-rd. 29)</t>
  </si>
  <si>
    <t>% 
7 = 6/5</t>
  </si>
  <si>
    <t>% 
4 = 3/2</t>
  </si>
  <si>
    <t>Total
An
6=6d</t>
  </si>
  <si>
    <t>din subvenţii şi transferuri de exploatare (rd. 10 + rd. 11), din care:</t>
  </si>
  <si>
    <t>DIRECTOR TEHNIC</t>
  </si>
  <si>
    <t>NU E CAZUL</t>
  </si>
  <si>
    <t>Nr. de personal realizat la finele anului</t>
  </si>
  <si>
    <t>subvenţii, cf. prevederilor legale în vigoare,
aferente cifrei de afaceri, fara TVA</t>
  </si>
  <si>
    <t>Credite bancare/leasing, din care:</t>
  </si>
  <si>
    <t xml:space="preserve">Trim II
</t>
  </si>
  <si>
    <t xml:space="preserve">Cheltuieli cu asigurările şi protecţia socială, fondurile speciale şi alte obligaţii legale </t>
  </si>
  <si>
    <t>Venituri totale din exploatare (rd. 2), din care:</t>
  </si>
  <si>
    <t>Venituri din subventii si transferuri</t>
  </si>
  <si>
    <t>Alte venituri care nu se iau in calcul la productivitatea muncii cf.Legii anuale a Bugetului de stat</t>
  </si>
  <si>
    <t>FABIAN DANA</t>
  </si>
  <si>
    <t>FABIAN DANA IOANA</t>
  </si>
  <si>
    <t>mii lei</t>
  </si>
  <si>
    <t>- echipament service autobuze</t>
  </si>
  <si>
    <t>Cheltuieli totale din exploatare, din care: Rd.29</t>
  </si>
  <si>
    <t>alte cheltuieli care nu se iau in calcul la determinarea rezultatului brut realizat in anul precedent cf.legii anuale a bugetului de stat</t>
  </si>
  <si>
    <t>Productivitatea muncii în unităţi fizice pe total personal mediu (cantitate produse finite/persoana) W=QFP/Rd176</t>
  </si>
  <si>
    <t>Cheltuieli de exploatare (rd. 30 + rd. 78 + rd. 85 + rd. 113), din care:</t>
  </si>
  <si>
    <t>A. Cheltuieli cu bunuri şi servicii (rd. 31 + rd. 39 + rd. 45), din care:</t>
  </si>
  <si>
    <t>Cheltuieli privind stocurile (rd. 32 + rd. 33 + rd. 36 + rd. 37 + rd. 38), din care:</t>
  </si>
  <si>
    <t>Cheltuieli privind serviciile executate de terţi (rd. 40 + rd. 41 + rd. 44), din care:</t>
  </si>
  <si>
    <t>Cheltuieli cu alte servicii executate de terţi (rd. 46 + rd. 47 + rd. 49 + rd. 56 + rd. 61 + rd. 62 + rd. 66 + rd. 67 + rd. 68 + rd. 77), din care:</t>
  </si>
  <si>
    <t>cheltuieli de protocol, reclamă şi publicitate (rd. 50 + rd. 52), din care:</t>
  </si>
  <si>
    <t>Ch. cu sponsorizarea, potrivit O.U.G. nr. 2/2015 (rd. 57 + rd. 58 + rd. 60), din care:</t>
  </si>
  <si>
    <t xml:space="preserve"> cheltuieli cu diurna (rd. 64 + rd. 65), din care:</t>
  </si>
  <si>
    <t>B Cheltuieli cu impozite, taxe şi vărsăminte asimilate (rd. 79 + rd. 80 + rd. 81 + rd. 82 + rd. 83 + rd. 84), din care:</t>
  </si>
  <si>
    <t>Cheltuieli cu salariile (rd. 88 + rd. 89 + rd. 90), din care:</t>
  </si>
  <si>
    <t>Bonusuri (rd. 92 + rd. 95 + rd. 96 + rd. 97 + rd. 98), din care:</t>
  </si>
  <si>
    <t>Alte cheltuieli cu personalul (rd. 100 + rd. 101 + rd. 102), din care:</t>
  </si>
  <si>
    <t>C. Cheltuieli cu personalul (rd. 86 + rd. 99 + rd. 103 + rd. 112), din care:</t>
  </si>
  <si>
    <t>Cheltuieli aferente contractului de mandat şi a altor organe de conducere şi control, comisii şi comitete (rd. 104 + rd. 107 + rd. 110 + rd. 111), din care:</t>
  </si>
  <si>
    <t>D. Alte cheltuieli de exploatare (rd. 114 + rd. 117 + rd. 118 + rd. 119 + rd. 120 + rd. 121), din care:</t>
  </si>
  <si>
    <t>123a</t>
  </si>
  <si>
    <t>din anularea provizioanelor (rd. 126 + rd. 127 + rd. 128), din care:</t>
  </si>
  <si>
    <t>Cheltuieli financiare (rd. 130 + rd. 133 + rd. 136), din care:</t>
  </si>
  <si>
    <t>147a)</t>
  </si>
  <si>
    <t>Castigul mediu lunar pe salariat determinat pe baza cheltuielilor cu salariile ((rd. 147)/rd. 149)/12*1000</t>
  </si>
  <si>
    <t>Câştigul mediu lunar pe salariat (lei/persoană) determinat pe baza cheltuielilor de natură salarială [(rd. 147 - rd.92* - rd.97/rd. 149]/12*1000</t>
  </si>
  <si>
    <t>Productivitatea muncii în unităţi valorice pe total personal mediu (mii lei/persoană) ((rd. 2)/ rd. 149)**</t>
  </si>
  <si>
    <t>Redistribuiri/distribuiri totale cf.OUG nr.29/2017 din care:</t>
  </si>
  <si>
    <t>alte rezerve</t>
  </si>
  <si>
    <t>rezultat reportat</t>
  </si>
  <si>
    <t>147b1)</t>
  </si>
  <si>
    <t>Investiţii în curs din fonduri proprii, din care:</t>
  </si>
  <si>
    <t>a)-pentru bunurile proprietate privata a operatorului economic</t>
  </si>
  <si>
    <t>- imobilizari necorporale - licente software</t>
  </si>
  <si>
    <t>- tehnica de calcul</t>
  </si>
  <si>
    <t>sistem supraveghere video</t>
  </si>
  <si>
    <t>sistem iluminat curte</t>
  </si>
  <si>
    <t>echipamente inst.electrice pt obtinerea statutului de prosumator</t>
  </si>
  <si>
    <t>Lucrari de cablare cladire Fabricii 43</t>
  </si>
  <si>
    <t>proiect tehnic instalatie utilizare gaze sediu Gara Ferastrau 9</t>
  </si>
  <si>
    <t>lucrari de inlocuire geamuri cladiri incinta</t>
  </si>
  <si>
    <t>VIZAT CFG</t>
  </si>
  <si>
    <t>Iojiban Doina</t>
  </si>
  <si>
    <t xml:space="preserve">
7 = 
6/5
*100</t>
  </si>
  <si>
    <t xml:space="preserve">
8 = 
5/3a
*100</t>
  </si>
  <si>
    <t>6b</t>
  </si>
  <si>
    <t>6c</t>
  </si>
  <si>
    <t>6d</t>
  </si>
  <si>
    <t xml:space="preserve">
9 = 
6/4
*100</t>
  </si>
  <si>
    <t xml:space="preserve">Trim I
</t>
  </si>
  <si>
    <t xml:space="preserve">BUGETUL DE VENITURI ŞI CHELTUIELI  </t>
  </si>
  <si>
    <t>CFG</t>
  </si>
  <si>
    <t>IOJIBAN DOINA</t>
  </si>
  <si>
    <t>6-4</t>
  </si>
  <si>
    <t>Realizat/preliminat</t>
  </si>
  <si>
    <t>ajustări şi deprecieri pentru pierdere de valoare şi provizioane (rd. 122-rd. 124), din care:</t>
  </si>
  <si>
    <t>Productivitatea muncii în unităţi valorice pe total personal mediu recalculata (mii lei/persoană) ((rd. 2-rd.11)/ rd. 149)**</t>
  </si>
  <si>
    <t>31.11.2023</t>
  </si>
  <si>
    <t>dotare 4 autobuze cu echipamente ITS,AVL și taxare</t>
  </si>
  <si>
    <t>Sistem fotovoltaic</t>
  </si>
  <si>
    <t>Lucrari de reparatii interior Cuza Voda 3</t>
  </si>
  <si>
    <t>reparatii cablu electric si post trafo atelier electricieni</t>
  </si>
  <si>
    <t>Proiectare cu executie extindere sistem alarmare si stingere incendii</t>
  </si>
  <si>
    <t>Modernizare site</t>
  </si>
  <si>
    <t>Venituri totale (rd. 1 + rd. 2 + rd. 3) , din care:</t>
  </si>
  <si>
    <t>a5)</t>
  </si>
  <si>
    <t>din produse finite</t>
  </si>
  <si>
    <t>7'</t>
  </si>
  <si>
    <t>c1'</t>
  </si>
  <si>
    <t>subvenţii, cf. prevederilor legale în vigoare  aferente cifrei de afaceri nete elevi, fara TVA</t>
  </si>
  <si>
    <t>subvenţii, cf. prevederilor legale în vigoare  aferente cifrei de afaceri nete altele, fara TVA</t>
  </si>
  <si>
    <t>10'</t>
  </si>
  <si>
    <t>lucrari de modernizare instalatie electrica atelier</t>
  </si>
  <si>
    <t>lucrari de reparatii curente si reabilitare termica cladire vopsitorie-spalatorie</t>
  </si>
  <si>
    <t>lucrari de reparatii curente si reabilitare termica cladire statie carburanti</t>
  </si>
  <si>
    <t>lucrari de relocare panouri informare calatori</t>
  </si>
  <si>
    <t>trotuar perimetral atelier auto</t>
  </si>
  <si>
    <t>lucrari de relocare statie cu pantograf Gara Ferastrau 9</t>
  </si>
  <si>
    <t>Realizat an N-2
(2024)</t>
  </si>
  <si>
    <t>An precedent(N-1) - 2025</t>
  </si>
  <si>
    <t>Realizat
31.12.2025</t>
  </si>
  <si>
    <t>Propuneri an curent 2026</t>
  </si>
  <si>
    <t>diferente
2026-2025</t>
  </si>
  <si>
    <t>sumele reprezentând creşteri ale câştigului mediu brut pe salariat datorate majorării salariului de bază minim brut pe ţară garantat în plată pentru anul 2026 şi alte cheltuieli de natură salarială aferente acestuia</t>
  </si>
  <si>
    <t>sumele reprezentând creşteri ale cheltuielilor de natură salarială aferente reîntregirii acestora, pentru întreg anul 2026, determinate ca urmare a acordării drepturilor de natură salariale aflate în plată la 30.11.2025;  </t>
  </si>
  <si>
    <t>Detalierea indicatorilor economico-financiari prevăzuţi în prognoza bugetului de venituri şi cheltuieli
pe anul 2026</t>
  </si>
  <si>
    <t>Câştigul mediu lunar pe salariat (lei/persoană) determinat pe baza cheltuielilor de natură salarială recalculat cf. OUG 89/2025  [(rd. 147 - rd.147a) -rd.92*-rd.97)/rd. 149]/12*1000</t>
  </si>
  <si>
    <t xml:space="preserve">152 </t>
  </si>
  <si>
    <t>- masina de numarat bani</t>
  </si>
  <si>
    <t>Boiler gaz</t>
  </si>
  <si>
    <t>gard imprejmuire platforma Gara Ferastrau</t>
  </si>
  <si>
    <t>dotare 3 autobuze cu sistem taxare</t>
  </si>
  <si>
    <t>lucrari de reparatii canalizare si reparatii platou betonat</t>
  </si>
  <si>
    <t>lucrari de reparatii curente si reabilitare termica cladire compresor</t>
  </si>
  <si>
    <t>lucrari de reparatii curente si reabilitare termica cladire centrala termica</t>
  </si>
  <si>
    <t>lucrari de reparatii generale si renovare cladire electricieni</t>
  </si>
  <si>
    <t>Motostivuitor</t>
  </si>
  <si>
    <t>an precedent 2025</t>
  </si>
  <si>
    <t>lucrari de reparatii platorma betonata</t>
  </si>
  <si>
    <t>an curent 2026</t>
  </si>
  <si>
    <t>Programul de investiţii, dotări şi sursele de finanţare 2026</t>
  </si>
  <si>
    <t>pe anul 2026</t>
  </si>
  <si>
    <t>Estimări 
an N + 1
2027</t>
  </si>
  <si>
    <t>Estimări
 an N + 2
2028</t>
  </si>
  <si>
    <t>Prevederi an N-2
2024</t>
  </si>
  <si>
    <t>Prevederi an precedent (N-1)
2025</t>
  </si>
  <si>
    <t>Propuneri  an curent (N)
2026</t>
  </si>
  <si>
    <t xml:space="preserve"> Preliminat an precedent
(N-1)	
2025</t>
  </si>
  <si>
    <t>MODIFICAT FORMULA LA COLOANA 4 CONFORM ACTUALIZARII 3818 SI AUTOMAT TOATA COLOANA ARE ALTE VALORI</t>
  </si>
  <si>
    <t>KAJTAR ERHARD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</si>
</sst>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14" x14ac:knownFonts="1">
    <font>
      <sz val="10"/>
      <name val="Arial"/>
      <family val="2"/>
    </font>
    <font>
      <sz val="10"/>
      <name val="Times New Roman"/>
      <family val="1"/>
    </font>
    <font>
      <sz val="11"/>
      <name val="Times New Roman"/>
      <family val="1"/>
    </font>
    <font>
      <sz val="10"/>
      <name val="Times New Roman"/>
      <family val="1"/>
      <charset val="1"/>
    </font>
    <font>
      <b/>
      <sz val="10"/>
      <name val="Times New Roman"/>
      <family val="1"/>
    </font>
    <font>
      <i/>
      <sz val="10"/>
      <name val="Times New Roman"/>
      <family val="1"/>
    </font>
    <font>
      <sz val="8"/>
      <name val="Times New Roman"/>
      <family val="1"/>
    </font>
    <font>
      <sz val="10"/>
      <name val="Times New Roman"/>
      <family val="1"/>
      <charset val="238"/>
    </font>
    <font>
      <b/>
      <sz val="10"/>
      <name val="Arial"/>
      <family val="2"/>
    </font>
    <font>
      <b/>
      <sz val="10"/>
      <name val="Times New Roman"/>
      <family val="1"/>
      <charset val="238"/>
    </font>
    <font>
      <b/>
      <sz val="10"/>
      <name val="Arial"/>
      <family val="2"/>
      <charset val="238"/>
    </font>
    <font>
      <i/>
      <sz val="10"/>
      <name val="Times New Roman"/>
      <family val="1"/>
      <charset val="238"/>
    </font>
    <font>
      <sz val="10"/>
      <color rgb="FFFF0000"/>
      <name val="Arial"/>
      <family val="2"/>
    </font>
    <font>
      <sz val="10"/>
      <color theme="3" tint="-0.249977111117893"/>
      <name val="Times New Roman"/>
      <family val="1"/>
    </font>
  </fonts>
  <fills count="2">
    <fill>
      <patternFill patternType="none"/>
    </fill>
    <fill>
      <patternFill patternType="gray125"/>
    </fill>
  </fills>
  <borders count="13">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23">
    <xf numFmtId="0" fontId="0" fillId="0" borderId="0" xfId="0"/>
    <xf numFmtId="0" fontId="1" fillId="0" borderId="0" xfId="0" applyFont="1" applyAlignment="1">
      <alignment horizontal="center" vertical="center" wrapText="1"/>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3" fillId="0" borderId="0" xfId="0" applyFont="1"/>
    <xf numFmtId="0" fontId="2" fillId="0" borderId="0" xfId="0" applyFont="1" applyAlignment="1">
      <alignment horizontal="center" wrapText="1"/>
    </xf>
    <xf numFmtId="0" fontId="2" fillId="0" borderId="0" xfId="0" applyFont="1" applyAlignment="1">
      <alignment wrapText="1"/>
    </xf>
    <xf numFmtId="0" fontId="1" fillId="0" borderId="1" xfId="0" applyFont="1" applyBorder="1" applyAlignment="1">
      <alignment horizontal="left" vertical="top"/>
    </xf>
    <xf numFmtId="0" fontId="3" fillId="0" borderId="0" xfId="0" applyFont="1" applyAlignment="1">
      <alignment wrapText="1"/>
    </xf>
    <xf numFmtId="1" fontId="1" fillId="0" borderId="1" xfId="0" applyNumberFormat="1" applyFont="1" applyBorder="1" applyAlignment="1">
      <alignment horizontal="center" vertical="top"/>
    </xf>
    <xf numFmtId="2" fontId="1" fillId="0" borderId="1" xfId="0" applyNumberFormat="1" applyFont="1" applyBorder="1" applyAlignment="1">
      <alignment horizontal="center" vertical="top"/>
    </xf>
    <xf numFmtId="166" fontId="1" fillId="0" borderId="1" xfId="0" applyNumberFormat="1" applyFont="1" applyBorder="1" applyAlignment="1">
      <alignment horizontal="center" vertical="top"/>
    </xf>
    <xf numFmtId="0" fontId="0" fillId="0" borderId="2" xfId="0" applyBorder="1" applyAlignment="1">
      <alignment horizontal="right"/>
    </xf>
    <xf numFmtId="0" fontId="1" fillId="0" borderId="2" xfId="0" applyFont="1" applyBorder="1" applyAlignment="1">
      <alignment horizontal="right"/>
    </xf>
    <xf numFmtId="0" fontId="1" fillId="0" borderId="2" xfId="0" applyFont="1" applyBorder="1"/>
    <xf numFmtId="14" fontId="1" fillId="0" borderId="2" xfId="0" applyNumberFormat="1" applyFont="1" applyBorder="1"/>
    <xf numFmtId="1" fontId="1" fillId="0" borderId="2" xfId="0" applyNumberFormat="1" applyFont="1" applyBorder="1"/>
    <xf numFmtId="0" fontId="4" fillId="0" borderId="1" xfId="0" applyFont="1" applyBorder="1" applyAlignment="1">
      <alignment horizontal="center" vertical="top"/>
    </xf>
    <xf numFmtId="0" fontId="0" fillId="0" borderId="0" xfId="0" applyAlignment="1">
      <alignment wrapText="1"/>
    </xf>
    <xf numFmtId="0" fontId="8" fillId="0" borderId="0" xfId="0" applyFont="1"/>
    <xf numFmtId="49" fontId="1" fillId="0" borderId="2" xfId="0" applyNumberFormat="1" applyFont="1" applyBorder="1" applyAlignment="1">
      <alignment wrapText="1"/>
    </xf>
    <xf numFmtId="0" fontId="1" fillId="0" borderId="2" xfId="0" applyFont="1" applyBorder="1" applyAlignment="1">
      <alignment horizontal="center" vertical="top" wrapText="1"/>
    </xf>
    <xf numFmtId="0" fontId="1" fillId="0" borderId="2" xfId="0" applyFont="1" applyBorder="1" applyAlignment="1">
      <alignment horizontal="center"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9" fillId="0" borderId="2" xfId="0" applyFont="1" applyBorder="1" applyAlignment="1">
      <alignment horizontal="center" vertical="top" wrapText="1"/>
    </xf>
    <xf numFmtId="14" fontId="1" fillId="0" borderId="2" xfId="0" applyNumberFormat="1" applyFont="1" applyBorder="1" applyAlignment="1">
      <alignment horizontal="left" vertical="top"/>
    </xf>
    <xf numFmtId="0" fontId="12" fillId="0" borderId="0" xfId="0" applyFont="1"/>
    <xf numFmtId="0" fontId="1" fillId="0" borderId="0" xfId="0" applyFont="1" applyAlignment="1">
      <alignment horizontal="center" vertical="top"/>
    </xf>
    <xf numFmtId="2" fontId="1" fillId="0" borderId="1" xfId="0" applyNumberFormat="1" applyFont="1" applyBorder="1" applyAlignment="1">
      <alignment horizontal="left" vertical="top" indent="1"/>
    </xf>
    <xf numFmtId="1" fontId="4" fillId="0" borderId="1" xfId="0" applyNumberFormat="1" applyFont="1" applyBorder="1" applyAlignment="1">
      <alignment horizontal="center" vertical="top"/>
    </xf>
    <xf numFmtId="0" fontId="1" fillId="0" borderId="8" xfId="0" applyFont="1" applyBorder="1" applyAlignment="1">
      <alignment horizontal="center" vertical="top"/>
    </xf>
    <xf numFmtId="2" fontId="1" fillId="0" borderId="8" xfId="0" applyNumberFormat="1" applyFont="1" applyBorder="1" applyAlignment="1">
      <alignment horizontal="left" vertical="top" indent="1"/>
    </xf>
    <xf numFmtId="2" fontId="1" fillId="0" borderId="0" xfId="0" applyNumberFormat="1" applyFont="1" applyAlignment="1">
      <alignment horizontal="left" vertical="top" indent="1"/>
    </xf>
    <xf numFmtId="1" fontId="0" fillId="0" borderId="0" xfId="0" applyNumberFormat="1"/>
    <xf numFmtId="1" fontId="4" fillId="0" borderId="2" xfId="0" applyNumberFormat="1" applyFont="1" applyBorder="1"/>
    <xf numFmtId="1" fontId="7" fillId="0" borderId="2" xfId="0" applyNumberFormat="1" applyFont="1" applyBorder="1" applyAlignment="1">
      <alignment wrapText="1"/>
    </xf>
    <xf numFmtId="1" fontId="4" fillId="0" borderId="2" xfId="0" applyNumberFormat="1" applyFont="1" applyBorder="1" applyAlignment="1">
      <alignment wrapText="1"/>
    </xf>
    <xf numFmtId="1" fontId="9" fillId="0" borderId="2" xfId="0" applyNumberFormat="1" applyFont="1" applyBorder="1"/>
    <xf numFmtId="3" fontId="1" fillId="0" borderId="2" xfId="0" applyNumberFormat="1" applyFont="1" applyBorder="1"/>
    <xf numFmtId="3" fontId="1" fillId="0" borderId="2" xfId="0" applyNumberFormat="1" applyFont="1" applyBorder="1" applyAlignment="1">
      <alignment horizontal="right"/>
    </xf>
    <xf numFmtId="0" fontId="1" fillId="0" borderId="2" xfId="0" applyFont="1" applyBorder="1" applyAlignment="1">
      <alignment horizontal="center" vertical="center" wrapText="1"/>
    </xf>
    <xf numFmtId="0" fontId="0" fillId="0" borderId="0" xfId="0" applyAlignment="1">
      <alignment horizontal="left"/>
    </xf>
    <xf numFmtId="0" fontId="0" fillId="0" borderId="2" xfId="0" applyBorder="1"/>
    <xf numFmtId="1" fontId="1" fillId="0" borderId="4" xfId="0" applyNumberFormat="1" applyFont="1" applyBorder="1" applyAlignment="1">
      <alignment horizontal="center" vertical="top"/>
    </xf>
    <xf numFmtId="1" fontId="13" fillId="0" borderId="0" xfId="0" applyNumberFormat="1" applyFont="1" applyAlignment="1">
      <alignment horizontal="center" vertical="top" wrapText="1"/>
    </xf>
    <xf numFmtId="1" fontId="1" fillId="0" borderId="12" xfId="0" applyNumberFormat="1" applyFont="1" applyBorder="1"/>
    <xf numFmtId="3" fontId="1" fillId="0" borderId="12" xfId="0" applyNumberFormat="1" applyFont="1" applyBorder="1" applyAlignment="1">
      <alignment horizontal="right"/>
    </xf>
    <xf numFmtId="1" fontId="1" fillId="0" borderId="10" xfId="0" applyNumberFormat="1" applyFont="1" applyBorder="1"/>
    <xf numFmtId="0" fontId="2" fillId="0" borderId="0" xfId="0" applyFont="1"/>
    <xf numFmtId="0" fontId="1" fillId="0" borderId="2" xfId="0" applyFont="1" applyBorder="1" applyAlignment="1">
      <alignment vertical="center" wrapText="1"/>
    </xf>
    <xf numFmtId="0" fontId="6"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0" fontId="0" fillId="0" borderId="2" xfId="0" applyBorder="1" applyAlignment="1">
      <alignment wrapText="1"/>
    </xf>
    <xf numFmtId="0" fontId="1" fillId="0" borderId="2" xfId="0" applyFont="1" applyBorder="1" applyAlignment="1">
      <alignment horizontal="left" vertical="center" wrapText="1"/>
    </xf>
    <xf numFmtId="0" fontId="6" fillId="0" borderId="2" xfId="0" applyFont="1" applyBorder="1" applyAlignment="1">
      <alignment vertical="center" wrapText="1"/>
    </xf>
    <xf numFmtId="1" fontId="4" fillId="0" borderId="4" xfId="0" applyNumberFormat="1" applyFont="1" applyBorder="1" applyAlignment="1">
      <alignment horizontal="center" vertical="top"/>
    </xf>
    <xf numFmtId="2" fontId="4" fillId="0" borderId="2" xfId="0" applyNumberFormat="1" applyFont="1" applyBorder="1" applyAlignment="1">
      <alignment horizontal="center" vertical="top"/>
    </xf>
    <xf numFmtId="1" fontId="8" fillId="0" borderId="2" xfId="0" applyNumberFormat="1" applyFont="1" applyBorder="1"/>
    <xf numFmtId="2" fontId="1" fillId="0" borderId="2" xfId="0" applyNumberFormat="1" applyFont="1" applyBorder="1" applyAlignment="1">
      <alignment horizontal="center" vertical="top"/>
    </xf>
    <xf numFmtId="0" fontId="1" fillId="0" borderId="4" xfId="0" applyFont="1" applyBorder="1" applyAlignment="1">
      <alignment horizontal="center" vertical="top"/>
    </xf>
    <xf numFmtId="1" fontId="9" fillId="0" borderId="4" xfId="0" applyNumberFormat="1" applyFont="1" applyBorder="1" applyAlignment="1">
      <alignment horizontal="center" vertical="top"/>
    </xf>
    <xf numFmtId="2" fontId="1" fillId="0" borderId="4" xfId="0" applyNumberFormat="1" applyFont="1" applyBorder="1" applyAlignment="1">
      <alignment horizontal="center" vertical="top"/>
    </xf>
    <xf numFmtId="164" fontId="1" fillId="0" borderId="4" xfId="0" applyNumberFormat="1" applyFont="1" applyBorder="1" applyAlignment="1">
      <alignment horizontal="center" vertical="top"/>
    </xf>
    <xf numFmtId="1" fontId="1" fillId="0" borderId="2" xfId="0" applyNumberFormat="1" applyFont="1" applyBorder="1" applyAlignment="1">
      <alignment horizontal="center" vertical="top"/>
    </xf>
    <xf numFmtId="1" fontId="4" fillId="0" borderId="7" xfId="0" applyNumberFormat="1" applyFont="1" applyBorder="1" applyAlignment="1">
      <alignment horizontal="center" vertical="top"/>
    </xf>
    <xf numFmtId="164" fontId="4" fillId="0" borderId="4" xfId="0" applyNumberFormat="1" applyFont="1" applyBorder="1" applyAlignment="1">
      <alignment horizontal="center" vertical="top"/>
    </xf>
    <xf numFmtId="165" fontId="1" fillId="0" borderId="4" xfId="0" applyNumberFormat="1" applyFont="1" applyBorder="1" applyAlignment="1">
      <alignment horizontal="center" vertical="top"/>
    </xf>
    <xf numFmtId="0" fontId="10" fillId="0" borderId="2" xfId="0" applyFont="1" applyBorder="1"/>
    <xf numFmtId="0" fontId="9" fillId="0" borderId="2" xfId="0" applyFont="1" applyBorder="1" applyAlignment="1">
      <alignment horizontal="center" vertical="top"/>
    </xf>
    <xf numFmtId="0" fontId="1" fillId="0" borderId="5" xfId="0" applyFont="1" applyBorder="1" applyAlignment="1">
      <alignment horizontal="left" vertical="top" wrapText="1"/>
    </xf>
    <xf numFmtId="0" fontId="7" fillId="0" borderId="4" xfId="0" applyFont="1" applyBorder="1" applyAlignment="1">
      <alignment horizontal="left" vertical="top" wrapText="1"/>
    </xf>
    <xf numFmtId="0" fontId="1" fillId="0" borderId="3" xfId="0" applyFont="1" applyBorder="1" applyAlignment="1">
      <alignment horizontal="center" vertical="top" wrapText="1"/>
    </xf>
    <xf numFmtId="1" fontId="1" fillId="0" borderId="2" xfId="0" applyNumberFormat="1" applyFont="1" applyBorder="1" applyAlignment="1">
      <alignment horizontal="center" vertical="top" wrapText="1"/>
    </xf>
    <xf numFmtId="0" fontId="1" fillId="0" borderId="2" xfId="0" quotePrefix="1" applyFont="1" applyBorder="1" applyAlignment="1">
      <alignment horizontal="center" vertical="top" wrapText="1"/>
    </xf>
    <xf numFmtId="164" fontId="1" fillId="0" borderId="2" xfId="0" applyNumberFormat="1" applyFont="1" applyBorder="1" applyAlignment="1">
      <alignment horizontal="center" vertical="top"/>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0" fillId="0" borderId="6" xfId="0" applyBorder="1"/>
    <xf numFmtId="0" fontId="7" fillId="0" borderId="6" xfId="0" applyFont="1" applyBorder="1" applyAlignment="1">
      <alignment horizontal="center"/>
    </xf>
    <xf numFmtId="0" fontId="7" fillId="0" borderId="2" xfId="0" applyFont="1" applyBorder="1" applyAlignment="1">
      <alignment horizontal="center"/>
    </xf>
    <xf numFmtId="2" fontId="4" fillId="0" borderId="0" xfId="0" applyNumberFormat="1" applyFont="1" applyAlignment="1">
      <alignment horizontal="center" vertical="top"/>
    </xf>
    <xf numFmtId="1" fontId="4" fillId="0" borderId="2" xfId="0" applyNumberFormat="1" applyFont="1" applyBorder="1" applyAlignment="1">
      <alignment horizontal="center" vertical="top"/>
    </xf>
    <xf numFmtId="0" fontId="1" fillId="0" borderId="0" xfId="0" applyFont="1" applyAlignment="1">
      <alignment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wrapText="1"/>
    </xf>
    <xf numFmtId="0" fontId="0" fillId="0" borderId="1" xfId="0" applyBorder="1"/>
    <xf numFmtId="0" fontId="1" fillId="0" borderId="1" xfId="0" applyFont="1" applyBorder="1" applyAlignment="1">
      <alignment horizontal="center" vertical="top"/>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0" fillId="0" borderId="4" xfId="0" applyBorder="1" applyAlignment="1">
      <alignment horizontal="left" vertical="top" wrapText="1"/>
    </xf>
    <xf numFmtId="0" fontId="1" fillId="0" borderId="2" xfId="0" applyFont="1" applyBorder="1" applyAlignment="1">
      <alignment horizontal="left" vertical="top"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0" fontId="9" fillId="0" borderId="2" xfId="0" applyFont="1" applyBorder="1" applyAlignment="1">
      <alignment horizontal="left" vertical="top" wrapText="1"/>
    </xf>
    <xf numFmtId="0" fontId="0" fillId="0" borderId="2" xfId="0" applyBorder="1"/>
    <xf numFmtId="0" fontId="11" fillId="0" borderId="2" xfId="0" applyFont="1" applyBorder="1" applyAlignment="1">
      <alignment horizontal="left" vertical="top" wrapText="1"/>
    </xf>
    <xf numFmtId="0" fontId="3" fillId="0" borderId="0" xfId="0" applyFont="1" applyAlignment="1">
      <alignment wrapText="1"/>
    </xf>
    <xf numFmtId="0" fontId="1" fillId="0" borderId="6" xfId="0" applyFont="1" applyBorder="1" applyAlignment="1">
      <alignment horizontal="left" vertical="top" wrapText="1"/>
    </xf>
    <xf numFmtId="0" fontId="5" fillId="0" borderId="2" xfId="0" applyFont="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lignment horizontal="center" vertical="center" wrapText="1"/>
    </xf>
    <xf numFmtId="0" fontId="1"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xf>
    <xf numFmtId="0" fontId="1"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CRETARIAT\secretariat\Users\User1\Documents\2016\BVC%202016\rectificare%202\bun%20rectificare%202%20ANEXE%20BVC%202016%20ORDIN%2020-2016%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CRETARIAT\secretariat\BVC2018\BVC%20RECTIF.3%202018\ANEXE%20BVC%202018%20ORDIN%2031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A1"/>
      <sheetName val="ANEXA2"/>
      <sheetName val="ANEXA3"/>
      <sheetName val="ANEXA4"/>
      <sheetName val="ANEXA5"/>
      <sheetName val="ANEXA6"/>
      <sheetName val="ANEXA01"/>
      <sheetName val="ANEXA02"/>
    </sheetNames>
    <sheetDataSet>
      <sheetData sheetId="0" refreshError="1">
        <row r="73">
          <cell r="B73" t="str">
            <v>DIRECTOR GENERAL</v>
          </cell>
        </row>
        <row r="74">
          <cell r="B74" t="str">
            <v>BUJOR IONUT ANTONIO</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A1"/>
      <sheetName val="ANEXA2"/>
      <sheetName val="ANEXA3"/>
      <sheetName val="ANEXA4"/>
    </sheetNames>
    <sheetDataSet>
      <sheetData sheetId="0" refreshError="1">
        <row r="75">
          <cell r="H75" t="str">
            <v>FABIAN DANA IOANA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opLeftCell="A43" zoomScale="94" zoomScaleNormal="94" workbookViewId="0">
      <selection activeCell="P19" sqref="P19"/>
    </sheetView>
  </sheetViews>
  <sheetFormatPr defaultColWidth="11.5703125" defaultRowHeight="12.75" x14ac:dyDescent="0.2"/>
  <cols>
    <col min="1" max="4" width="3.85546875" customWidth="1"/>
    <col min="5" max="5" width="39.5703125" customWidth="1"/>
    <col min="6" max="6" width="5.140625" customWidth="1"/>
    <col min="7" max="7" width="9.28515625" customWidth="1"/>
    <col min="8" max="8" width="9.7109375" customWidth="1"/>
    <col min="9" max="9" width="7.28515625" customWidth="1"/>
  </cols>
  <sheetData>
    <row r="1" spans="1:17" ht="12.95" customHeight="1" x14ac:dyDescent="0.2">
      <c r="D1" s="1"/>
      <c r="E1" s="1"/>
      <c r="F1" s="1"/>
      <c r="G1" s="1"/>
      <c r="H1" s="1"/>
      <c r="I1" s="1"/>
    </row>
    <row r="2" spans="1:17" ht="12.95" customHeight="1" x14ac:dyDescent="0.2">
      <c r="A2" s="2" t="s">
        <v>317</v>
      </c>
      <c r="D2" s="3"/>
      <c r="E2" s="3"/>
      <c r="F2" s="3"/>
      <c r="G2" s="3"/>
      <c r="H2" s="3"/>
      <c r="I2" s="3"/>
    </row>
    <row r="3" spans="1:17" ht="12.95" customHeight="1" x14ac:dyDescent="0.2">
      <c r="A3" s="2" t="s">
        <v>318</v>
      </c>
      <c r="D3" s="3"/>
      <c r="E3" s="3"/>
      <c r="F3" s="3"/>
      <c r="G3" s="3"/>
      <c r="H3" s="3"/>
      <c r="I3" s="3"/>
    </row>
    <row r="4" spans="1:17" ht="12.95" customHeight="1" x14ac:dyDescent="0.2">
      <c r="A4" s="2" t="s">
        <v>319</v>
      </c>
      <c r="D4" s="3"/>
      <c r="E4" s="3"/>
      <c r="F4" s="3"/>
      <c r="G4" s="3"/>
      <c r="H4" s="3"/>
      <c r="I4" s="3"/>
    </row>
    <row r="5" spans="1:17" ht="12.95" customHeight="1" x14ac:dyDescent="0.2">
      <c r="A5" s="2" t="s">
        <v>320</v>
      </c>
      <c r="D5" s="3"/>
      <c r="E5" s="3"/>
      <c r="F5" s="3"/>
      <c r="G5" s="3"/>
      <c r="H5" s="3"/>
      <c r="I5" s="3"/>
    </row>
    <row r="6" spans="1:17" ht="12.95" customHeight="1" x14ac:dyDescent="0.25">
      <c r="A6" s="99" t="s">
        <v>392</v>
      </c>
      <c r="B6" s="99"/>
      <c r="C6" s="99"/>
      <c r="D6" s="99"/>
      <c r="E6" s="99"/>
      <c r="F6" s="99"/>
      <c r="G6" s="99"/>
      <c r="H6" s="99"/>
      <c r="I6" s="99"/>
    </row>
    <row r="7" spans="1:17" ht="12.95" customHeight="1" x14ac:dyDescent="0.25">
      <c r="A7" s="99" t="s">
        <v>443</v>
      </c>
      <c r="B7" s="99"/>
      <c r="C7" s="99"/>
      <c r="D7" s="99"/>
      <c r="E7" s="99"/>
      <c r="F7" s="99"/>
      <c r="G7" s="99"/>
      <c r="H7" s="99"/>
      <c r="I7" s="99"/>
    </row>
    <row r="8" spans="1:17" ht="12.95" customHeight="1" x14ac:dyDescent="0.2">
      <c r="D8" s="1"/>
      <c r="E8" s="1"/>
      <c r="F8" s="1"/>
      <c r="G8" s="1"/>
      <c r="H8" s="1"/>
      <c r="I8" s="1"/>
    </row>
    <row r="9" spans="1:17" ht="12.95" customHeight="1" x14ac:dyDescent="0.2">
      <c r="D9" s="1"/>
      <c r="E9" s="1"/>
      <c r="F9" s="1"/>
      <c r="G9" s="1"/>
      <c r="H9" s="1" t="s">
        <v>342</v>
      </c>
      <c r="I9" s="1"/>
    </row>
    <row r="10" spans="1:17" ht="39.6" customHeight="1" x14ac:dyDescent="0.2">
      <c r="A10" s="100"/>
      <c r="B10" s="100"/>
      <c r="C10" s="100"/>
      <c r="D10" s="96" t="s">
        <v>1</v>
      </c>
      <c r="E10" s="96"/>
      <c r="F10" s="96" t="s">
        <v>2</v>
      </c>
      <c r="G10" s="96" t="s">
        <v>449</v>
      </c>
      <c r="H10" s="96" t="s">
        <v>448</v>
      </c>
      <c r="I10" s="96" t="s">
        <v>3</v>
      </c>
      <c r="J10" s="96" t="s">
        <v>444</v>
      </c>
      <c r="K10" s="97" t="s">
        <v>445</v>
      </c>
      <c r="L10" s="96" t="s">
        <v>3</v>
      </c>
      <c r="M10" s="96"/>
    </row>
    <row r="11" spans="1:17" ht="38.25" customHeight="1" x14ac:dyDescent="0.2">
      <c r="A11" s="100"/>
      <c r="B11" s="100"/>
      <c r="C11" s="100"/>
      <c r="D11" s="100"/>
      <c r="E11" s="96"/>
      <c r="F11" s="96"/>
      <c r="G11" s="96"/>
      <c r="H11" s="96"/>
      <c r="I11" s="96"/>
      <c r="J11" s="96"/>
      <c r="K11" s="98"/>
      <c r="L11" s="6" t="s">
        <v>4</v>
      </c>
      <c r="M11" s="6" t="s">
        <v>5</v>
      </c>
    </row>
    <row r="12" spans="1:17" ht="12.75" customHeight="1" x14ac:dyDescent="0.2">
      <c r="A12" s="6">
        <v>0</v>
      </c>
      <c r="B12" s="6">
        <v>1</v>
      </c>
      <c r="C12" s="5"/>
      <c r="D12" s="96">
        <v>2</v>
      </c>
      <c r="E12" s="96"/>
      <c r="F12" s="6">
        <v>3</v>
      </c>
      <c r="G12" s="6">
        <v>4</v>
      </c>
      <c r="H12" s="6">
        <v>5</v>
      </c>
      <c r="I12" s="6" t="s">
        <v>6</v>
      </c>
      <c r="J12" s="6">
        <v>7</v>
      </c>
      <c r="K12" s="6">
        <v>8</v>
      </c>
      <c r="L12" s="6">
        <v>9</v>
      </c>
      <c r="M12" s="6">
        <v>10</v>
      </c>
    </row>
    <row r="13" spans="1:17" ht="12.75" customHeight="1" x14ac:dyDescent="0.2">
      <c r="A13" s="7" t="s">
        <v>7</v>
      </c>
      <c r="B13" s="8"/>
      <c r="C13" s="8"/>
      <c r="D13" s="95" t="s">
        <v>8</v>
      </c>
      <c r="E13" s="95"/>
      <c r="F13" s="7">
        <v>1</v>
      </c>
      <c r="G13" s="40">
        <f>ANEXA2!I13</f>
        <v>29462</v>
      </c>
      <c r="H13" s="40">
        <f>ANEXA2!J13</f>
        <v>29374</v>
      </c>
      <c r="I13" s="16">
        <f>H13/G13*100</f>
        <v>99.701310162242891</v>
      </c>
      <c r="J13" s="40">
        <v>29374</v>
      </c>
      <c r="K13" s="40">
        <v>29374</v>
      </c>
      <c r="L13" s="39">
        <f>J13/H13*100</f>
        <v>100</v>
      </c>
      <c r="M13" s="39">
        <f>K13/J13*100</f>
        <v>100</v>
      </c>
    </row>
    <row r="14" spans="1:17" ht="12.75" customHeight="1" x14ac:dyDescent="0.2">
      <c r="A14" s="101"/>
      <c r="B14" s="7">
        <v>1</v>
      </c>
      <c r="C14" s="8"/>
      <c r="D14" s="95" t="s">
        <v>9</v>
      </c>
      <c r="E14" s="95"/>
      <c r="F14" s="7">
        <v>2</v>
      </c>
      <c r="G14" s="15">
        <f>ANEXA2!I14</f>
        <v>29405</v>
      </c>
      <c r="H14" s="8">
        <f>ANEXA2!J14</f>
        <v>29317</v>
      </c>
      <c r="I14" s="16">
        <f>H14/G14*100</f>
        <v>99.700731168168673</v>
      </c>
      <c r="J14" s="8">
        <v>29317</v>
      </c>
      <c r="K14" s="8">
        <v>29317</v>
      </c>
      <c r="L14" s="39">
        <f t="shared" ref="L14:L34" si="0">J14/H14*100</f>
        <v>100</v>
      </c>
      <c r="M14" s="39">
        <f t="shared" ref="M14:M37" si="1">K14/J14*100</f>
        <v>100</v>
      </c>
    </row>
    <row r="15" spans="1:17" ht="25.5" x14ac:dyDescent="0.2">
      <c r="A15" s="101"/>
      <c r="B15" s="8"/>
      <c r="C15" s="8"/>
      <c r="D15" s="7" t="s">
        <v>10</v>
      </c>
      <c r="E15" s="9" t="s">
        <v>333</v>
      </c>
      <c r="F15" s="7">
        <v>3</v>
      </c>
      <c r="G15" s="15">
        <f>ANEXA2!I23</f>
        <v>4297</v>
      </c>
      <c r="H15" s="8">
        <f>ANEXA2!J23+ANEXA2!J24</f>
        <v>11901</v>
      </c>
      <c r="I15" s="16">
        <f>H15/G15*100</f>
        <v>276.9606702350477</v>
      </c>
      <c r="J15" s="8">
        <v>11901</v>
      </c>
      <c r="K15" s="8">
        <v>11901</v>
      </c>
      <c r="L15" s="39">
        <f t="shared" si="0"/>
        <v>100</v>
      </c>
      <c r="M15" s="39">
        <f t="shared" si="1"/>
        <v>100</v>
      </c>
      <c r="Q15" t="s">
        <v>450</v>
      </c>
    </row>
    <row r="16" spans="1:17" ht="25.5" x14ac:dyDescent="0.2">
      <c r="A16" s="101"/>
      <c r="B16" s="8"/>
      <c r="C16" s="8"/>
      <c r="D16" s="7" t="s">
        <v>11</v>
      </c>
      <c r="E16" s="9" t="s">
        <v>315</v>
      </c>
      <c r="F16" s="7">
        <v>4</v>
      </c>
      <c r="G16" s="15">
        <f>ANEXA2!I25</f>
        <v>11883</v>
      </c>
      <c r="H16" s="8">
        <f>ANEXA2!J25</f>
        <v>10000</v>
      </c>
      <c r="I16" s="16">
        <f>H16/G16*100</f>
        <v>84.153833207102579</v>
      </c>
      <c r="J16" s="8">
        <v>10000</v>
      </c>
      <c r="K16" s="8">
        <v>10000</v>
      </c>
      <c r="L16" s="39">
        <f t="shared" si="0"/>
        <v>100</v>
      </c>
      <c r="M16" s="39">
        <f t="shared" si="1"/>
        <v>100</v>
      </c>
    </row>
    <row r="17" spans="1:13" ht="12.75" customHeight="1" x14ac:dyDescent="0.2">
      <c r="A17" s="101"/>
      <c r="B17" s="7">
        <v>2</v>
      </c>
      <c r="C17" s="8"/>
      <c r="D17" s="95" t="s">
        <v>12</v>
      </c>
      <c r="E17" s="95"/>
      <c r="F17" s="7">
        <v>5</v>
      </c>
      <c r="G17" s="15">
        <f>ANEXA2!I36</f>
        <v>57</v>
      </c>
      <c r="H17" s="8">
        <f>ANEXA2!J36</f>
        <v>57</v>
      </c>
      <c r="I17" s="16">
        <f>H17/G17*100</f>
        <v>100</v>
      </c>
      <c r="J17" s="8">
        <v>57</v>
      </c>
      <c r="K17" s="8">
        <v>57</v>
      </c>
      <c r="L17" s="39">
        <f t="shared" si="0"/>
        <v>100</v>
      </c>
      <c r="M17" s="39">
        <f t="shared" si="1"/>
        <v>100</v>
      </c>
    </row>
    <row r="18" spans="1:13" ht="12.75" customHeight="1" x14ac:dyDescent="0.2">
      <c r="A18" s="101"/>
      <c r="B18" s="7">
        <v>3</v>
      </c>
      <c r="C18" s="8"/>
      <c r="D18" s="95" t="s">
        <v>13</v>
      </c>
      <c r="E18" s="95"/>
      <c r="F18" s="7">
        <v>6</v>
      </c>
      <c r="G18" s="8">
        <v>0</v>
      </c>
      <c r="H18" s="8">
        <v>0</v>
      </c>
      <c r="I18" s="16"/>
      <c r="J18" s="8">
        <v>0</v>
      </c>
      <c r="K18" s="8">
        <v>0</v>
      </c>
      <c r="L18" s="39" t="e">
        <f t="shared" si="0"/>
        <v>#DIV/0!</v>
      </c>
      <c r="M18" s="39" t="s">
        <v>321</v>
      </c>
    </row>
    <row r="19" spans="1:13" ht="12.75" customHeight="1" x14ac:dyDescent="0.2">
      <c r="A19" s="7" t="s">
        <v>14</v>
      </c>
      <c r="B19" s="8"/>
      <c r="C19" s="8"/>
      <c r="D19" s="95" t="s">
        <v>15</v>
      </c>
      <c r="E19" s="95"/>
      <c r="F19" s="7">
        <v>7</v>
      </c>
      <c r="G19" s="40">
        <f>ANEXA2!I42</f>
        <v>26568</v>
      </c>
      <c r="H19" s="40">
        <f>ANEXA2!J42</f>
        <v>27704</v>
      </c>
      <c r="I19" s="16">
        <f t="shared" ref="I19:I26" si="2">H19/G19*100</f>
        <v>104.27582053598314</v>
      </c>
      <c r="J19" s="40">
        <v>27704</v>
      </c>
      <c r="K19" s="40">
        <v>27704</v>
      </c>
      <c r="L19" s="39">
        <f t="shared" si="0"/>
        <v>100</v>
      </c>
      <c r="M19" s="39">
        <f t="shared" si="1"/>
        <v>100</v>
      </c>
    </row>
    <row r="20" spans="1:13" ht="12.75" customHeight="1" x14ac:dyDescent="0.2">
      <c r="A20" s="101"/>
      <c r="B20" s="7">
        <v>1</v>
      </c>
      <c r="C20" s="8"/>
      <c r="D20" s="95" t="s">
        <v>16</v>
      </c>
      <c r="E20" s="95"/>
      <c r="F20" s="7">
        <v>8</v>
      </c>
      <c r="G20" s="15">
        <f>ANEXA2!I43</f>
        <v>26568</v>
      </c>
      <c r="H20" s="8">
        <f>ANEXA2!J43</f>
        <v>27702</v>
      </c>
      <c r="I20" s="16">
        <f t="shared" si="2"/>
        <v>104.26829268292683</v>
      </c>
      <c r="J20" s="8">
        <v>27702</v>
      </c>
      <c r="K20" s="8">
        <v>27702</v>
      </c>
      <c r="L20" s="39">
        <f t="shared" si="0"/>
        <v>100</v>
      </c>
      <c r="M20" s="39">
        <f t="shared" si="1"/>
        <v>100</v>
      </c>
    </row>
    <row r="21" spans="1:13" ht="12.75" customHeight="1" x14ac:dyDescent="0.2">
      <c r="A21" s="101"/>
      <c r="B21" s="8"/>
      <c r="C21" s="7" t="s">
        <v>17</v>
      </c>
      <c r="D21" s="95" t="s">
        <v>18</v>
      </c>
      <c r="E21" s="95"/>
      <c r="F21" s="7">
        <v>9</v>
      </c>
      <c r="G21" s="15">
        <f>ANEXA2!I44</f>
        <v>5473</v>
      </c>
      <c r="H21" s="8">
        <f>ANEXA2!J44</f>
        <v>6204</v>
      </c>
      <c r="I21" s="16">
        <f t="shared" si="2"/>
        <v>113.35647725196418</v>
      </c>
      <c r="J21" s="8">
        <v>6204</v>
      </c>
      <c r="K21" s="8">
        <v>6204</v>
      </c>
      <c r="L21" s="39">
        <f t="shared" si="0"/>
        <v>100</v>
      </c>
      <c r="M21" s="39">
        <f t="shared" si="1"/>
        <v>100</v>
      </c>
    </row>
    <row r="22" spans="1:13" ht="12.75" customHeight="1" x14ac:dyDescent="0.2">
      <c r="A22" s="101"/>
      <c r="B22" s="5"/>
      <c r="C22" s="7" t="s">
        <v>19</v>
      </c>
      <c r="D22" s="95" t="s">
        <v>20</v>
      </c>
      <c r="E22" s="95"/>
      <c r="F22" s="7">
        <v>10</v>
      </c>
      <c r="G22" s="15">
        <f>ANEXA2!I92</f>
        <v>1344</v>
      </c>
      <c r="H22" s="8">
        <f>ANEXA2!J92</f>
        <v>1408</v>
      </c>
      <c r="I22" s="16">
        <f t="shared" si="2"/>
        <v>104.76190476190477</v>
      </c>
      <c r="J22" s="8">
        <v>1408</v>
      </c>
      <c r="K22" s="8">
        <v>1408</v>
      </c>
      <c r="L22" s="39">
        <f t="shared" si="0"/>
        <v>100</v>
      </c>
      <c r="M22" s="39">
        <f t="shared" si="1"/>
        <v>100</v>
      </c>
    </row>
    <row r="23" spans="1:13" ht="12.75" customHeight="1" x14ac:dyDescent="0.2">
      <c r="A23" s="101"/>
      <c r="B23" s="5"/>
      <c r="C23" s="7" t="s">
        <v>21</v>
      </c>
      <c r="D23" s="95" t="s">
        <v>22</v>
      </c>
      <c r="E23" s="95"/>
      <c r="F23" s="7">
        <v>11</v>
      </c>
      <c r="G23" s="15">
        <f>ANEXA2!I99</f>
        <v>19110</v>
      </c>
      <c r="H23" s="8">
        <f>ANEXA2!J99</f>
        <v>19387</v>
      </c>
      <c r="I23" s="16">
        <f t="shared" si="2"/>
        <v>101.4495028780743</v>
      </c>
      <c r="J23" s="8">
        <v>19387</v>
      </c>
      <c r="K23" s="8">
        <v>19387</v>
      </c>
      <c r="L23" s="39">
        <f t="shared" si="0"/>
        <v>100</v>
      </c>
      <c r="M23" s="39">
        <f t="shared" si="1"/>
        <v>100</v>
      </c>
    </row>
    <row r="24" spans="1:13" x14ac:dyDescent="0.2">
      <c r="A24" s="101"/>
      <c r="B24" s="5"/>
      <c r="C24" s="5"/>
      <c r="D24" s="7" t="s">
        <v>23</v>
      </c>
      <c r="E24" s="9" t="s">
        <v>24</v>
      </c>
      <c r="F24" s="7">
        <v>12</v>
      </c>
      <c r="G24" s="15">
        <f>ANEXA2!I100</f>
        <v>17807</v>
      </c>
      <c r="H24" s="8">
        <f>ANEXA2!J100</f>
        <v>18079</v>
      </c>
      <c r="I24" s="16">
        <f t="shared" si="2"/>
        <v>101.52748918964451</v>
      </c>
      <c r="J24" s="8">
        <v>18079</v>
      </c>
      <c r="K24" s="8">
        <v>18079</v>
      </c>
      <c r="L24" s="39">
        <f t="shared" si="0"/>
        <v>100</v>
      </c>
      <c r="M24" s="39">
        <f t="shared" si="1"/>
        <v>100</v>
      </c>
    </row>
    <row r="25" spans="1:13" x14ac:dyDescent="0.2">
      <c r="A25" s="101"/>
      <c r="B25" s="5"/>
      <c r="C25" s="5"/>
      <c r="D25" s="7" t="s">
        <v>25</v>
      </c>
      <c r="E25" s="9" t="s">
        <v>26</v>
      </c>
      <c r="F25" s="7">
        <v>13</v>
      </c>
      <c r="G25" s="15">
        <f>ANEXA2!I101</f>
        <v>16274</v>
      </c>
      <c r="H25" s="8">
        <f>ANEXA2!J101</f>
        <v>16381</v>
      </c>
      <c r="I25" s="16">
        <f t="shared" si="2"/>
        <v>100.65749047560526</v>
      </c>
      <c r="J25" s="8">
        <v>16381</v>
      </c>
      <c r="K25" s="8">
        <v>16381</v>
      </c>
      <c r="L25" s="39">
        <f t="shared" si="0"/>
        <v>100</v>
      </c>
      <c r="M25" s="39">
        <f t="shared" si="1"/>
        <v>100</v>
      </c>
    </row>
    <row r="26" spans="1:13" x14ac:dyDescent="0.2">
      <c r="A26" s="101"/>
      <c r="B26" s="5"/>
      <c r="C26" s="5"/>
      <c r="D26" s="7" t="s">
        <v>27</v>
      </c>
      <c r="E26" s="9" t="s">
        <v>28</v>
      </c>
      <c r="F26" s="7">
        <v>14</v>
      </c>
      <c r="G26" s="8">
        <f>ANEXA2!I105</f>
        <v>1533</v>
      </c>
      <c r="H26" s="8">
        <f>ANEXA2!J105</f>
        <v>1698</v>
      </c>
      <c r="I26" s="16">
        <f t="shared" si="2"/>
        <v>110.76320939334639</v>
      </c>
      <c r="J26" s="8">
        <v>1698</v>
      </c>
      <c r="K26" s="8">
        <v>1698</v>
      </c>
      <c r="L26" s="39">
        <f t="shared" si="0"/>
        <v>100</v>
      </c>
      <c r="M26" s="39">
        <f t="shared" si="1"/>
        <v>100</v>
      </c>
    </row>
    <row r="27" spans="1:13" x14ac:dyDescent="0.2">
      <c r="A27" s="101"/>
      <c r="B27" s="5"/>
      <c r="C27" s="5"/>
      <c r="D27" s="7" t="s">
        <v>29</v>
      </c>
      <c r="E27" s="9" t="s">
        <v>30</v>
      </c>
      <c r="F27" s="7">
        <v>15</v>
      </c>
      <c r="G27" s="8">
        <v>0</v>
      </c>
      <c r="H27" s="8">
        <v>0</v>
      </c>
      <c r="I27" s="16">
        <v>0</v>
      </c>
      <c r="J27" s="8">
        <v>0</v>
      </c>
      <c r="K27" s="8">
        <v>0</v>
      </c>
      <c r="L27" s="39" t="e">
        <f t="shared" si="0"/>
        <v>#DIV/0!</v>
      </c>
      <c r="M27" s="39" t="s">
        <v>321</v>
      </c>
    </row>
    <row r="28" spans="1:13" ht="25.5" x14ac:dyDescent="0.2">
      <c r="A28" s="101"/>
      <c r="B28" s="5"/>
      <c r="C28" s="5"/>
      <c r="D28" s="8"/>
      <c r="E28" s="9" t="s">
        <v>31</v>
      </c>
      <c r="F28" s="7">
        <v>16</v>
      </c>
      <c r="G28" s="8">
        <v>0</v>
      </c>
      <c r="H28" s="8">
        <v>0</v>
      </c>
      <c r="I28" s="16">
        <v>0</v>
      </c>
      <c r="J28" s="8">
        <v>0</v>
      </c>
      <c r="K28" s="8">
        <v>0</v>
      </c>
      <c r="L28" s="39" t="e">
        <f t="shared" si="0"/>
        <v>#DIV/0!</v>
      </c>
      <c r="M28" s="39" t="s">
        <v>321</v>
      </c>
    </row>
    <row r="29" spans="1:13" ht="38.25" x14ac:dyDescent="0.2">
      <c r="A29" s="101"/>
      <c r="B29" s="5"/>
      <c r="C29" s="5"/>
      <c r="D29" s="7" t="s">
        <v>32</v>
      </c>
      <c r="E29" s="9" t="s">
        <v>33</v>
      </c>
      <c r="F29" s="7">
        <v>17</v>
      </c>
      <c r="G29" s="15">
        <f>ANEXA2!I117</f>
        <v>916</v>
      </c>
      <c r="H29" s="8">
        <f>ANEXA2!J117</f>
        <v>918</v>
      </c>
      <c r="I29" s="16">
        <f>H29/G29*100</f>
        <v>100.21834061135371</v>
      </c>
      <c r="J29" s="8">
        <v>918</v>
      </c>
      <c r="K29" s="8">
        <v>918</v>
      </c>
      <c r="L29" s="39">
        <f t="shared" si="0"/>
        <v>100</v>
      </c>
      <c r="M29" s="39">
        <f t="shared" si="1"/>
        <v>100</v>
      </c>
    </row>
    <row r="30" spans="1:13" ht="25.5" x14ac:dyDescent="0.2">
      <c r="A30" s="101"/>
      <c r="B30" s="5"/>
      <c r="C30" s="5"/>
      <c r="D30" s="7" t="s">
        <v>34</v>
      </c>
      <c r="E30" s="9" t="s">
        <v>35</v>
      </c>
      <c r="F30" s="7">
        <v>18</v>
      </c>
      <c r="G30" s="8">
        <f>ANEXA2!I126</f>
        <v>387</v>
      </c>
      <c r="H30" s="8">
        <f>ANEXA2!J126</f>
        <v>390</v>
      </c>
      <c r="I30" s="16">
        <f>H30/G30*100</f>
        <v>100.77519379844961</v>
      </c>
      <c r="J30" s="8">
        <v>390</v>
      </c>
      <c r="K30" s="8">
        <v>390</v>
      </c>
      <c r="L30" s="39">
        <f t="shared" si="0"/>
        <v>100</v>
      </c>
      <c r="M30" s="39">
        <f t="shared" si="1"/>
        <v>100</v>
      </c>
    </row>
    <row r="31" spans="1:13" ht="12.75" customHeight="1" x14ac:dyDescent="0.2">
      <c r="A31" s="101"/>
      <c r="B31" s="5"/>
      <c r="C31" s="7" t="s">
        <v>36</v>
      </c>
      <c r="D31" s="95" t="s">
        <v>37</v>
      </c>
      <c r="E31" s="95"/>
      <c r="F31" s="7">
        <v>19</v>
      </c>
      <c r="G31" s="8">
        <f>ANEXA2!I127</f>
        <v>641</v>
      </c>
      <c r="H31" s="15">
        <f>ANEXA2!J127</f>
        <v>703</v>
      </c>
      <c r="I31" s="16">
        <f>H31/G31*100</f>
        <v>109.67238689547582</v>
      </c>
      <c r="J31" s="15">
        <v>703</v>
      </c>
      <c r="K31" s="15">
        <v>703</v>
      </c>
      <c r="L31" s="39">
        <f t="shared" si="0"/>
        <v>100</v>
      </c>
      <c r="M31" s="39">
        <f t="shared" si="1"/>
        <v>100</v>
      </c>
    </row>
    <row r="32" spans="1:13" ht="12.75" customHeight="1" x14ac:dyDescent="0.2">
      <c r="A32" s="101"/>
      <c r="B32" s="7">
        <v>2</v>
      </c>
      <c r="C32" s="8"/>
      <c r="D32" s="95" t="s">
        <v>38</v>
      </c>
      <c r="E32" s="95"/>
      <c r="F32" s="7">
        <v>20</v>
      </c>
      <c r="G32" s="15">
        <f>ANEXA2!I144</f>
        <v>0</v>
      </c>
      <c r="H32" s="8">
        <f>ANEXA2!J144</f>
        <v>2</v>
      </c>
      <c r="I32" s="16" t="s">
        <v>244</v>
      </c>
      <c r="J32" s="8">
        <v>2</v>
      </c>
      <c r="K32" s="8">
        <v>2</v>
      </c>
      <c r="L32" s="39">
        <f t="shared" si="0"/>
        <v>100</v>
      </c>
      <c r="M32" s="39" t="s">
        <v>321</v>
      </c>
    </row>
    <row r="33" spans="1:13" ht="12.75" customHeight="1" x14ac:dyDescent="0.2">
      <c r="A33" s="101"/>
      <c r="B33" s="7">
        <v>3</v>
      </c>
      <c r="C33" s="8"/>
      <c r="D33" s="95" t="s">
        <v>39</v>
      </c>
      <c r="E33" s="95"/>
      <c r="F33" s="7">
        <v>21</v>
      </c>
      <c r="G33" s="8">
        <v>0</v>
      </c>
      <c r="H33" s="8">
        <v>0</v>
      </c>
      <c r="I33" s="16"/>
      <c r="J33" s="8">
        <v>0</v>
      </c>
      <c r="K33" s="8">
        <v>0</v>
      </c>
      <c r="L33" s="39"/>
      <c r="M33" s="39"/>
    </row>
    <row r="34" spans="1:13" ht="12.75" customHeight="1" x14ac:dyDescent="0.2">
      <c r="A34" s="7" t="s">
        <v>40</v>
      </c>
      <c r="B34" s="8"/>
      <c r="C34" s="8"/>
      <c r="D34" s="95" t="s">
        <v>41</v>
      </c>
      <c r="E34" s="95"/>
      <c r="F34" s="7">
        <v>22</v>
      </c>
      <c r="G34" s="23">
        <f>G13-G19</f>
        <v>2894</v>
      </c>
      <c r="H34" s="40">
        <f>H13-H19</f>
        <v>1670</v>
      </c>
      <c r="I34" s="16">
        <f>H34/G34*100</f>
        <v>57.705597788527982</v>
      </c>
      <c r="J34" s="40">
        <v>1670</v>
      </c>
      <c r="K34" s="40">
        <v>1670</v>
      </c>
      <c r="L34" s="39">
        <f t="shared" si="0"/>
        <v>100</v>
      </c>
      <c r="M34" s="39">
        <f t="shared" si="1"/>
        <v>100</v>
      </c>
    </row>
    <row r="35" spans="1:13" ht="12.75" customHeight="1" x14ac:dyDescent="0.2">
      <c r="A35" s="7" t="s">
        <v>42</v>
      </c>
      <c r="B35" s="8"/>
      <c r="C35" s="8"/>
      <c r="D35" s="95" t="s">
        <v>43</v>
      </c>
      <c r="E35" s="95"/>
      <c r="F35" s="7">
        <v>23</v>
      </c>
      <c r="G35" s="8">
        <f>ANEXA2!I156</f>
        <v>309</v>
      </c>
      <c r="H35" s="8">
        <f>ANEXA2!J156</f>
        <v>200</v>
      </c>
      <c r="I35" s="16"/>
      <c r="J35" s="8">
        <v>200</v>
      </c>
      <c r="K35" s="8">
        <v>200</v>
      </c>
      <c r="L35" s="39">
        <v>0</v>
      </c>
      <c r="M35" s="39"/>
    </row>
    <row r="36" spans="1:13" ht="31.5" customHeight="1" x14ac:dyDescent="0.2">
      <c r="A36" s="7" t="s">
        <v>44</v>
      </c>
      <c r="B36" s="8"/>
      <c r="C36" s="8"/>
      <c r="D36" s="95" t="s">
        <v>45</v>
      </c>
      <c r="E36" s="95"/>
      <c r="F36" s="7">
        <v>24</v>
      </c>
      <c r="G36" s="8">
        <v>0</v>
      </c>
      <c r="H36" s="8">
        <v>0</v>
      </c>
      <c r="I36" s="16"/>
      <c r="J36" s="8">
        <v>0</v>
      </c>
      <c r="K36" s="8">
        <v>0</v>
      </c>
      <c r="L36" s="39">
        <v>0</v>
      </c>
      <c r="M36" s="39"/>
    </row>
    <row r="37" spans="1:13" ht="12.75" customHeight="1" x14ac:dyDescent="0.2">
      <c r="A37" s="101"/>
      <c r="B37" s="7">
        <v>1</v>
      </c>
      <c r="C37" s="8"/>
      <c r="D37" s="95" t="s">
        <v>46</v>
      </c>
      <c r="E37" s="95"/>
      <c r="F37" s="7">
        <v>25</v>
      </c>
      <c r="G37" s="8">
        <v>0</v>
      </c>
      <c r="H37" s="15">
        <v>0.05</v>
      </c>
      <c r="I37" s="16"/>
      <c r="J37" s="15">
        <v>0.05</v>
      </c>
      <c r="K37" s="15">
        <v>0.05</v>
      </c>
      <c r="L37" s="39"/>
      <c r="M37" s="39">
        <f t="shared" si="1"/>
        <v>100</v>
      </c>
    </row>
    <row r="38" spans="1:13" ht="12.75" customHeight="1" x14ac:dyDescent="0.2">
      <c r="A38" s="101"/>
      <c r="B38" s="7">
        <v>2</v>
      </c>
      <c r="C38" s="8"/>
      <c r="D38" s="95" t="s">
        <v>47</v>
      </c>
      <c r="E38" s="95"/>
      <c r="F38" s="7">
        <v>26</v>
      </c>
      <c r="G38" s="8"/>
      <c r="H38" s="8"/>
      <c r="I38" s="16"/>
      <c r="J38" s="8"/>
      <c r="K38" s="8"/>
      <c r="L38" s="39"/>
      <c r="M38" s="39"/>
    </row>
    <row r="39" spans="1:13" ht="12.75" customHeight="1" x14ac:dyDescent="0.2">
      <c r="A39" s="101"/>
      <c r="B39" s="7">
        <v>3</v>
      </c>
      <c r="C39" s="8"/>
      <c r="D39" s="95" t="s">
        <v>48</v>
      </c>
      <c r="E39" s="95"/>
      <c r="F39" s="7">
        <v>27</v>
      </c>
      <c r="G39" s="8">
        <v>0</v>
      </c>
      <c r="H39" s="8">
        <v>0</v>
      </c>
      <c r="I39" s="16"/>
      <c r="J39" s="8">
        <v>0</v>
      </c>
      <c r="K39" s="8">
        <v>0</v>
      </c>
      <c r="L39" s="39">
        <v>0</v>
      </c>
      <c r="M39" s="39"/>
    </row>
    <row r="40" spans="1:13" ht="78.75" customHeight="1" x14ac:dyDescent="0.2">
      <c r="A40" s="101"/>
      <c r="B40" s="7">
        <v>4</v>
      </c>
      <c r="C40" s="8"/>
      <c r="D40" s="95" t="s">
        <v>49</v>
      </c>
      <c r="E40" s="95"/>
      <c r="F40" s="7">
        <v>28</v>
      </c>
      <c r="G40" s="8">
        <v>0</v>
      </c>
      <c r="H40" s="8">
        <v>0</v>
      </c>
      <c r="I40" s="16" t="s">
        <v>244</v>
      </c>
      <c r="J40" s="8">
        <v>0</v>
      </c>
      <c r="K40" s="8">
        <v>0</v>
      </c>
      <c r="L40" s="39" t="s">
        <v>244</v>
      </c>
      <c r="M40" s="8" t="s">
        <v>244</v>
      </c>
    </row>
    <row r="41" spans="1:13" ht="12.75" customHeight="1" x14ac:dyDescent="0.2">
      <c r="A41" s="101"/>
      <c r="B41" s="7">
        <v>5</v>
      </c>
      <c r="C41" s="8"/>
      <c r="D41" s="95" t="s">
        <v>50</v>
      </c>
      <c r="E41" s="95"/>
      <c r="F41" s="7">
        <v>29</v>
      </c>
      <c r="G41" s="8">
        <v>0</v>
      </c>
      <c r="H41" s="8">
        <v>0</v>
      </c>
      <c r="I41" s="16" t="s">
        <v>244</v>
      </c>
      <c r="J41" s="8">
        <v>0</v>
      </c>
      <c r="K41" s="8">
        <v>0</v>
      </c>
      <c r="L41" s="39" t="s">
        <v>244</v>
      </c>
      <c r="M41" s="8" t="s">
        <v>244</v>
      </c>
    </row>
    <row r="42" spans="1:13" ht="29.25" customHeight="1" x14ac:dyDescent="0.2">
      <c r="A42" s="101"/>
      <c r="B42" s="7">
        <v>6</v>
      </c>
      <c r="C42" s="8"/>
      <c r="D42" s="95" t="s">
        <v>51</v>
      </c>
      <c r="E42" s="95"/>
      <c r="F42" s="7">
        <v>30</v>
      </c>
      <c r="G42" s="8">
        <v>0</v>
      </c>
      <c r="H42" s="8">
        <v>0</v>
      </c>
      <c r="I42" s="16" t="s">
        <v>244</v>
      </c>
      <c r="J42" s="8">
        <v>0</v>
      </c>
      <c r="K42" s="8">
        <v>0</v>
      </c>
      <c r="L42" s="39" t="s">
        <v>244</v>
      </c>
      <c r="M42" s="8" t="s">
        <v>244</v>
      </c>
    </row>
    <row r="43" spans="1:13" ht="56.25" customHeight="1" x14ac:dyDescent="0.2">
      <c r="A43" s="101"/>
      <c r="B43" s="7">
        <v>7</v>
      </c>
      <c r="C43" s="8"/>
      <c r="D43" s="95" t="s">
        <v>52</v>
      </c>
      <c r="E43" s="95"/>
      <c r="F43" s="7">
        <v>31</v>
      </c>
      <c r="G43" s="8">
        <v>0</v>
      </c>
      <c r="H43" s="8">
        <v>0</v>
      </c>
      <c r="I43" s="16" t="s">
        <v>244</v>
      </c>
      <c r="J43" s="8">
        <v>0</v>
      </c>
      <c r="K43" s="8">
        <v>0</v>
      </c>
      <c r="L43" s="39" t="s">
        <v>244</v>
      </c>
      <c r="M43" s="8" t="s">
        <v>244</v>
      </c>
    </row>
    <row r="44" spans="1:13" ht="72" customHeight="1" x14ac:dyDescent="0.2">
      <c r="A44" s="101"/>
      <c r="B44" s="7">
        <v>8</v>
      </c>
      <c r="C44" s="8"/>
      <c r="D44" s="95" t="s">
        <v>53</v>
      </c>
      <c r="E44" s="95"/>
      <c r="F44" s="7">
        <v>32</v>
      </c>
      <c r="G44" s="8">
        <v>0</v>
      </c>
      <c r="H44" s="8">
        <v>0</v>
      </c>
      <c r="I44" s="16" t="s">
        <v>244</v>
      </c>
      <c r="J44" s="8">
        <v>0</v>
      </c>
      <c r="K44" s="8">
        <v>0</v>
      </c>
      <c r="L44" s="39" t="s">
        <v>244</v>
      </c>
      <c r="M44" s="8" t="s">
        <v>244</v>
      </c>
    </row>
    <row r="45" spans="1:13" ht="12.75" customHeight="1" x14ac:dyDescent="0.2">
      <c r="A45" s="101"/>
      <c r="B45" s="8"/>
      <c r="C45" s="7" t="s">
        <v>10</v>
      </c>
      <c r="D45" s="95" t="s">
        <v>54</v>
      </c>
      <c r="E45" s="95"/>
      <c r="F45" s="7">
        <v>33</v>
      </c>
      <c r="G45" s="8">
        <v>0</v>
      </c>
      <c r="H45" s="8">
        <v>0</v>
      </c>
      <c r="I45" s="16" t="s">
        <v>244</v>
      </c>
      <c r="J45" s="8">
        <v>0</v>
      </c>
      <c r="K45" s="8">
        <v>0</v>
      </c>
      <c r="L45" s="39" t="s">
        <v>244</v>
      </c>
      <c r="M45" s="8" t="s">
        <v>244</v>
      </c>
    </row>
    <row r="46" spans="1:13" ht="12.75" customHeight="1" x14ac:dyDescent="0.2">
      <c r="A46" s="101"/>
      <c r="B46" s="8"/>
      <c r="C46" s="7" t="s">
        <v>11</v>
      </c>
      <c r="D46" s="95" t="s">
        <v>55</v>
      </c>
      <c r="E46" s="95"/>
      <c r="F46" s="7" t="s">
        <v>56</v>
      </c>
      <c r="G46" s="8">
        <v>0</v>
      </c>
      <c r="H46" s="8">
        <v>0</v>
      </c>
      <c r="I46" s="16" t="s">
        <v>244</v>
      </c>
      <c r="J46" s="8">
        <v>0</v>
      </c>
      <c r="K46" s="8">
        <v>0</v>
      </c>
      <c r="L46" s="39" t="s">
        <v>244</v>
      </c>
      <c r="M46" s="8" t="s">
        <v>244</v>
      </c>
    </row>
    <row r="47" spans="1:13" ht="12.75" customHeight="1" x14ac:dyDescent="0.2">
      <c r="A47" s="101"/>
      <c r="B47" s="8"/>
      <c r="C47" s="7" t="s">
        <v>57</v>
      </c>
      <c r="D47" s="95" t="s">
        <v>58</v>
      </c>
      <c r="E47" s="95"/>
      <c r="F47" s="7">
        <v>34</v>
      </c>
      <c r="G47" s="8">
        <v>0</v>
      </c>
      <c r="H47" s="8">
        <v>0</v>
      </c>
      <c r="I47" s="16" t="s">
        <v>244</v>
      </c>
      <c r="J47" s="8">
        <v>0</v>
      </c>
      <c r="K47" s="8">
        <v>0</v>
      </c>
      <c r="L47" s="39" t="s">
        <v>244</v>
      </c>
      <c r="M47" s="8" t="s">
        <v>244</v>
      </c>
    </row>
    <row r="48" spans="1:13" ht="45.75" customHeight="1" x14ac:dyDescent="0.2">
      <c r="A48" s="101"/>
      <c r="B48" s="7">
        <v>9</v>
      </c>
      <c r="C48" s="8"/>
      <c r="D48" s="95" t="s">
        <v>59</v>
      </c>
      <c r="E48" s="95"/>
      <c r="F48" s="7">
        <v>35</v>
      </c>
      <c r="G48" s="8">
        <v>0</v>
      </c>
      <c r="H48" s="8">
        <v>0</v>
      </c>
      <c r="I48" s="16" t="s">
        <v>244</v>
      </c>
      <c r="J48" s="8">
        <v>0</v>
      </c>
      <c r="K48" s="8">
        <v>0</v>
      </c>
      <c r="L48" s="39" t="s">
        <v>244</v>
      </c>
      <c r="M48" s="8" t="s">
        <v>244</v>
      </c>
    </row>
    <row r="49" spans="1:13" ht="12.75" customHeight="1" x14ac:dyDescent="0.2">
      <c r="A49" s="7" t="s">
        <v>60</v>
      </c>
      <c r="B49" s="8"/>
      <c r="C49" s="8"/>
      <c r="D49" s="95" t="s">
        <v>61</v>
      </c>
      <c r="E49" s="95"/>
      <c r="F49" s="7">
        <v>36</v>
      </c>
      <c r="G49" s="8">
        <v>0</v>
      </c>
      <c r="H49" s="8">
        <v>0</v>
      </c>
      <c r="I49" s="16" t="s">
        <v>244</v>
      </c>
      <c r="J49" s="8">
        <v>0</v>
      </c>
      <c r="K49" s="8">
        <v>0</v>
      </c>
      <c r="L49" s="39" t="s">
        <v>244</v>
      </c>
      <c r="M49" s="8" t="s">
        <v>244</v>
      </c>
    </row>
    <row r="50" spans="1:13" ht="12.75" customHeight="1" x14ac:dyDescent="0.2">
      <c r="A50" s="7" t="s">
        <v>62</v>
      </c>
      <c r="B50" s="8"/>
      <c r="C50" s="8"/>
      <c r="D50" s="95" t="s">
        <v>63</v>
      </c>
      <c r="E50" s="95"/>
      <c r="F50" s="7">
        <v>37</v>
      </c>
      <c r="G50" s="8">
        <v>0</v>
      </c>
      <c r="H50" s="8">
        <v>0</v>
      </c>
      <c r="I50" s="16" t="s">
        <v>244</v>
      </c>
      <c r="J50" s="8">
        <v>0</v>
      </c>
      <c r="K50" s="8">
        <v>0</v>
      </c>
      <c r="L50" s="39" t="s">
        <v>244</v>
      </c>
      <c r="M50" s="8" t="s">
        <v>244</v>
      </c>
    </row>
    <row r="51" spans="1:13" ht="12.75" customHeight="1" x14ac:dyDescent="0.2">
      <c r="A51" s="101"/>
      <c r="B51" s="8"/>
      <c r="C51" s="7" t="s">
        <v>10</v>
      </c>
      <c r="D51" s="95" t="s">
        <v>64</v>
      </c>
      <c r="E51" s="95"/>
      <c r="F51" s="7">
        <v>38</v>
      </c>
      <c r="G51" s="8">
        <v>0</v>
      </c>
      <c r="H51" s="8">
        <v>0</v>
      </c>
      <c r="I51" s="16" t="s">
        <v>244</v>
      </c>
      <c r="J51" s="8">
        <v>0</v>
      </c>
      <c r="K51" s="8">
        <v>0</v>
      </c>
      <c r="L51" s="39" t="s">
        <v>244</v>
      </c>
      <c r="M51" s="8" t="s">
        <v>244</v>
      </c>
    </row>
    <row r="52" spans="1:13" ht="12.75" customHeight="1" x14ac:dyDescent="0.2">
      <c r="A52" s="101"/>
      <c r="B52" s="8"/>
      <c r="C52" s="7" t="s">
        <v>11</v>
      </c>
      <c r="D52" s="95" t="s">
        <v>65</v>
      </c>
      <c r="E52" s="95"/>
      <c r="F52" s="7">
        <v>39</v>
      </c>
      <c r="G52" s="8">
        <v>0</v>
      </c>
      <c r="H52" s="8">
        <v>0</v>
      </c>
      <c r="I52" s="16" t="s">
        <v>244</v>
      </c>
      <c r="J52" s="8">
        <v>0</v>
      </c>
      <c r="K52" s="8">
        <v>0</v>
      </c>
      <c r="L52" s="39" t="s">
        <v>244</v>
      </c>
      <c r="M52" s="8" t="s">
        <v>244</v>
      </c>
    </row>
    <row r="53" spans="1:13" ht="12.75" customHeight="1" x14ac:dyDescent="0.2">
      <c r="A53" s="101"/>
      <c r="B53" s="8"/>
      <c r="C53" s="7" t="s">
        <v>57</v>
      </c>
      <c r="D53" s="95" t="s">
        <v>66</v>
      </c>
      <c r="E53" s="95"/>
      <c r="F53" s="7">
        <v>40</v>
      </c>
      <c r="G53" s="8">
        <v>0</v>
      </c>
      <c r="H53" s="8">
        <v>0</v>
      </c>
      <c r="I53" s="16" t="s">
        <v>244</v>
      </c>
      <c r="J53" s="8">
        <v>0</v>
      </c>
      <c r="K53" s="8">
        <v>0</v>
      </c>
      <c r="L53" s="39" t="s">
        <v>244</v>
      </c>
      <c r="M53" s="8" t="s">
        <v>244</v>
      </c>
    </row>
    <row r="54" spans="1:13" ht="12.75" customHeight="1" x14ac:dyDescent="0.2">
      <c r="A54" s="101"/>
      <c r="B54" s="8"/>
      <c r="C54" s="7" t="s">
        <v>67</v>
      </c>
      <c r="D54" s="95" t="s">
        <v>68</v>
      </c>
      <c r="E54" s="95"/>
      <c r="F54" s="7">
        <v>41</v>
      </c>
      <c r="G54" s="8">
        <v>0</v>
      </c>
      <c r="H54" s="8">
        <v>0</v>
      </c>
      <c r="I54" s="16" t="s">
        <v>244</v>
      </c>
      <c r="J54" s="8">
        <v>0</v>
      </c>
      <c r="K54" s="8">
        <v>0</v>
      </c>
      <c r="L54" s="39" t="s">
        <v>244</v>
      </c>
      <c r="M54" s="8" t="s">
        <v>244</v>
      </c>
    </row>
    <row r="55" spans="1:13" ht="12.75" customHeight="1" x14ac:dyDescent="0.2">
      <c r="A55" s="101"/>
      <c r="B55" s="8"/>
      <c r="C55" s="7" t="s">
        <v>69</v>
      </c>
      <c r="D55" s="95" t="s">
        <v>70</v>
      </c>
      <c r="E55" s="95"/>
      <c r="F55" s="7">
        <v>42</v>
      </c>
      <c r="G55" s="8">
        <v>0</v>
      </c>
      <c r="H55" s="8">
        <v>0</v>
      </c>
      <c r="I55" s="16" t="s">
        <v>244</v>
      </c>
      <c r="J55" s="8">
        <v>0</v>
      </c>
      <c r="K55" s="8">
        <v>0</v>
      </c>
      <c r="L55" s="39" t="s">
        <v>244</v>
      </c>
      <c r="M55" s="8" t="s">
        <v>244</v>
      </c>
    </row>
    <row r="56" spans="1:13" ht="27" customHeight="1" x14ac:dyDescent="0.2">
      <c r="A56" s="7" t="s">
        <v>71</v>
      </c>
      <c r="B56" s="8"/>
      <c r="C56" s="8"/>
      <c r="D56" s="95" t="s">
        <v>72</v>
      </c>
      <c r="E56" s="95"/>
      <c r="F56" s="7">
        <v>43</v>
      </c>
      <c r="G56" s="15">
        <f>ANEXA4!E13</f>
        <v>2726</v>
      </c>
      <c r="H56" s="15">
        <f>ANEXA4!G14</f>
        <v>569</v>
      </c>
      <c r="I56" s="16">
        <f>H56/G56*100</f>
        <v>20.873074101247248</v>
      </c>
      <c r="J56" s="15">
        <v>569</v>
      </c>
      <c r="K56" s="15">
        <v>569</v>
      </c>
      <c r="L56" s="39">
        <f>J56/H56*100</f>
        <v>100</v>
      </c>
      <c r="M56" s="16" t="s">
        <v>244</v>
      </c>
    </row>
    <row r="57" spans="1:13" ht="12.75" customHeight="1" x14ac:dyDescent="0.2">
      <c r="A57" s="101"/>
      <c r="B57" s="7">
        <v>1</v>
      </c>
      <c r="C57" s="8"/>
      <c r="D57" s="95" t="s">
        <v>316</v>
      </c>
      <c r="E57" s="95"/>
      <c r="F57" s="7">
        <v>44</v>
      </c>
      <c r="G57" s="15">
        <f>ANEXA4!E17</f>
        <v>0</v>
      </c>
      <c r="H57" s="15">
        <f>ANEXA4!G17</f>
        <v>0</v>
      </c>
      <c r="I57" s="16">
        <v>0</v>
      </c>
      <c r="J57" s="15">
        <v>0</v>
      </c>
      <c r="K57" s="15">
        <v>0</v>
      </c>
      <c r="L57" s="39"/>
      <c r="M57" s="39" t="s">
        <v>321</v>
      </c>
    </row>
    <row r="58" spans="1:13" ht="25.5" x14ac:dyDescent="0.2">
      <c r="A58" s="101"/>
      <c r="B58" s="8"/>
      <c r="C58" s="8"/>
      <c r="D58" s="8"/>
      <c r="E58" s="9" t="s">
        <v>74</v>
      </c>
      <c r="F58" s="7">
        <v>45</v>
      </c>
      <c r="G58" s="8"/>
      <c r="H58" s="8"/>
      <c r="I58" s="16"/>
      <c r="J58" s="8"/>
      <c r="K58" s="8"/>
      <c r="L58" s="39"/>
      <c r="M58" s="39"/>
    </row>
    <row r="59" spans="1:13" ht="12.75" customHeight="1" x14ac:dyDescent="0.2">
      <c r="A59" s="7" t="s">
        <v>75</v>
      </c>
      <c r="B59" s="8"/>
      <c r="C59" s="8"/>
      <c r="D59" s="95" t="s">
        <v>76</v>
      </c>
      <c r="E59" s="95"/>
      <c r="F59" s="7">
        <v>46</v>
      </c>
      <c r="G59" s="15">
        <f>ANEXA4!F26</f>
        <v>0</v>
      </c>
      <c r="H59" s="15">
        <f>ANEXA4!G26</f>
        <v>0</v>
      </c>
      <c r="I59" s="16"/>
      <c r="J59" s="15">
        <v>0</v>
      </c>
      <c r="K59" s="15">
        <v>0</v>
      </c>
      <c r="L59" s="39"/>
      <c r="M59" s="39" t="s">
        <v>321</v>
      </c>
    </row>
    <row r="60" spans="1:13" ht="12.75" customHeight="1" x14ac:dyDescent="0.2">
      <c r="A60" s="7" t="s">
        <v>77</v>
      </c>
      <c r="B60" s="8"/>
      <c r="C60" s="8"/>
      <c r="D60" s="95" t="s">
        <v>78</v>
      </c>
      <c r="E60" s="95"/>
      <c r="F60" s="7">
        <v>47</v>
      </c>
      <c r="G60" s="8"/>
      <c r="H60" s="8"/>
      <c r="I60" s="16"/>
      <c r="J60" s="8"/>
      <c r="K60" s="8"/>
      <c r="L60" s="39"/>
      <c r="M60" s="39"/>
    </row>
    <row r="61" spans="1:13" ht="12.75" customHeight="1" x14ac:dyDescent="0.2">
      <c r="A61" s="101"/>
      <c r="B61" s="7">
        <v>1</v>
      </c>
      <c r="C61" s="8"/>
      <c r="D61" s="95" t="s">
        <v>332</v>
      </c>
      <c r="E61" s="95"/>
      <c r="F61" s="7">
        <v>48</v>
      </c>
      <c r="G61" s="8">
        <f>ANEXA2!H167</f>
        <v>186</v>
      </c>
      <c r="H61" s="8">
        <f>ANEXA2!J167</f>
        <v>182</v>
      </c>
      <c r="I61" s="16">
        <f>H61/G61*100</f>
        <v>97.849462365591393</v>
      </c>
      <c r="J61" s="8">
        <v>182</v>
      </c>
      <c r="K61" s="8">
        <v>182</v>
      </c>
      <c r="L61" s="39">
        <f>J61/H61*100</f>
        <v>100</v>
      </c>
      <c r="M61" s="39">
        <f>K61/J61*100</f>
        <v>100</v>
      </c>
    </row>
    <row r="62" spans="1:13" ht="12.75" customHeight="1" x14ac:dyDescent="0.2">
      <c r="A62" s="101"/>
      <c r="B62" s="7">
        <v>2</v>
      </c>
      <c r="C62" s="8"/>
      <c r="D62" s="95" t="s">
        <v>80</v>
      </c>
      <c r="E62" s="95"/>
      <c r="F62" s="7">
        <v>49</v>
      </c>
      <c r="G62" s="8">
        <f>ANEXA2!H168</f>
        <v>175</v>
      </c>
      <c r="H62" s="8">
        <f>ANEXA2!J168</f>
        <v>175</v>
      </c>
      <c r="I62" s="16">
        <f>H62/G62*100</f>
        <v>100</v>
      </c>
      <c r="J62" s="8">
        <v>175</v>
      </c>
      <c r="K62" s="8">
        <v>175</v>
      </c>
      <c r="L62" s="39">
        <f>J62/H62*100</f>
        <v>100</v>
      </c>
      <c r="M62" s="39">
        <f>K62/J62*100</f>
        <v>100</v>
      </c>
    </row>
    <row r="63" spans="1:13" ht="31.5" customHeight="1" x14ac:dyDescent="0.2">
      <c r="A63" s="101"/>
      <c r="B63" s="7">
        <v>3</v>
      </c>
      <c r="C63" s="8"/>
      <c r="D63" s="95" t="s">
        <v>81</v>
      </c>
      <c r="E63" s="95"/>
      <c r="F63" s="7">
        <v>50</v>
      </c>
      <c r="G63" s="15">
        <f>ANEXA2!H170</f>
        <v>8511.9047619047615</v>
      </c>
      <c r="H63" s="15">
        <f>ANEXA2!J170</f>
        <v>8428.0952380952385</v>
      </c>
      <c r="I63" s="16">
        <f>H63/G63*100</f>
        <v>99.015384615384633</v>
      </c>
      <c r="J63" s="15">
        <v>8428.0952380952385</v>
      </c>
      <c r="K63" s="15">
        <v>8428.0952380952385</v>
      </c>
      <c r="L63" s="39">
        <f>J63/H63*100</f>
        <v>100</v>
      </c>
      <c r="M63" s="39">
        <f>K63/J63*100</f>
        <v>100</v>
      </c>
    </row>
    <row r="64" spans="1:13" ht="39" customHeight="1" x14ac:dyDescent="0.2">
      <c r="A64" s="101"/>
      <c r="B64" s="7">
        <v>4</v>
      </c>
      <c r="C64" s="8"/>
      <c r="D64" s="95" t="s">
        <v>82</v>
      </c>
      <c r="E64" s="95"/>
      <c r="F64" s="7">
        <v>51</v>
      </c>
      <c r="G64" s="15">
        <f>ANEXA2!H169</f>
        <v>8688.0952380952385</v>
      </c>
      <c r="H64" s="15">
        <f>ANEXA2!J169</f>
        <v>8609.0476190476184</v>
      </c>
      <c r="I64" s="16">
        <f>H64/G64*100</f>
        <v>99.090161688133733</v>
      </c>
      <c r="J64" s="15">
        <v>8609.0476190476184</v>
      </c>
      <c r="K64" s="15">
        <v>8609.0476190476184</v>
      </c>
      <c r="L64" s="39">
        <f>J64/H64*100</f>
        <v>100</v>
      </c>
      <c r="M64" s="39">
        <f>K64/J64*100</f>
        <v>100</v>
      </c>
    </row>
    <row r="65" spans="1:13" ht="33" customHeight="1" x14ac:dyDescent="0.2">
      <c r="A65" s="101"/>
      <c r="B65" s="7">
        <v>5</v>
      </c>
      <c r="C65" s="8"/>
      <c r="D65" s="95" t="s">
        <v>83</v>
      </c>
      <c r="E65" s="95"/>
      <c r="F65" s="7">
        <v>52</v>
      </c>
      <c r="G65" s="17">
        <f>(G14-G16)/G62</f>
        <v>100.12571428571428</v>
      </c>
      <c r="H65" s="17">
        <f>(H14-H16)/H62</f>
        <v>110.38285714285715</v>
      </c>
      <c r="I65" s="16">
        <f>H65/G65*100</f>
        <v>110.24426435338432</v>
      </c>
      <c r="J65" s="17">
        <v>110.38285714285715</v>
      </c>
      <c r="K65" s="17">
        <v>110.38285714285715</v>
      </c>
      <c r="L65" s="39">
        <f>J65/H65*100</f>
        <v>100</v>
      </c>
      <c r="M65" s="39">
        <f>K65/J65*100</f>
        <v>100</v>
      </c>
    </row>
    <row r="66" spans="1:13" ht="26.25" customHeight="1" x14ac:dyDescent="0.2">
      <c r="A66" s="101"/>
      <c r="B66" s="7">
        <v>6</v>
      </c>
      <c r="C66" s="8"/>
      <c r="D66" s="95" t="s">
        <v>84</v>
      </c>
      <c r="E66" s="95"/>
      <c r="F66" s="7">
        <v>53</v>
      </c>
      <c r="G66" s="8"/>
      <c r="H66" s="8"/>
      <c r="I66" s="16"/>
      <c r="J66" s="8"/>
      <c r="K66" s="8"/>
      <c r="L66" s="39"/>
      <c r="M66" s="17"/>
    </row>
    <row r="67" spans="1:13" ht="30" customHeight="1" x14ac:dyDescent="0.2">
      <c r="A67" s="101"/>
      <c r="B67" s="7">
        <v>7</v>
      </c>
      <c r="C67" s="8"/>
      <c r="D67" s="95" t="s">
        <v>85</v>
      </c>
      <c r="E67" s="95"/>
      <c r="F67" s="7">
        <v>54</v>
      </c>
      <c r="G67" s="8">
        <f>G19/G13*1000</f>
        <v>901.77177381033187</v>
      </c>
      <c r="H67" s="8">
        <f>H19/H13*1000</f>
        <v>943.14700074896166</v>
      </c>
      <c r="I67" s="16">
        <f>H67/G67*100</f>
        <v>104.58821490539714</v>
      </c>
      <c r="J67" s="8">
        <v>943.14700074896166</v>
      </c>
      <c r="K67" s="8">
        <v>943.14700074896166</v>
      </c>
      <c r="L67" s="39">
        <f>J67/H67*100</f>
        <v>100</v>
      </c>
      <c r="M67" s="39">
        <f>K67/J67*100</f>
        <v>100</v>
      </c>
    </row>
    <row r="68" spans="1:13" ht="12.75" customHeight="1" x14ac:dyDescent="0.2">
      <c r="A68" s="101"/>
      <c r="B68" s="7">
        <v>8</v>
      </c>
      <c r="C68" s="8"/>
      <c r="D68" s="95" t="s">
        <v>86</v>
      </c>
      <c r="E68" s="95"/>
      <c r="F68" s="7">
        <v>55</v>
      </c>
      <c r="G68" s="8">
        <v>0</v>
      </c>
      <c r="H68" s="8">
        <v>0</v>
      </c>
      <c r="I68" s="16" t="s">
        <v>244</v>
      </c>
      <c r="J68" s="8">
        <v>0</v>
      </c>
      <c r="K68" s="8">
        <v>0</v>
      </c>
      <c r="L68" s="39"/>
      <c r="M68" s="39"/>
    </row>
    <row r="69" spans="1:13" ht="12.75" customHeight="1" x14ac:dyDescent="0.2">
      <c r="A69" s="101"/>
      <c r="B69" s="7">
        <v>9</v>
      </c>
      <c r="C69" s="8"/>
      <c r="D69" s="95" t="s">
        <v>87</v>
      </c>
      <c r="E69" s="95"/>
      <c r="F69" s="7">
        <v>56</v>
      </c>
      <c r="G69" s="8">
        <f>ANEXA2!H182</f>
        <v>165</v>
      </c>
      <c r="H69" s="8">
        <f>ANEXA2!J182</f>
        <v>153</v>
      </c>
      <c r="I69" s="16">
        <f>H69/G69*100</f>
        <v>92.72727272727272</v>
      </c>
      <c r="J69" s="41">
        <v>153</v>
      </c>
      <c r="K69" s="41">
        <v>153</v>
      </c>
      <c r="L69" s="42" t="s">
        <v>244</v>
      </c>
      <c r="M69" s="42" t="s">
        <v>244</v>
      </c>
    </row>
    <row r="70" spans="1:13" x14ac:dyDescent="0.2">
      <c r="A70" s="2"/>
      <c r="J70" s="38"/>
      <c r="K70" s="38"/>
      <c r="L70" s="43"/>
      <c r="M70" s="43"/>
    </row>
    <row r="73" spans="1:13" ht="12.75" customHeight="1" x14ac:dyDescent="0.2">
      <c r="B73" s="94" t="s">
        <v>322</v>
      </c>
      <c r="C73" s="94"/>
      <c r="D73" s="94"/>
      <c r="E73" s="94"/>
      <c r="H73" s="94" t="s">
        <v>324</v>
      </c>
      <c r="I73" s="94"/>
    </row>
    <row r="74" spans="1:13" x14ac:dyDescent="0.2">
      <c r="B74" s="94" t="s">
        <v>323</v>
      </c>
      <c r="C74" s="94"/>
      <c r="D74" s="94"/>
      <c r="E74" s="94"/>
      <c r="H74" s="10" t="s">
        <v>341</v>
      </c>
    </row>
    <row r="77" spans="1:13" x14ac:dyDescent="0.2">
      <c r="H77" t="s">
        <v>393</v>
      </c>
    </row>
    <row r="78" spans="1:13" x14ac:dyDescent="0.2">
      <c r="H78" t="s">
        <v>394</v>
      </c>
    </row>
  </sheetData>
  <sheetProtection selectLockedCells="1" selectUnlockedCells="1"/>
  <mergeCells count="70">
    <mergeCell ref="A57:A58"/>
    <mergeCell ref="D57:E57"/>
    <mergeCell ref="D59:E59"/>
    <mergeCell ref="D60:E60"/>
    <mergeCell ref="H73:I73"/>
    <mergeCell ref="D65:E65"/>
    <mergeCell ref="D66:E66"/>
    <mergeCell ref="D67:E67"/>
    <mergeCell ref="D68:E68"/>
    <mergeCell ref="D69:E69"/>
    <mergeCell ref="B73:E73"/>
    <mergeCell ref="A61:A69"/>
    <mergeCell ref="D61:E61"/>
    <mergeCell ref="D62:E62"/>
    <mergeCell ref="D63:E63"/>
    <mergeCell ref="D64:E64"/>
    <mergeCell ref="A51:A55"/>
    <mergeCell ref="D51:E51"/>
    <mergeCell ref="D52:E52"/>
    <mergeCell ref="D53:E53"/>
    <mergeCell ref="D54:E54"/>
    <mergeCell ref="D55:E55"/>
    <mergeCell ref="A37:A48"/>
    <mergeCell ref="D37:E37"/>
    <mergeCell ref="D38:E38"/>
    <mergeCell ref="D39:E39"/>
    <mergeCell ref="D40:E40"/>
    <mergeCell ref="D41:E41"/>
    <mergeCell ref="D42:E42"/>
    <mergeCell ref="D43:E43"/>
    <mergeCell ref="D44:E44"/>
    <mergeCell ref="D45:E45"/>
    <mergeCell ref="D47:E47"/>
    <mergeCell ref="D48:E48"/>
    <mergeCell ref="A14:A18"/>
    <mergeCell ref="D14:E14"/>
    <mergeCell ref="D17:E17"/>
    <mergeCell ref="D18:E18"/>
    <mergeCell ref="D19:E19"/>
    <mergeCell ref="A20:A33"/>
    <mergeCell ref="D20:E20"/>
    <mergeCell ref="D21:E21"/>
    <mergeCell ref="D22:E22"/>
    <mergeCell ref="D23:E23"/>
    <mergeCell ref="D31:E31"/>
    <mergeCell ref="D32:E32"/>
    <mergeCell ref="D33:E33"/>
    <mergeCell ref="A6:I6"/>
    <mergeCell ref="A7:I7"/>
    <mergeCell ref="A10:A11"/>
    <mergeCell ref="B10:B11"/>
    <mergeCell ref="C10:C11"/>
    <mergeCell ref="F10:F11"/>
    <mergeCell ref="G10:G11"/>
    <mergeCell ref="I10:I11"/>
    <mergeCell ref="D10:E11"/>
    <mergeCell ref="H10:H11"/>
    <mergeCell ref="J10:J11"/>
    <mergeCell ref="K10:K11"/>
    <mergeCell ref="L10:M10"/>
    <mergeCell ref="D12:E12"/>
    <mergeCell ref="D13:E13"/>
    <mergeCell ref="B74:E74"/>
    <mergeCell ref="D34:E34"/>
    <mergeCell ref="D35:E35"/>
    <mergeCell ref="D36:E36"/>
    <mergeCell ref="D46:E46"/>
    <mergeCell ref="D49:E49"/>
    <mergeCell ref="D50:E50"/>
    <mergeCell ref="D56:E56"/>
  </mergeCells>
  <pageMargins left="0.99" right="0.19685039370078741" top="0.98" bottom="1.0629921259842521" header="0.78740157480314965" footer="0.78740157480314965"/>
  <pageSetup paperSize="9" orientation="landscape" useFirstPageNumber="1" r:id="rId1"/>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96"/>
  <sheetViews>
    <sheetView topLeftCell="A135" zoomScale="99" zoomScaleNormal="99" workbookViewId="0">
      <selection activeCell="K195" sqref="K195"/>
    </sheetView>
  </sheetViews>
  <sheetFormatPr defaultColWidth="11.5703125" defaultRowHeight="12.75" x14ac:dyDescent="0.2"/>
  <cols>
    <col min="1" max="1" width="2.28515625" customWidth="1"/>
    <col min="2" max="2" width="2.7109375" customWidth="1"/>
    <col min="3" max="3" width="3.28515625" customWidth="1"/>
    <col min="4" max="4" width="5.85546875" customWidth="1"/>
    <col min="5" max="5" width="36.5703125" customWidth="1"/>
    <col min="6" max="6" width="5.42578125" customWidth="1"/>
    <col min="7" max="7" width="8.140625" customWidth="1"/>
    <col min="8" max="8" width="8.7109375" customWidth="1"/>
    <col min="9" max="9" width="9.7109375" customWidth="1"/>
    <col min="10" max="10" width="9.140625" customWidth="1"/>
    <col min="11" max="12" width="7.85546875" customWidth="1"/>
    <col min="13" max="13" width="9.140625" customWidth="1"/>
    <col min="14" max="14" width="8.5703125" bestFit="1" customWidth="1"/>
    <col min="15" max="18" width="7.85546875" customWidth="1"/>
    <col min="20" max="24" width="11.5703125" customWidth="1"/>
  </cols>
  <sheetData>
    <row r="1" spans="1:26" ht="12.95" customHeight="1" x14ac:dyDescent="0.2">
      <c r="D1" s="1"/>
      <c r="E1" s="1"/>
      <c r="F1" s="1"/>
      <c r="G1" s="1"/>
      <c r="H1" s="1"/>
      <c r="I1" s="1"/>
      <c r="J1" s="1"/>
      <c r="K1" s="1"/>
      <c r="L1" s="1"/>
      <c r="M1" s="116" t="s">
        <v>88</v>
      </c>
      <c r="N1" s="116"/>
      <c r="O1" s="1"/>
      <c r="P1" s="1"/>
      <c r="Q1" s="1"/>
      <c r="R1" s="1"/>
    </row>
    <row r="2" spans="1:26" ht="12.95" customHeight="1" x14ac:dyDescent="0.25">
      <c r="A2" s="2" t="s">
        <v>317</v>
      </c>
      <c r="D2" s="3"/>
      <c r="E2" s="3"/>
      <c r="F2" s="3"/>
      <c r="G2" s="3"/>
      <c r="H2" s="3"/>
      <c r="I2" s="3"/>
      <c r="J2" s="3"/>
      <c r="K2" s="3"/>
      <c r="L2" s="3"/>
      <c r="M2" s="59"/>
    </row>
    <row r="3" spans="1:26" ht="12.95" customHeight="1" x14ac:dyDescent="0.25">
      <c r="A3" s="2" t="s">
        <v>318</v>
      </c>
      <c r="D3" s="3"/>
      <c r="E3" s="3"/>
      <c r="F3" s="3"/>
      <c r="G3" s="3"/>
      <c r="H3" s="3"/>
      <c r="I3" s="3"/>
      <c r="J3" s="3"/>
      <c r="K3" s="3"/>
      <c r="L3" s="3"/>
      <c r="M3" s="59"/>
    </row>
    <row r="4" spans="1:26" ht="12.95" customHeight="1" x14ac:dyDescent="0.25">
      <c r="A4" s="2" t="s">
        <v>319</v>
      </c>
      <c r="D4" s="3"/>
      <c r="E4" s="3"/>
      <c r="F4" s="3"/>
      <c r="G4" s="3"/>
      <c r="H4" s="3"/>
      <c r="I4" s="3"/>
      <c r="J4" s="3"/>
      <c r="K4" s="3"/>
      <c r="L4" s="3"/>
      <c r="M4" s="59"/>
    </row>
    <row r="5" spans="1:26" ht="12.95" customHeight="1" x14ac:dyDescent="0.25">
      <c r="A5" s="2" t="s">
        <v>320</v>
      </c>
      <c r="D5" s="3"/>
      <c r="E5" s="3"/>
      <c r="F5" s="3"/>
      <c r="G5" s="3"/>
      <c r="H5" s="3"/>
      <c r="I5" s="3"/>
      <c r="J5" s="3"/>
      <c r="K5" s="3"/>
      <c r="L5" s="3"/>
      <c r="M5" s="59"/>
    </row>
    <row r="6" spans="1:26" ht="28.5" customHeight="1" x14ac:dyDescent="0.25">
      <c r="A6" s="99" t="s">
        <v>427</v>
      </c>
      <c r="B6" s="99"/>
      <c r="C6" s="99"/>
      <c r="D6" s="99"/>
      <c r="E6" s="99"/>
      <c r="F6" s="99"/>
      <c r="G6" s="99"/>
      <c r="H6" s="99"/>
      <c r="I6" s="99"/>
      <c r="J6" s="99"/>
      <c r="K6" s="99"/>
      <c r="L6" s="99"/>
      <c r="M6" s="99"/>
      <c r="N6" s="99"/>
      <c r="O6" s="11"/>
      <c r="P6" s="11"/>
      <c r="Q6" s="11"/>
      <c r="R6" s="11"/>
    </row>
    <row r="7" spans="1:26" ht="12.95" customHeight="1" x14ac:dyDescent="0.25">
      <c r="A7" s="11"/>
      <c r="D7" s="1"/>
      <c r="E7" s="1"/>
      <c r="F7" s="1"/>
      <c r="G7" s="1"/>
      <c r="H7" s="1"/>
      <c r="I7" s="1"/>
      <c r="J7" s="1"/>
      <c r="K7" s="1"/>
      <c r="L7" s="1"/>
    </row>
    <row r="8" spans="1:26" ht="12.95" customHeight="1" x14ac:dyDescent="0.2">
      <c r="D8" s="1"/>
      <c r="E8" s="1"/>
      <c r="F8" s="1"/>
      <c r="G8" s="1"/>
      <c r="H8" s="1"/>
      <c r="I8" s="1"/>
      <c r="J8" s="1"/>
      <c r="K8" s="1"/>
      <c r="L8" s="1"/>
      <c r="M8" s="1"/>
      <c r="N8" s="4" t="s">
        <v>0</v>
      </c>
      <c r="O8" s="4"/>
      <c r="P8" s="4"/>
      <c r="Q8" s="4"/>
      <c r="R8" s="4"/>
    </row>
    <row r="9" spans="1:26" ht="26.25" customHeight="1" x14ac:dyDescent="0.2">
      <c r="A9" s="109"/>
      <c r="B9" s="109"/>
      <c r="C9" s="109"/>
      <c r="D9" s="107" t="s">
        <v>1</v>
      </c>
      <c r="E9" s="107"/>
      <c r="F9" s="107" t="s">
        <v>2</v>
      </c>
      <c r="G9" s="107" t="s">
        <v>420</v>
      </c>
      <c r="H9" s="107" t="s">
        <v>421</v>
      </c>
      <c r="I9" s="107"/>
      <c r="J9" s="117" t="s">
        <v>423</v>
      </c>
      <c r="K9" s="60"/>
      <c r="L9" s="60"/>
      <c r="M9" s="60"/>
      <c r="N9" s="60"/>
      <c r="O9" s="51" t="s">
        <v>3</v>
      </c>
      <c r="P9" s="51" t="s">
        <v>3</v>
      </c>
      <c r="Q9" s="51" t="s">
        <v>3</v>
      </c>
      <c r="R9" s="53"/>
    </row>
    <row r="10" spans="1:26" ht="24" customHeight="1" x14ac:dyDescent="0.2">
      <c r="A10" s="109"/>
      <c r="B10" s="109"/>
      <c r="C10" s="109"/>
      <c r="D10" s="107"/>
      <c r="E10" s="107"/>
      <c r="F10" s="107"/>
      <c r="G10" s="107"/>
      <c r="H10" s="60" t="s">
        <v>89</v>
      </c>
      <c r="I10" s="115" t="s">
        <v>422</v>
      </c>
      <c r="J10" s="118"/>
      <c r="K10" s="107" t="s">
        <v>90</v>
      </c>
      <c r="L10" s="107"/>
      <c r="M10" s="107"/>
      <c r="N10" s="107"/>
      <c r="O10" s="106" t="s">
        <v>385</v>
      </c>
      <c r="P10" s="106" t="s">
        <v>386</v>
      </c>
      <c r="Q10" s="106" t="s">
        <v>390</v>
      </c>
      <c r="R10" s="53"/>
    </row>
    <row r="11" spans="1:26" ht="63" customHeight="1" x14ac:dyDescent="0.2">
      <c r="A11" s="109"/>
      <c r="B11" s="109"/>
      <c r="C11" s="109"/>
      <c r="D11" s="107"/>
      <c r="E11" s="107"/>
      <c r="F11" s="107"/>
      <c r="G11" s="107"/>
      <c r="H11" s="61">
        <v>2025</v>
      </c>
      <c r="I11" s="115"/>
      <c r="J11" s="119"/>
      <c r="K11" s="51" t="s">
        <v>391</v>
      </c>
      <c r="L11" s="51" t="s">
        <v>335</v>
      </c>
      <c r="M11" s="51" t="s">
        <v>91</v>
      </c>
      <c r="N11" s="51" t="s">
        <v>328</v>
      </c>
      <c r="O11" s="107"/>
      <c r="P11" s="107"/>
      <c r="Q11" s="107"/>
      <c r="R11" s="63" t="s">
        <v>424</v>
      </c>
    </row>
    <row r="12" spans="1:26" ht="25.5" customHeight="1" x14ac:dyDescent="0.2">
      <c r="A12" s="51">
        <v>0</v>
      </c>
      <c r="B12" s="51">
        <v>1</v>
      </c>
      <c r="C12" s="53"/>
      <c r="D12" s="64">
        <v>2</v>
      </c>
      <c r="E12" s="53"/>
      <c r="F12" s="51">
        <v>3</v>
      </c>
      <c r="G12" s="51" t="s">
        <v>92</v>
      </c>
      <c r="H12" s="51">
        <v>4</v>
      </c>
      <c r="I12" s="51">
        <v>5</v>
      </c>
      <c r="J12" s="65">
        <v>6</v>
      </c>
      <c r="K12" s="51" t="s">
        <v>93</v>
      </c>
      <c r="L12" s="51" t="s">
        <v>387</v>
      </c>
      <c r="M12" s="51" t="s">
        <v>388</v>
      </c>
      <c r="N12" s="51" t="s">
        <v>389</v>
      </c>
      <c r="O12" s="62">
        <v>7</v>
      </c>
      <c r="P12" s="62">
        <v>8</v>
      </c>
      <c r="Q12" s="62">
        <v>9</v>
      </c>
      <c r="R12" s="62" t="s">
        <v>395</v>
      </c>
    </row>
    <row r="13" spans="1:26" ht="14.25" customHeight="1" x14ac:dyDescent="0.2">
      <c r="A13" s="27" t="s">
        <v>7</v>
      </c>
      <c r="B13" s="28"/>
      <c r="C13" s="28"/>
      <c r="D13" s="105" t="s">
        <v>94</v>
      </c>
      <c r="E13" s="105"/>
      <c r="F13" s="27">
        <v>1</v>
      </c>
      <c r="G13" s="66">
        <f t="shared" ref="G13" si="0">G14+G36</f>
        <v>28120</v>
      </c>
      <c r="H13" s="66">
        <f t="shared" ref="H13:N13" si="1">H14+H36</f>
        <v>28850</v>
      </c>
      <c r="I13" s="66">
        <f t="shared" si="1"/>
        <v>29462</v>
      </c>
      <c r="J13" s="66">
        <f t="shared" si="1"/>
        <v>29374</v>
      </c>
      <c r="K13" s="66">
        <f>K14+K36</f>
        <v>12281</v>
      </c>
      <c r="L13" s="66">
        <f t="shared" si="1"/>
        <v>17841</v>
      </c>
      <c r="M13" s="66">
        <f t="shared" si="1"/>
        <v>24272</v>
      </c>
      <c r="N13" s="66">
        <f t="shared" si="1"/>
        <v>29374</v>
      </c>
      <c r="O13" s="67">
        <f>J13/I13*100</f>
        <v>99.701310162242891</v>
      </c>
      <c r="P13" s="67">
        <f t="shared" ref="P13:P19" si="2">I13/G13*100</f>
        <v>104.77240398293031</v>
      </c>
      <c r="Q13" s="67">
        <f>J13/H13*100</f>
        <v>101.81629116117851</v>
      </c>
      <c r="R13" s="68">
        <f>J13-H13</f>
        <v>524</v>
      </c>
      <c r="S13" s="44"/>
      <c r="Z13" s="44"/>
    </row>
    <row r="14" spans="1:26" ht="25.5" customHeight="1" x14ac:dyDescent="0.2">
      <c r="A14" s="114"/>
      <c r="B14" s="27">
        <v>1</v>
      </c>
      <c r="C14" s="28"/>
      <c r="D14" s="105" t="s">
        <v>95</v>
      </c>
      <c r="E14" s="105"/>
      <c r="F14" s="27">
        <v>2</v>
      </c>
      <c r="G14" s="54">
        <f>G15+G21+G22+G26+G27+G28</f>
        <v>28031</v>
      </c>
      <c r="H14" s="28">
        <f t="shared" ref="H14:N14" si="3">H15+H21+H22+H26+H27+H28</f>
        <v>28814</v>
      </c>
      <c r="I14" s="54">
        <f>I15+I21+I22+I26+I27+I28</f>
        <v>29405</v>
      </c>
      <c r="J14" s="74">
        <f t="shared" si="3"/>
        <v>29317</v>
      </c>
      <c r="K14" s="28">
        <f t="shared" si="3"/>
        <v>12280</v>
      </c>
      <c r="L14" s="28">
        <f t="shared" si="3"/>
        <v>17839</v>
      </c>
      <c r="M14" s="28">
        <f t="shared" si="3"/>
        <v>24238</v>
      </c>
      <c r="N14" s="74">
        <f t="shared" si="3"/>
        <v>29317</v>
      </c>
      <c r="O14" s="69">
        <f t="shared" ref="O14:O25" si="4">J14/I14*100</f>
        <v>99.700731168168673</v>
      </c>
      <c r="P14" s="69">
        <f t="shared" si="2"/>
        <v>104.90171595733295</v>
      </c>
      <c r="Q14" s="67">
        <f t="shared" ref="Q14:Q79" si="5">J14/H14*100</f>
        <v>101.74567918373015</v>
      </c>
      <c r="R14" s="68">
        <f t="shared" ref="R14:R79" si="6">J14-H14</f>
        <v>503</v>
      </c>
      <c r="Z14" s="44"/>
    </row>
    <row r="15" spans="1:26" ht="32.25" customHeight="1" x14ac:dyDescent="0.2">
      <c r="A15" s="114"/>
      <c r="B15" s="28"/>
      <c r="C15" s="27" t="s">
        <v>10</v>
      </c>
      <c r="D15" s="105" t="s">
        <v>96</v>
      </c>
      <c r="E15" s="105"/>
      <c r="F15" s="27">
        <v>3</v>
      </c>
      <c r="G15" s="54">
        <f>SUM(G16:G20)</f>
        <v>3800</v>
      </c>
      <c r="H15" s="28">
        <f t="shared" ref="H15" si="7">SUM(H16:H19)</f>
        <v>4090</v>
      </c>
      <c r="I15" s="54">
        <f>SUM(I16:I20)</f>
        <v>4190</v>
      </c>
      <c r="J15" s="54">
        <f>SUM(J16:J20)</f>
        <v>7210</v>
      </c>
      <c r="K15" s="54">
        <f t="shared" ref="K15:N15" si="8">SUM(K16:K20)</f>
        <v>6829</v>
      </c>
      <c r="L15" s="54">
        <f t="shared" si="8"/>
        <v>6959</v>
      </c>
      <c r="M15" s="54">
        <f t="shared" si="8"/>
        <v>7088</v>
      </c>
      <c r="N15" s="54">
        <f t="shared" si="8"/>
        <v>7210</v>
      </c>
      <c r="O15" s="69">
        <f t="shared" si="4"/>
        <v>172.0763723150358</v>
      </c>
      <c r="P15" s="69">
        <f t="shared" si="2"/>
        <v>110.26315789473684</v>
      </c>
      <c r="Q15" s="67">
        <f t="shared" si="5"/>
        <v>176.28361858190709</v>
      </c>
      <c r="R15" s="68">
        <f t="shared" si="6"/>
        <v>3120</v>
      </c>
      <c r="Z15" s="44"/>
    </row>
    <row r="16" spans="1:26" x14ac:dyDescent="0.2">
      <c r="A16" s="114"/>
      <c r="B16" s="53"/>
      <c r="C16" s="28"/>
      <c r="D16" s="27" t="s">
        <v>97</v>
      </c>
      <c r="E16" s="29" t="s">
        <v>98</v>
      </c>
      <c r="F16" s="27">
        <v>4</v>
      </c>
      <c r="G16" s="54">
        <v>3271</v>
      </c>
      <c r="H16" s="28">
        <v>3700</v>
      </c>
      <c r="I16" s="54">
        <v>3702.5</v>
      </c>
      <c r="J16" s="54">
        <f>3703+3000</f>
        <v>6703</v>
      </c>
      <c r="K16" s="54">
        <f t="shared" ref="K16:N16" si="9">3703+3000</f>
        <v>6703</v>
      </c>
      <c r="L16" s="54">
        <f t="shared" si="9"/>
        <v>6703</v>
      </c>
      <c r="M16" s="54">
        <f t="shared" si="9"/>
        <v>6703</v>
      </c>
      <c r="N16" s="54">
        <f t="shared" si="9"/>
        <v>6703</v>
      </c>
      <c r="O16" s="69">
        <f t="shared" si="4"/>
        <v>181.0398379473329</v>
      </c>
      <c r="P16" s="69">
        <f t="shared" si="2"/>
        <v>113.19168450015286</v>
      </c>
      <c r="Q16" s="67">
        <f t="shared" si="5"/>
        <v>181.16216216216216</v>
      </c>
      <c r="R16" s="68">
        <f t="shared" si="6"/>
        <v>3003</v>
      </c>
      <c r="V16" s="44"/>
      <c r="Z16" s="44"/>
    </row>
    <row r="17" spans="1:26" x14ac:dyDescent="0.2">
      <c r="A17" s="114"/>
      <c r="B17" s="53"/>
      <c r="C17" s="28"/>
      <c r="D17" s="27" t="s">
        <v>99</v>
      </c>
      <c r="E17" s="29" t="s">
        <v>100</v>
      </c>
      <c r="F17" s="27">
        <v>5</v>
      </c>
      <c r="G17" s="54">
        <v>385</v>
      </c>
      <c r="H17" s="28">
        <v>230</v>
      </c>
      <c r="I17" s="54">
        <v>259.5</v>
      </c>
      <c r="J17" s="54">
        <v>320</v>
      </c>
      <c r="K17" s="28">
        <v>81</v>
      </c>
      <c r="L17" s="28">
        <v>160</v>
      </c>
      <c r="M17" s="28">
        <v>240</v>
      </c>
      <c r="N17" s="74">
        <v>320</v>
      </c>
      <c r="O17" s="69">
        <f t="shared" si="4"/>
        <v>123.31406551059729</v>
      </c>
      <c r="P17" s="69">
        <f t="shared" si="2"/>
        <v>67.402597402597394</v>
      </c>
      <c r="Q17" s="67">
        <f t="shared" si="5"/>
        <v>139.13043478260869</v>
      </c>
      <c r="R17" s="68">
        <f t="shared" si="6"/>
        <v>90</v>
      </c>
      <c r="Z17" s="44"/>
    </row>
    <row r="18" spans="1:26" x14ac:dyDescent="0.2">
      <c r="A18" s="114"/>
      <c r="B18" s="53"/>
      <c r="C18" s="28"/>
      <c r="D18" s="27" t="s">
        <v>101</v>
      </c>
      <c r="E18" s="29" t="s">
        <v>102</v>
      </c>
      <c r="F18" s="27">
        <v>6</v>
      </c>
      <c r="G18" s="54">
        <v>97</v>
      </c>
      <c r="H18" s="28">
        <v>100</v>
      </c>
      <c r="I18" s="54">
        <v>114</v>
      </c>
      <c r="J18" s="54">
        <v>120</v>
      </c>
      <c r="K18" s="28">
        <v>43</v>
      </c>
      <c r="L18" s="28">
        <v>86</v>
      </c>
      <c r="M18" s="28">
        <v>100</v>
      </c>
      <c r="N18" s="74">
        <v>120</v>
      </c>
      <c r="O18" s="69">
        <f t="shared" si="4"/>
        <v>105.26315789473684</v>
      </c>
      <c r="P18" s="69">
        <f t="shared" si="2"/>
        <v>117.5257731958763</v>
      </c>
      <c r="Q18" s="67">
        <f t="shared" si="5"/>
        <v>120</v>
      </c>
      <c r="R18" s="68">
        <f t="shared" si="6"/>
        <v>20</v>
      </c>
      <c r="Z18" s="44"/>
    </row>
    <row r="19" spans="1:26" x14ac:dyDescent="0.2">
      <c r="A19" s="114"/>
      <c r="B19" s="53"/>
      <c r="C19" s="28"/>
      <c r="D19" s="27" t="s">
        <v>103</v>
      </c>
      <c r="E19" s="29" t="s">
        <v>104</v>
      </c>
      <c r="F19" s="27">
        <v>7</v>
      </c>
      <c r="G19" s="70">
        <v>15</v>
      </c>
      <c r="H19" s="28">
        <v>60</v>
      </c>
      <c r="I19" s="70">
        <v>57</v>
      </c>
      <c r="J19" s="54">
        <v>10</v>
      </c>
      <c r="K19" s="28">
        <v>0</v>
      </c>
      <c r="L19" s="28">
        <v>0</v>
      </c>
      <c r="M19" s="28">
        <v>10</v>
      </c>
      <c r="N19" s="74">
        <v>10</v>
      </c>
      <c r="O19" s="69">
        <f t="shared" si="4"/>
        <v>17.543859649122805</v>
      </c>
      <c r="P19" s="69">
        <f t="shared" si="2"/>
        <v>380</v>
      </c>
      <c r="Q19" s="67">
        <f t="shared" si="5"/>
        <v>16.666666666666664</v>
      </c>
      <c r="R19" s="68">
        <f t="shared" si="6"/>
        <v>-50</v>
      </c>
      <c r="Z19" s="44"/>
    </row>
    <row r="20" spans="1:26" x14ac:dyDescent="0.2">
      <c r="A20" s="114"/>
      <c r="B20" s="53"/>
      <c r="C20" s="28"/>
      <c r="D20" s="27" t="s">
        <v>407</v>
      </c>
      <c r="E20" s="29" t="s">
        <v>408</v>
      </c>
      <c r="F20" s="27" t="s">
        <v>409</v>
      </c>
      <c r="G20" s="70">
        <v>32</v>
      </c>
      <c r="H20" s="28">
        <v>50</v>
      </c>
      <c r="I20" s="70">
        <v>57</v>
      </c>
      <c r="J20" s="54">
        <v>57</v>
      </c>
      <c r="K20" s="28">
        <v>2</v>
      </c>
      <c r="L20" s="28">
        <v>10</v>
      </c>
      <c r="M20" s="28">
        <v>35</v>
      </c>
      <c r="N20" s="74">
        <v>57</v>
      </c>
      <c r="O20" s="69">
        <f t="shared" si="4"/>
        <v>100</v>
      </c>
      <c r="P20" s="69"/>
      <c r="Q20" s="67"/>
      <c r="R20" s="68">
        <f t="shared" si="6"/>
        <v>7</v>
      </c>
      <c r="Z20" s="44"/>
    </row>
    <row r="21" spans="1:26" ht="12.75" customHeight="1" x14ac:dyDescent="0.2">
      <c r="A21" s="114"/>
      <c r="B21" s="53"/>
      <c r="C21" s="27" t="s">
        <v>11</v>
      </c>
      <c r="D21" s="105" t="s">
        <v>105</v>
      </c>
      <c r="E21" s="105"/>
      <c r="F21" s="27">
        <v>8</v>
      </c>
      <c r="G21" s="54">
        <v>0</v>
      </c>
      <c r="H21" s="28">
        <v>0</v>
      </c>
      <c r="I21" s="54">
        <v>0</v>
      </c>
      <c r="J21" s="54">
        <v>0</v>
      </c>
      <c r="K21" s="28">
        <v>0</v>
      </c>
      <c r="L21" s="28">
        <v>0</v>
      </c>
      <c r="M21" s="28">
        <v>0</v>
      </c>
      <c r="N21" s="74">
        <v>0</v>
      </c>
      <c r="O21" s="69"/>
      <c r="P21" s="69"/>
      <c r="Q21" s="67"/>
      <c r="R21" s="68">
        <f t="shared" si="6"/>
        <v>0</v>
      </c>
      <c r="Z21" s="44"/>
    </row>
    <row r="22" spans="1:26" ht="30" customHeight="1" x14ac:dyDescent="0.2">
      <c r="A22" s="114"/>
      <c r="B22" s="53"/>
      <c r="C22" s="27" t="s">
        <v>57</v>
      </c>
      <c r="D22" s="105" t="s">
        <v>329</v>
      </c>
      <c r="E22" s="105"/>
      <c r="F22" s="31">
        <v>9</v>
      </c>
      <c r="G22" s="54">
        <f t="shared" ref="G22" si="10">SUM(G23:G25)</f>
        <v>23985</v>
      </c>
      <c r="H22" s="28">
        <f t="shared" ref="H22:N22" si="11">SUM(H23:H25)</f>
        <v>24558</v>
      </c>
      <c r="I22" s="54">
        <f t="shared" si="11"/>
        <v>25009</v>
      </c>
      <c r="J22" s="54">
        <f t="shared" si="11"/>
        <v>21901</v>
      </c>
      <c r="K22" s="28">
        <f t="shared" si="11"/>
        <v>5411</v>
      </c>
      <c r="L22" s="28">
        <f t="shared" si="11"/>
        <v>10800</v>
      </c>
      <c r="M22" s="28">
        <f t="shared" si="11"/>
        <v>17000</v>
      </c>
      <c r="N22" s="74">
        <f t="shared" si="11"/>
        <v>21901</v>
      </c>
      <c r="O22" s="69">
        <f t="shared" si="4"/>
        <v>87.572473909392627</v>
      </c>
      <c r="P22" s="69">
        <f>I22/G22*100</f>
        <v>104.26933500104232</v>
      </c>
      <c r="Q22" s="67">
        <f t="shared" si="5"/>
        <v>89.180715041941525</v>
      </c>
      <c r="R22" s="68">
        <f t="shared" si="6"/>
        <v>-2657</v>
      </c>
      <c r="S22" s="44"/>
      <c r="Z22" s="44"/>
    </row>
    <row r="23" spans="1:26" ht="29.25" customHeight="1" x14ac:dyDescent="0.2">
      <c r="A23" s="114"/>
      <c r="B23" s="53"/>
      <c r="C23" s="28"/>
      <c r="D23" s="27" t="s">
        <v>106</v>
      </c>
      <c r="E23" s="29" t="s">
        <v>411</v>
      </c>
      <c r="F23" s="27">
        <v>10</v>
      </c>
      <c r="G23" s="54">
        <v>9670</v>
      </c>
      <c r="H23" s="28">
        <v>4020</v>
      </c>
      <c r="I23" s="54">
        <v>4297</v>
      </c>
      <c r="J23" s="74">
        <v>3802</v>
      </c>
      <c r="K23" s="28">
        <v>922</v>
      </c>
      <c r="L23" s="28">
        <v>1850</v>
      </c>
      <c r="M23" s="28">
        <v>2500</v>
      </c>
      <c r="N23" s="74">
        <v>3802</v>
      </c>
      <c r="O23" s="69">
        <f t="shared" si="4"/>
        <v>88.48033511752385</v>
      </c>
      <c r="P23" s="69">
        <f>I23/G23*100</f>
        <v>44.436401240951398</v>
      </c>
      <c r="Q23" s="67">
        <f t="shared" si="5"/>
        <v>94.577114427860693</v>
      </c>
      <c r="R23" s="68">
        <f t="shared" si="6"/>
        <v>-218</v>
      </c>
      <c r="Z23" s="44"/>
    </row>
    <row r="24" spans="1:26" ht="29.25" customHeight="1" x14ac:dyDescent="0.2">
      <c r="A24" s="114"/>
      <c r="B24" s="53"/>
      <c r="C24" s="28"/>
      <c r="D24" s="27" t="s">
        <v>410</v>
      </c>
      <c r="E24" s="29" t="s">
        <v>412</v>
      </c>
      <c r="F24" s="27" t="s">
        <v>413</v>
      </c>
      <c r="G24" s="54"/>
      <c r="H24" s="28">
        <v>8838</v>
      </c>
      <c r="I24" s="54">
        <v>8829</v>
      </c>
      <c r="J24" s="74">
        <v>8099</v>
      </c>
      <c r="K24" s="28">
        <v>2256</v>
      </c>
      <c r="L24" s="28">
        <v>4500</v>
      </c>
      <c r="M24" s="28">
        <v>7000</v>
      </c>
      <c r="N24" s="74">
        <v>8099</v>
      </c>
      <c r="O24" s="69">
        <f t="shared" si="4"/>
        <v>91.731792955034535</v>
      </c>
      <c r="P24" s="69"/>
      <c r="Q24" s="67"/>
      <c r="R24" s="68">
        <f t="shared" si="6"/>
        <v>-739</v>
      </c>
      <c r="Z24" s="44"/>
    </row>
    <row r="25" spans="1:26" ht="25.5" x14ac:dyDescent="0.2">
      <c r="A25" s="114"/>
      <c r="B25" s="53"/>
      <c r="C25" s="53"/>
      <c r="D25" s="27" t="s">
        <v>107</v>
      </c>
      <c r="E25" s="29" t="s">
        <v>312</v>
      </c>
      <c r="F25" s="27">
        <v>11</v>
      </c>
      <c r="G25" s="54">
        <v>14315</v>
      </c>
      <c r="H25" s="54">
        <v>11700</v>
      </c>
      <c r="I25" s="54">
        <v>11883</v>
      </c>
      <c r="J25" s="74">
        <v>10000</v>
      </c>
      <c r="K25" s="28">
        <v>2233</v>
      </c>
      <c r="L25" s="28">
        <v>4450</v>
      </c>
      <c r="M25" s="28">
        <v>7500</v>
      </c>
      <c r="N25" s="74">
        <v>10000</v>
      </c>
      <c r="O25" s="69">
        <f t="shared" si="4"/>
        <v>84.153833207102579</v>
      </c>
      <c r="P25" s="69">
        <f>I25/G25*100</f>
        <v>83.010827803003835</v>
      </c>
      <c r="Q25" s="67">
        <f t="shared" si="5"/>
        <v>85.470085470085465</v>
      </c>
      <c r="R25" s="68">
        <f t="shared" si="6"/>
        <v>-1700</v>
      </c>
      <c r="Z25" s="44"/>
    </row>
    <row r="26" spans="1:26" ht="12.75" customHeight="1" x14ac:dyDescent="0.2">
      <c r="A26" s="114"/>
      <c r="B26" s="53"/>
      <c r="C26" s="27" t="s">
        <v>67</v>
      </c>
      <c r="D26" s="105" t="s">
        <v>108</v>
      </c>
      <c r="E26" s="105"/>
      <c r="F26" s="27">
        <v>12</v>
      </c>
      <c r="G26" s="70">
        <v>0</v>
      </c>
      <c r="H26" s="28">
        <v>0</v>
      </c>
      <c r="I26" s="70">
        <v>0</v>
      </c>
      <c r="J26" s="74">
        <v>0</v>
      </c>
      <c r="K26" s="28">
        <v>0</v>
      </c>
      <c r="L26" s="28">
        <v>0</v>
      </c>
      <c r="M26" s="28">
        <v>0</v>
      </c>
      <c r="N26" s="74">
        <v>0</v>
      </c>
      <c r="O26" s="69"/>
      <c r="P26" s="69"/>
      <c r="Q26" s="67"/>
      <c r="R26" s="68"/>
      <c r="Z26" s="44"/>
    </row>
    <row r="27" spans="1:26" ht="28.5" customHeight="1" x14ac:dyDescent="0.2">
      <c r="A27" s="114"/>
      <c r="B27" s="53"/>
      <c r="C27" s="27" t="s">
        <v>69</v>
      </c>
      <c r="D27" s="105" t="s">
        <v>109</v>
      </c>
      <c r="E27" s="105"/>
      <c r="F27" s="27">
        <v>13</v>
      </c>
      <c r="G27" s="70">
        <v>0</v>
      </c>
      <c r="H27" s="28">
        <v>0</v>
      </c>
      <c r="I27" s="70">
        <v>0</v>
      </c>
      <c r="J27" s="74">
        <v>0</v>
      </c>
      <c r="K27" s="28">
        <v>0</v>
      </c>
      <c r="L27" s="28">
        <v>0</v>
      </c>
      <c r="M27" s="28">
        <v>0</v>
      </c>
      <c r="N27" s="74">
        <v>0</v>
      </c>
      <c r="O27" s="69"/>
      <c r="P27" s="69"/>
      <c r="Q27" s="67"/>
      <c r="R27" s="68"/>
      <c r="Z27" s="44"/>
    </row>
    <row r="28" spans="1:26" ht="27" customHeight="1" x14ac:dyDescent="0.2">
      <c r="A28" s="114"/>
      <c r="B28" s="28"/>
      <c r="C28" s="27" t="s">
        <v>110</v>
      </c>
      <c r="D28" s="105" t="s">
        <v>111</v>
      </c>
      <c r="E28" s="105"/>
      <c r="F28" s="27">
        <v>14</v>
      </c>
      <c r="G28" s="54">
        <f t="shared" ref="G28" si="12">G29+G30+G33+G34+G35</f>
        <v>246</v>
      </c>
      <c r="H28" s="70">
        <f t="shared" ref="H28:I28" si="13">H29+H30+H33+H34+H35</f>
        <v>166</v>
      </c>
      <c r="I28" s="54">
        <f t="shared" si="13"/>
        <v>206</v>
      </c>
      <c r="J28" s="54">
        <f t="shared" ref="J28:N28" si="14">J29+J30+J33+J34+J35</f>
        <v>206</v>
      </c>
      <c r="K28" s="54">
        <f t="shared" si="14"/>
        <v>40</v>
      </c>
      <c r="L28" s="54">
        <f t="shared" si="14"/>
        <v>80</v>
      </c>
      <c r="M28" s="54">
        <f t="shared" si="14"/>
        <v>150</v>
      </c>
      <c r="N28" s="54">
        <f t="shared" si="14"/>
        <v>206</v>
      </c>
      <c r="O28" s="69">
        <f>J28/I28*100</f>
        <v>100</v>
      </c>
      <c r="P28" s="69">
        <f>I28/G28*100</f>
        <v>83.739837398373979</v>
      </c>
      <c r="Q28" s="67">
        <f t="shared" si="5"/>
        <v>124.09638554216869</v>
      </c>
      <c r="R28" s="68">
        <f t="shared" si="6"/>
        <v>40</v>
      </c>
      <c r="Z28" s="44"/>
    </row>
    <row r="29" spans="1:26" x14ac:dyDescent="0.2">
      <c r="A29" s="114"/>
      <c r="B29" s="28"/>
      <c r="C29" s="28"/>
      <c r="D29" s="27" t="s">
        <v>112</v>
      </c>
      <c r="E29" s="29" t="s">
        <v>113</v>
      </c>
      <c r="F29" s="27">
        <v>15</v>
      </c>
      <c r="G29" s="70">
        <v>0</v>
      </c>
      <c r="H29" s="28">
        <v>0</v>
      </c>
      <c r="I29" s="70">
        <v>0</v>
      </c>
      <c r="J29" s="54">
        <v>0</v>
      </c>
      <c r="K29" s="28">
        <v>0</v>
      </c>
      <c r="L29" s="28">
        <v>0</v>
      </c>
      <c r="M29" s="28">
        <v>0</v>
      </c>
      <c r="N29" s="74">
        <v>0</v>
      </c>
      <c r="O29" s="69" t="s">
        <v>244</v>
      </c>
      <c r="P29" s="69" t="s">
        <v>244</v>
      </c>
      <c r="Q29" s="67"/>
      <c r="R29" s="68"/>
      <c r="Z29" s="44"/>
    </row>
    <row r="30" spans="1:26" ht="25.5" x14ac:dyDescent="0.2">
      <c r="A30" s="114"/>
      <c r="B30" s="28"/>
      <c r="C30" s="28"/>
      <c r="D30" s="27" t="s">
        <v>114</v>
      </c>
      <c r="E30" s="29" t="s">
        <v>115</v>
      </c>
      <c r="F30" s="27">
        <v>16</v>
      </c>
      <c r="G30" s="70">
        <v>0</v>
      </c>
      <c r="H30" s="28">
        <f>SUM(H31:H32)</f>
        <v>0</v>
      </c>
      <c r="I30" s="70">
        <v>0</v>
      </c>
      <c r="J30" s="54">
        <v>0</v>
      </c>
      <c r="K30" s="28">
        <f>SUM(K31:K32)</f>
        <v>0</v>
      </c>
      <c r="L30" s="28">
        <f>SUM(L31:L32)</f>
        <v>0</v>
      </c>
      <c r="M30" s="28">
        <f>SUM(M31:M32)</f>
        <v>0</v>
      </c>
      <c r="N30" s="74">
        <f>SUM(N31:N32)</f>
        <v>0</v>
      </c>
      <c r="O30" s="69"/>
      <c r="P30" s="69"/>
      <c r="Q30" s="67"/>
      <c r="R30" s="68"/>
      <c r="Z30" s="44"/>
    </row>
    <row r="31" spans="1:26" x14ac:dyDescent="0.2">
      <c r="A31" s="114"/>
      <c r="B31" s="28"/>
      <c r="C31" s="28"/>
      <c r="D31" s="28"/>
      <c r="E31" s="29" t="s">
        <v>116</v>
      </c>
      <c r="F31" s="27">
        <v>17</v>
      </c>
      <c r="G31" s="70">
        <v>0</v>
      </c>
      <c r="H31" s="28">
        <v>0</v>
      </c>
      <c r="I31" s="70">
        <v>0</v>
      </c>
      <c r="J31" s="54">
        <v>0</v>
      </c>
      <c r="K31" s="28">
        <v>0</v>
      </c>
      <c r="L31" s="28">
        <v>0</v>
      </c>
      <c r="M31" s="28">
        <v>0</v>
      </c>
      <c r="N31" s="74">
        <v>0</v>
      </c>
      <c r="O31" s="69"/>
      <c r="P31" s="69"/>
      <c r="Q31" s="67"/>
      <c r="R31" s="68"/>
      <c r="Z31" s="44"/>
    </row>
    <row r="32" spans="1:26" x14ac:dyDescent="0.2">
      <c r="A32" s="114"/>
      <c r="B32" s="28"/>
      <c r="C32" s="28"/>
      <c r="D32" s="28"/>
      <c r="E32" s="29" t="s">
        <v>117</v>
      </c>
      <c r="F32" s="27">
        <v>18</v>
      </c>
      <c r="G32" s="70">
        <v>0</v>
      </c>
      <c r="H32" s="28">
        <v>0</v>
      </c>
      <c r="I32" s="70">
        <v>0</v>
      </c>
      <c r="J32" s="54">
        <v>0</v>
      </c>
      <c r="K32" s="28">
        <v>0</v>
      </c>
      <c r="L32" s="28">
        <v>0</v>
      </c>
      <c r="M32" s="28">
        <v>0</v>
      </c>
      <c r="N32" s="74">
        <v>0</v>
      </c>
      <c r="O32" s="69"/>
      <c r="P32" s="69"/>
      <c r="Q32" s="67"/>
      <c r="R32" s="68"/>
      <c r="Z32" s="44"/>
    </row>
    <row r="33" spans="1:26" x14ac:dyDescent="0.2">
      <c r="A33" s="114"/>
      <c r="B33" s="28"/>
      <c r="C33" s="28"/>
      <c r="D33" s="27" t="s">
        <v>118</v>
      </c>
      <c r="E33" s="29" t="s">
        <v>119</v>
      </c>
      <c r="F33" s="27">
        <v>19</v>
      </c>
      <c r="G33" s="70">
        <v>0</v>
      </c>
      <c r="H33" s="28">
        <v>0</v>
      </c>
      <c r="I33" s="70">
        <v>0</v>
      </c>
      <c r="J33" s="54">
        <v>0</v>
      </c>
      <c r="K33" s="28">
        <v>0</v>
      </c>
      <c r="L33" s="28">
        <v>0</v>
      </c>
      <c r="M33" s="28">
        <v>0</v>
      </c>
      <c r="N33" s="74">
        <v>0</v>
      </c>
      <c r="O33" s="69" t="s">
        <v>244</v>
      </c>
      <c r="P33" s="69" t="s">
        <v>244</v>
      </c>
      <c r="Q33" s="67"/>
      <c r="R33" s="68"/>
      <c r="Z33" s="44"/>
    </row>
    <row r="34" spans="1:26" x14ac:dyDescent="0.2">
      <c r="A34" s="114"/>
      <c r="B34" s="28"/>
      <c r="C34" s="28"/>
      <c r="D34" s="27" t="s">
        <v>120</v>
      </c>
      <c r="E34" s="29" t="s">
        <v>121</v>
      </c>
      <c r="F34" s="27">
        <v>20</v>
      </c>
      <c r="G34" s="70">
        <v>0</v>
      </c>
      <c r="H34" s="28">
        <v>0</v>
      </c>
      <c r="I34" s="70">
        <v>0</v>
      </c>
      <c r="J34" s="54">
        <v>0</v>
      </c>
      <c r="K34" s="28">
        <v>0</v>
      </c>
      <c r="L34" s="28">
        <v>0</v>
      </c>
      <c r="M34" s="28">
        <v>0</v>
      </c>
      <c r="N34" s="74">
        <v>0</v>
      </c>
      <c r="O34" s="69"/>
      <c r="P34" s="69"/>
      <c r="Q34" s="67"/>
      <c r="R34" s="68"/>
      <c r="Z34" s="44"/>
    </row>
    <row r="35" spans="1:26" x14ac:dyDescent="0.2">
      <c r="A35" s="114"/>
      <c r="B35" s="28"/>
      <c r="C35" s="28"/>
      <c r="D35" s="27" t="s">
        <v>122</v>
      </c>
      <c r="E35" s="29" t="s">
        <v>104</v>
      </c>
      <c r="F35" s="27">
        <v>21</v>
      </c>
      <c r="G35" s="54">
        <v>246</v>
      </c>
      <c r="H35" s="28">
        <v>166</v>
      </c>
      <c r="I35" s="54">
        <v>206</v>
      </c>
      <c r="J35" s="54">
        <v>206</v>
      </c>
      <c r="K35" s="28">
        <v>40</v>
      </c>
      <c r="L35" s="28">
        <v>80</v>
      </c>
      <c r="M35" s="28">
        <v>150</v>
      </c>
      <c r="N35" s="74">
        <v>206</v>
      </c>
      <c r="O35" s="69">
        <f>J35/I35*100</f>
        <v>100</v>
      </c>
      <c r="P35" s="69">
        <f>I35/G35*100</f>
        <v>83.739837398373979</v>
      </c>
      <c r="Q35" s="67">
        <f t="shared" si="5"/>
        <v>124.09638554216869</v>
      </c>
      <c r="R35" s="68">
        <f t="shared" si="6"/>
        <v>40</v>
      </c>
      <c r="Z35" s="44"/>
    </row>
    <row r="36" spans="1:26" ht="30" customHeight="1" x14ac:dyDescent="0.2">
      <c r="A36" s="114"/>
      <c r="B36" s="27">
        <v>2</v>
      </c>
      <c r="C36" s="28"/>
      <c r="D36" s="105" t="s">
        <v>123</v>
      </c>
      <c r="E36" s="105"/>
      <c r="F36" s="27">
        <v>22</v>
      </c>
      <c r="G36" s="54">
        <f t="shared" ref="G36" si="15">G37+G38+G39+G40+G41</f>
        <v>89</v>
      </c>
      <c r="H36" s="28">
        <f t="shared" ref="H36:N36" si="16">H37+H38+H39+H40+H41</f>
        <v>36</v>
      </c>
      <c r="I36" s="54">
        <f t="shared" si="16"/>
        <v>57</v>
      </c>
      <c r="J36" s="54">
        <f t="shared" ref="J36" si="17">J37+J38+J39+J40+J41</f>
        <v>57</v>
      </c>
      <c r="K36" s="28">
        <f t="shared" si="16"/>
        <v>1</v>
      </c>
      <c r="L36" s="28">
        <f t="shared" si="16"/>
        <v>2</v>
      </c>
      <c r="M36" s="28">
        <f t="shared" si="16"/>
        <v>34</v>
      </c>
      <c r="N36" s="74">
        <f t="shared" si="16"/>
        <v>57</v>
      </c>
      <c r="O36" s="69">
        <f>J36/I36*100</f>
        <v>100</v>
      </c>
      <c r="P36" s="69">
        <f>I36/G36*100</f>
        <v>64.044943820224717</v>
      </c>
      <c r="Q36" s="67">
        <f t="shared" si="5"/>
        <v>158.33333333333331</v>
      </c>
      <c r="R36" s="68">
        <f t="shared" si="6"/>
        <v>21</v>
      </c>
      <c r="Z36" s="44"/>
    </row>
    <row r="37" spans="1:26" ht="12.75" customHeight="1" x14ac:dyDescent="0.2">
      <c r="A37" s="114"/>
      <c r="B37" s="28"/>
      <c r="C37" s="27" t="s">
        <v>10</v>
      </c>
      <c r="D37" s="105" t="s">
        <v>124</v>
      </c>
      <c r="E37" s="105"/>
      <c r="F37" s="27">
        <v>23</v>
      </c>
      <c r="G37" s="54">
        <v>0</v>
      </c>
      <c r="H37" s="28">
        <v>0</v>
      </c>
      <c r="I37" s="54">
        <v>0</v>
      </c>
      <c r="J37" s="54">
        <v>0</v>
      </c>
      <c r="K37" s="28">
        <v>0</v>
      </c>
      <c r="L37" s="28">
        <v>0</v>
      </c>
      <c r="M37" s="28">
        <v>0</v>
      </c>
      <c r="N37" s="74">
        <v>0</v>
      </c>
      <c r="O37" s="69"/>
      <c r="P37" s="69"/>
      <c r="Q37" s="67"/>
      <c r="R37" s="68"/>
      <c r="Z37" s="44"/>
    </row>
    <row r="38" spans="1:26" ht="12.75" customHeight="1" x14ac:dyDescent="0.2">
      <c r="A38" s="114"/>
      <c r="B38" s="53"/>
      <c r="C38" s="27" t="s">
        <v>11</v>
      </c>
      <c r="D38" s="105" t="s">
        <v>125</v>
      </c>
      <c r="E38" s="105"/>
      <c r="F38" s="27">
        <v>24</v>
      </c>
      <c r="G38" s="54">
        <v>0</v>
      </c>
      <c r="H38" s="28">
        <v>0</v>
      </c>
      <c r="I38" s="54">
        <v>0</v>
      </c>
      <c r="J38" s="54">
        <v>0</v>
      </c>
      <c r="K38" s="28">
        <v>0</v>
      </c>
      <c r="L38" s="28">
        <v>0</v>
      </c>
      <c r="M38" s="28">
        <v>0</v>
      </c>
      <c r="N38" s="74">
        <v>0</v>
      </c>
      <c r="O38" s="69"/>
      <c r="P38" s="69"/>
      <c r="Q38" s="67"/>
      <c r="R38" s="68"/>
      <c r="Z38" s="44"/>
    </row>
    <row r="39" spans="1:26" ht="12.75" customHeight="1" x14ac:dyDescent="0.2">
      <c r="A39" s="114"/>
      <c r="B39" s="53"/>
      <c r="C39" s="27" t="s">
        <v>57</v>
      </c>
      <c r="D39" s="105" t="s">
        <v>126</v>
      </c>
      <c r="E39" s="105"/>
      <c r="F39" s="27">
        <v>25</v>
      </c>
      <c r="G39" s="54">
        <v>0</v>
      </c>
      <c r="H39" s="28">
        <v>0</v>
      </c>
      <c r="I39" s="54">
        <v>0</v>
      </c>
      <c r="J39" s="54">
        <v>0</v>
      </c>
      <c r="K39" s="28">
        <v>0</v>
      </c>
      <c r="L39" s="28">
        <v>0</v>
      </c>
      <c r="M39" s="28">
        <v>0</v>
      </c>
      <c r="N39" s="74">
        <v>0</v>
      </c>
      <c r="O39" s="69"/>
      <c r="P39" s="69"/>
      <c r="Q39" s="67"/>
      <c r="R39" s="68"/>
      <c r="Z39" s="44"/>
    </row>
    <row r="40" spans="1:26" ht="12.75" customHeight="1" x14ac:dyDescent="0.2">
      <c r="A40" s="114"/>
      <c r="B40" s="28"/>
      <c r="C40" s="27" t="s">
        <v>67</v>
      </c>
      <c r="D40" s="105" t="s">
        <v>127</v>
      </c>
      <c r="E40" s="105"/>
      <c r="F40" s="27">
        <v>26</v>
      </c>
      <c r="G40" s="54">
        <v>66</v>
      </c>
      <c r="H40" s="28">
        <v>30</v>
      </c>
      <c r="I40" s="54">
        <v>50</v>
      </c>
      <c r="J40" s="54">
        <v>50</v>
      </c>
      <c r="K40" s="28">
        <v>0</v>
      </c>
      <c r="L40" s="28">
        <v>0</v>
      </c>
      <c r="M40" s="28">
        <v>30</v>
      </c>
      <c r="N40" s="74">
        <v>50</v>
      </c>
      <c r="O40" s="69">
        <f t="shared" ref="O40:O45" si="18">J40/I40*100</f>
        <v>100</v>
      </c>
      <c r="P40" s="69">
        <f t="shared" ref="P40:P45" si="19">I40/G40*100</f>
        <v>75.757575757575751</v>
      </c>
      <c r="Q40" s="67">
        <f t="shared" si="5"/>
        <v>166.66666666666669</v>
      </c>
      <c r="R40" s="68">
        <f t="shared" si="6"/>
        <v>20</v>
      </c>
      <c r="Z40" s="44"/>
    </row>
    <row r="41" spans="1:26" ht="12.75" customHeight="1" x14ac:dyDescent="0.2">
      <c r="A41" s="114"/>
      <c r="B41" s="53"/>
      <c r="C41" s="27" t="s">
        <v>69</v>
      </c>
      <c r="D41" s="105" t="s">
        <v>128</v>
      </c>
      <c r="E41" s="105"/>
      <c r="F41" s="27">
        <v>27</v>
      </c>
      <c r="G41" s="54">
        <v>23</v>
      </c>
      <c r="H41" s="28">
        <v>6</v>
      </c>
      <c r="I41" s="54">
        <v>7</v>
      </c>
      <c r="J41" s="54">
        <v>7</v>
      </c>
      <c r="K41" s="28">
        <v>1</v>
      </c>
      <c r="L41" s="28">
        <v>2</v>
      </c>
      <c r="M41" s="28">
        <v>4</v>
      </c>
      <c r="N41" s="74">
        <v>7</v>
      </c>
      <c r="O41" s="69">
        <f t="shared" si="18"/>
        <v>100</v>
      </c>
      <c r="P41" s="69">
        <f t="shared" si="19"/>
        <v>30.434782608695656</v>
      </c>
      <c r="Q41" s="67">
        <f t="shared" si="5"/>
        <v>116.66666666666667</v>
      </c>
      <c r="R41" s="68">
        <f t="shared" si="6"/>
        <v>1</v>
      </c>
      <c r="Z41" s="44"/>
    </row>
    <row r="42" spans="1:26" ht="12.75" customHeight="1" x14ac:dyDescent="0.2">
      <c r="A42" s="35" t="s">
        <v>14</v>
      </c>
      <c r="B42" s="53"/>
      <c r="C42" s="53"/>
      <c r="D42" s="108" t="s">
        <v>129</v>
      </c>
      <c r="E42" s="108"/>
      <c r="F42" s="35">
        <v>28</v>
      </c>
      <c r="G42" s="71">
        <f t="shared" ref="G42" si="20">G43+G144</f>
        <v>25312.5</v>
      </c>
      <c r="H42" s="71">
        <f>H43+H144</f>
        <v>27264</v>
      </c>
      <c r="I42" s="71">
        <f t="shared" ref="I42:N42" si="21">I43+I144</f>
        <v>26568</v>
      </c>
      <c r="J42" s="71">
        <f>J43+J144</f>
        <v>27704</v>
      </c>
      <c r="K42" s="71">
        <f t="shared" si="21"/>
        <v>6483</v>
      </c>
      <c r="L42" s="71">
        <f t="shared" si="21"/>
        <v>13567</v>
      </c>
      <c r="M42" s="71">
        <f t="shared" si="21"/>
        <v>20761</v>
      </c>
      <c r="N42" s="71">
        <f t="shared" si="21"/>
        <v>27704</v>
      </c>
      <c r="O42" s="67">
        <f t="shared" si="18"/>
        <v>104.27582053598314</v>
      </c>
      <c r="P42" s="67">
        <f t="shared" si="19"/>
        <v>104.96000000000001</v>
      </c>
      <c r="Q42" s="67">
        <f t="shared" si="5"/>
        <v>101.61384976525822</v>
      </c>
      <c r="R42" s="68">
        <f t="shared" si="6"/>
        <v>440</v>
      </c>
      <c r="T42" s="44"/>
      <c r="Z42" s="44"/>
    </row>
    <row r="43" spans="1:26" ht="29.25" customHeight="1" x14ac:dyDescent="0.2">
      <c r="A43" s="27" t="s">
        <v>40</v>
      </c>
      <c r="B43" s="27">
        <v>1</v>
      </c>
      <c r="C43" s="53"/>
      <c r="D43" s="105" t="s">
        <v>347</v>
      </c>
      <c r="E43" s="105"/>
      <c r="F43" s="27">
        <v>29</v>
      </c>
      <c r="G43" s="66">
        <f t="shared" ref="G43" si="22">G44+G92+G99+G127</f>
        <v>25312.5</v>
      </c>
      <c r="H43" s="32">
        <f>H44+H92+H99+H127</f>
        <v>27262</v>
      </c>
      <c r="I43" s="66">
        <f t="shared" ref="I43:N43" si="23">I44+I92+I99+I127</f>
        <v>26568</v>
      </c>
      <c r="J43" s="66">
        <f>J44+J92+J99+J127</f>
        <v>27702</v>
      </c>
      <c r="K43" s="32">
        <f t="shared" si="23"/>
        <v>6481</v>
      </c>
      <c r="L43" s="32">
        <f t="shared" si="23"/>
        <v>13565</v>
      </c>
      <c r="M43" s="32">
        <f t="shared" si="23"/>
        <v>20759</v>
      </c>
      <c r="N43" s="93">
        <f t="shared" si="23"/>
        <v>27702</v>
      </c>
      <c r="O43" s="67">
        <f t="shared" si="18"/>
        <v>104.26829268292683</v>
      </c>
      <c r="P43" s="67">
        <f t="shared" si="19"/>
        <v>104.96000000000001</v>
      </c>
      <c r="Q43" s="67">
        <f t="shared" si="5"/>
        <v>101.61396816080992</v>
      </c>
      <c r="R43" s="68">
        <f t="shared" si="6"/>
        <v>440</v>
      </c>
      <c r="Z43" s="44"/>
    </row>
    <row r="44" spans="1:26" ht="27" customHeight="1" x14ac:dyDescent="0.2">
      <c r="A44" s="53"/>
      <c r="B44" s="28"/>
      <c r="C44" s="53"/>
      <c r="D44" s="105" t="s">
        <v>348</v>
      </c>
      <c r="E44" s="105"/>
      <c r="F44" s="27">
        <v>30</v>
      </c>
      <c r="G44" s="66">
        <f>G45+G53+G59</f>
        <v>6617.5</v>
      </c>
      <c r="H44" s="32">
        <f t="shared" ref="H44:N44" si="24">H45+H53+H59</f>
        <v>5759</v>
      </c>
      <c r="I44" s="66">
        <f>I45+I53+I59</f>
        <v>5473</v>
      </c>
      <c r="J44" s="66">
        <f>J45+J53+J59</f>
        <v>6204</v>
      </c>
      <c r="K44" s="32">
        <f t="shared" si="24"/>
        <v>1394</v>
      </c>
      <c r="L44" s="32">
        <f t="shared" si="24"/>
        <v>2895</v>
      </c>
      <c r="M44" s="32">
        <f t="shared" si="24"/>
        <v>4562</v>
      </c>
      <c r="N44" s="93">
        <f t="shared" si="24"/>
        <v>6204</v>
      </c>
      <c r="O44" s="67">
        <f t="shared" si="18"/>
        <v>113.35647725196418</v>
      </c>
      <c r="P44" s="67">
        <f t="shared" si="19"/>
        <v>82.704948998866641</v>
      </c>
      <c r="Q44" s="67">
        <f t="shared" si="5"/>
        <v>107.72703594374022</v>
      </c>
      <c r="R44" s="68">
        <f t="shared" si="6"/>
        <v>445</v>
      </c>
      <c r="Z44" s="44"/>
    </row>
    <row r="45" spans="1:26" ht="28.5" customHeight="1" x14ac:dyDescent="0.2">
      <c r="A45" s="53"/>
      <c r="B45" s="53"/>
      <c r="C45" s="27" t="s">
        <v>130</v>
      </c>
      <c r="D45" s="105" t="s">
        <v>349</v>
      </c>
      <c r="E45" s="105"/>
      <c r="F45" s="27">
        <v>31</v>
      </c>
      <c r="G45" s="66">
        <f t="shared" ref="G45" si="25">G46+G47+G50+G51+G52</f>
        <v>5288.3</v>
      </c>
      <c r="H45" s="32">
        <f t="shared" ref="H45:N45" si="26">H46+H47+H50+H51+H52</f>
        <v>4180</v>
      </c>
      <c r="I45" s="66">
        <f>I46+I47+I50+I51+I52</f>
        <v>3968</v>
      </c>
      <c r="J45" s="66">
        <f>J46+J47+J50+J51+J52</f>
        <v>4631</v>
      </c>
      <c r="K45" s="32">
        <f t="shared" si="26"/>
        <v>1166</v>
      </c>
      <c r="L45" s="32">
        <f t="shared" si="26"/>
        <v>2330</v>
      </c>
      <c r="M45" s="32">
        <f t="shared" si="26"/>
        <v>3508</v>
      </c>
      <c r="N45" s="93">
        <f t="shared" si="26"/>
        <v>4631</v>
      </c>
      <c r="O45" s="67">
        <f t="shared" si="18"/>
        <v>116.7086693548387</v>
      </c>
      <c r="P45" s="67">
        <f t="shared" si="19"/>
        <v>75.033564661611479</v>
      </c>
      <c r="Q45" s="67">
        <f t="shared" si="5"/>
        <v>110.78947368421052</v>
      </c>
      <c r="R45" s="68">
        <f t="shared" si="6"/>
        <v>451</v>
      </c>
      <c r="Z45" s="44"/>
    </row>
    <row r="46" spans="1:26" x14ac:dyDescent="0.2">
      <c r="A46" s="53"/>
      <c r="B46" s="53"/>
      <c r="C46" s="27" t="s">
        <v>10</v>
      </c>
      <c r="D46" s="105" t="s">
        <v>131</v>
      </c>
      <c r="E46" s="105"/>
      <c r="F46" s="27">
        <v>32</v>
      </c>
      <c r="G46" s="54">
        <v>0</v>
      </c>
      <c r="H46" s="28">
        <v>0</v>
      </c>
      <c r="I46" s="54">
        <v>0</v>
      </c>
      <c r="J46" s="54">
        <v>0</v>
      </c>
      <c r="K46" s="28">
        <v>0</v>
      </c>
      <c r="L46" s="28">
        <v>0</v>
      </c>
      <c r="M46" s="28"/>
      <c r="N46" s="74">
        <v>0</v>
      </c>
      <c r="O46" s="69"/>
      <c r="P46" s="69"/>
      <c r="Q46" s="67"/>
      <c r="R46" s="68">
        <f t="shared" si="6"/>
        <v>0</v>
      </c>
      <c r="Z46" s="44"/>
    </row>
    <row r="47" spans="1:26" ht="12.75" customHeight="1" x14ac:dyDescent="0.2">
      <c r="A47" s="53"/>
      <c r="B47" s="53"/>
      <c r="C47" s="27" t="s">
        <v>11</v>
      </c>
      <c r="D47" s="105" t="s">
        <v>132</v>
      </c>
      <c r="E47" s="105"/>
      <c r="F47" s="27">
        <v>33</v>
      </c>
      <c r="G47" s="54">
        <f t="shared" ref="G47" si="27">G48+G49</f>
        <v>4784.3</v>
      </c>
      <c r="H47" s="28">
        <f t="shared" ref="H47:N47" si="28">H48+H49</f>
        <v>3550</v>
      </c>
      <c r="I47" s="28">
        <f t="shared" si="28"/>
        <v>3559.5</v>
      </c>
      <c r="J47" s="74">
        <f t="shared" si="28"/>
        <v>4010</v>
      </c>
      <c r="K47" s="28">
        <f t="shared" si="28"/>
        <v>1001</v>
      </c>
      <c r="L47" s="28">
        <f t="shared" si="28"/>
        <v>2010</v>
      </c>
      <c r="M47" s="28">
        <f t="shared" si="28"/>
        <v>3035</v>
      </c>
      <c r="N47" s="74">
        <f t="shared" si="28"/>
        <v>4010</v>
      </c>
      <c r="O47" s="69">
        <f t="shared" ref="O47:O66" si="29">J47/I47*100</f>
        <v>112.65627194830734</v>
      </c>
      <c r="P47" s="69">
        <f>I47/G47*100</f>
        <v>74.399598687373285</v>
      </c>
      <c r="Q47" s="67">
        <f t="shared" si="5"/>
        <v>112.95774647887325</v>
      </c>
      <c r="R47" s="68">
        <f t="shared" si="6"/>
        <v>460</v>
      </c>
      <c r="Z47" s="44"/>
    </row>
    <row r="48" spans="1:26" x14ac:dyDescent="0.2">
      <c r="A48" s="53"/>
      <c r="B48" s="53"/>
      <c r="C48" s="28"/>
      <c r="D48" s="27" t="s">
        <v>133</v>
      </c>
      <c r="E48" s="29" t="s">
        <v>313</v>
      </c>
      <c r="F48" s="27">
        <v>34</v>
      </c>
      <c r="G48" s="54">
        <v>773.3</v>
      </c>
      <c r="H48" s="28">
        <v>700</v>
      </c>
      <c r="I48" s="54">
        <v>600.5</v>
      </c>
      <c r="J48" s="54">
        <v>780</v>
      </c>
      <c r="K48" s="28">
        <v>195</v>
      </c>
      <c r="L48" s="28">
        <v>390</v>
      </c>
      <c r="M48" s="28">
        <v>585</v>
      </c>
      <c r="N48" s="74">
        <v>780</v>
      </c>
      <c r="O48" s="69">
        <f t="shared" si="29"/>
        <v>129.89175686927561</v>
      </c>
      <c r="P48" s="69">
        <f>I48/G48*100</f>
        <v>77.654209233156607</v>
      </c>
      <c r="Q48" s="67">
        <f t="shared" si="5"/>
        <v>111.42857142857143</v>
      </c>
      <c r="R48" s="68">
        <f t="shared" si="6"/>
        <v>80</v>
      </c>
      <c r="Z48" s="44"/>
    </row>
    <row r="49" spans="1:26" x14ac:dyDescent="0.2">
      <c r="A49" s="53"/>
      <c r="B49" s="53"/>
      <c r="C49" s="28"/>
      <c r="D49" s="27" t="s">
        <v>134</v>
      </c>
      <c r="E49" s="29" t="s">
        <v>135</v>
      </c>
      <c r="F49" s="27">
        <v>35</v>
      </c>
      <c r="G49" s="54">
        <v>4011</v>
      </c>
      <c r="H49" s="28">
        <v>2850</v>
      </c>
      <c r="I49" s="54">
        <v>2959</v>
      </c>
      <c r="J49" s="54">
        <v>3230</v>
      </c>
      <c r="K49" s="28">
        <v>806</v>
      </c>
      <c r="L49" s="28">
        <v>1620</v>
      </c>
      <c r="M49" s="28">
        <v>2450</v>
      </c>
      <c r="N49" s="74">
        <v>3230</v>
      </c>
      <c r="O49" s="69">
        <f t="shared" si="29"/>
        <v>109.15849949307199</v>
      </c>
      <c r="P49" s="69">
        <f>I49/G49*100</f>
        <v>73.772126651707808</v>
      </c>
      <c r="Q49" s="67">
        <f t="shared" si="5"/>
        <v>113.33333333333333</v>
      </c>
      <c r="R49" s="68">
        <f t="shared" si="6"/>
        <v>380</v>
      </c>
      <c r="Z49" s="44"/>
    </row>
    <row r="50" spans="1:26" ht="25.5" customHeight="1" x14ac:dyDescent="0.2">
      <c r="A50" s="53"/>
      <c r="B50" s="53"/>
      <c r="C50" s="27" t="s">
        <v>57</v>
      </c>
      <c r="D50" s="105" t="s">
        <v>136</v>
      </c>
      <c r="E50" s="105"/>
      <c r="F50" s="27">
        <v>36</v>
      </c>
      <c r="G50" s="54">
        <v>48</v>
      </c>
      <c r="H50" s="28">
        <v>30</v>
      </c>
      <c r="I50" s="54">
        <v>20.5</v>
      </c>
      <c r="J50" s="54">
        <v>25</v>
      </c>
      <c r="K50" s="28">
        <v>16</v>
      </c>
      <c r="L50" s="28">
        <v>20</v>
      </c>
      <c r="M50" s="28">
        <v>23</v>
      </c>
      <c r="N50" s="74">
        <v>25</v>
      </c>
      <c r="O50" s="69">
        <f t="shared" si="29"/>
        <v>121.95121951219512</v>
      </c>
      <c r="P50" s="69">
        <f>I50/G50*100</f>
        <v>42.708333333333329</v>
      </c>
      <c r="Q50" s="67">
        <f t="shared" si="5"/>
        <v>83.333333333333343</v>
      </c>
      <c r="R50" s="68">
        <f t="shared" si="6"/>
        <v>-5</v>
      </c>
      <c r="Z50" s="44"/>
    </row>
    <row r="51" spans="1:26" ht="12.75" customHeight="1" x14ac:dyDescent="0.2">
      <c r="A51" s="53"/>
      <c r="B51" s="53"/>
      <c r="C51" s="27" t="s">
        <v>67</v>
      </c>
      <c r="D51" s="105" t="s">
        <v>137</v>
      </c>
      <c r="E51" s="105"/>
      <c r="F51" s="27">
        <v>37</v>
      </c>
      <c r="G51" s="70">
        <v>456</v>
      </c>
      <c r="H51" s="28">
        <v>600</v>
      </c>
      <c r="I51" s="70">
        <v>388</v>
      </c>
      <c r="J51" s="54">
        <v>596</v>
      </c>
      <c r="K51" s="28">
        <v>149</v>
      </c>
      <c r="L51" s="28">
        <v>300</v>
      </c>
      <c r="M51" s="28">
        <v>450</v>
      </c>
      <c r="N51" s="74">
        <v>596</v>
      </c>
      <c r="O51" s="69">
        <f t="shared" si="29"/>
        <v>153.60824742268042</v>
      </c>
      <c r="P51" s="69">
        <f>I51/G51*100</f>
        <v>85.087719298245617</v>
      </c>
      <c r="Q51" s="67">
        <f t="shared" si="5"/>
        <v>99.333333333333329</v>
      </c>
      <c r="R51" s="68">
        <f t="shared" si="6"/>
        <v>-4</v>
      </c>
      <c r="Z51" s="44"/>
    </row>
    <row r="52" spans="1:26" ht="12.75" customHeight="1" x14ac:dyDescent="0.2">
      <c r="A52" s="53"/>
      <c r="B52" s="53"/>
      <c r="C52" s="27" t="s">
        <v>69</v>
      </c>
      <c r="D52" s="105" t="s">
        <v>138</v>
      </c>
      <c r="E52" s="105"/>
      <c r="F52" s="27">
        <v>38</v>
      </c>
      <c r="G52" s="70">
        <v>0</v>
      </c>
      <c r="H52" s="28">
        <v>0</v>
      </c>
      <c r="I52" s="70">
        <v>0</v>
      </c>
      <c r="J52" s="54">
        <v>0</v>
      </c>
      <c r="K52" s="28">
        <v>0</v>
      </c>
      <c r="L52" s="28">
        <v>0</v>
      </c>
      <c r="M52" s="28">
        <v>0</v>
      </c>
      <c r="N52" s="74">
        <v>0</v>
      </c>
      <c r="O52" s="69" t="s">
        <v>244</v>
      </c>
      <c r="P52" s="69" t="s">
        <v>244</v>
      </c>
      <c r="Q52" s="67" t="s">
        <v>244</v>
      </c>
      <c r="R52" s="68">
        <f t="shared" si="6"/>
        <v>0</v>
      </c>
      <c r="Z52" s="44"/>
    </row>
    <row r="53" spans="1:26" ht="25.5" customHeight="1" x14ac:dyDescent="0.2">
      <c r="A53" s="53"/>
      <c r="B53" s="53"/>
      <c r="C53" s="27" t="s">
        <v>139</v>
      </c>
      <c r="D53" s="105" t="s">
        <v>350</v>
      </c>
      <c r="E53" s="105"/>
      <c r="F53" s="27">
        <v>39</v>
      </c>
      <c r="G53" s="66">
        <f t="shared" ref="G53" si="30">G54+G55+G58</f>
        <v>407</v>
      </c>
      <c r="H53" s="66">
        <f t="shared" ref="H53:P53" si="31">H54+H55+H58</f>
        <v>434</v>
      </c>
      <c r="I53" s="66">
        <f t="shared" si="31"/>
        <v>392</v>
      </c>
      <c r="J53" s="66">
        <f t="shared" ref="J53" si="32">J54+J55+J58</f>
        <v>443</v>
      </c>
      <c r="K53" s="32">
        <f t="shared" si="31"/>
        <v>107</v>
      </c>
      <c r="L53" s="32">
        <f t="shared" si="31"/>
        <v>216</v>
      </c>
      <c r="M53" s="32">
        <f t="shared" si="31"/>
        <v>330</v>
      </c>
      <c r="N53" s="93">
        <f t="shared" si="31"/>
        <v>443</v>
      </c>
      <c r="O53" s="32">
        <f t="shared" si="31"/>
        <v>315.98746081504703</v>
      </c>
      <c r="P53" s="32">
        <f t="shared" si="31"/>
        <v>255.97771023302937</v>
      </c>
      <c r="Q53" s="67">
        <f t="shared" si="5"/>
        <v>102.07373271889402</v>
      </c>
      <c r="R53" s="68">
        <f t="shared" si="6"/>
        <v>9</v>
      </c>
      <c r="Z53" s="44"/>
    </row>
    <row r="54" spans="1:26" ht="12.75" customHeight="1" x14ac:dyDescent="0.2">
      <c r="A54" s="53"/>
      <c r="B54" s="53"/>
      <c r="C54" s="27" t="s">
        <v>10</v>
      </c>
      <c r="D54" s="105" t="s">
        <v>140</v>
      </c>
      <c r="E54" s="105"/>
      <c r="F54" s="27">
        <v>40</v>
      </c>
      <c r="G54" s="54">
        <v>91</v>
      </c>
      <c r="H54" s="28">
        <v>80</v>
      </c>
      <c r="I54" s="54">
        <v>39</v>
      </c>
      <c r="J54" s="54">
        <v>39</v>
      </c>
      <c r="K54" s="28">
        <v>9</v>
      </c>
      <c r="L54" s="28">
        <v>18</v>
      </c>
      <c r="M54" s="28">
        <v>27</v>
      </c>
      <c r="N54" s="74">
        <v>39</v>
      </c>
      <c r="O54" s="69">
        <f t="shared" si="29"/>
        <v>100</v>
      </c>
      <c r="P54" s="69">
        <f t="shared" ref="P54:P61" si="33">I54/G54*100</f>
        <v>42.857142857142854</v>
      </c>
      <c r="Q54" s="67">
        <f t="shared" si="5"/>
        <v>48.75</v>
      </c>
      <c r="R54" s="68">
        <f t="shared" si="6"/>
        <v>-41</v>
      </c>
      <c r="Z54" s="44"/>
    </row>
    <row r="55" spans="1:26" ht="12.75" customHeight="1" x14ac:dyDescent="0.2">
      <c r="A55" s="53"/>
      <c r="B55" s="53"/>
      <c r="C55" s="27" t="s">
        <v>11</v>
      </c>
      <c r="D55" s="105" t="s">
        <v>141</v>
      </c>
      <c r="E55" s="105"/>
      <c r="F55" s="27">
        <v>41</v>
      </c>
      <c r="G55" s="54">
        <v>34</v>
      </c>
      <c r="H55" s="28">
        <f>H56+H57</f>
        <v>34</v>
      </c>
      <c r="I55" s="28">
        <f t="shared" ref="I55:J55" si="34">I56+I57</f>
        <v>34</v>
      </c>
      <c r="J55" s="74">
        <f t="shared" si="34"/>
        <v>34</v>
      </c>
      <c r="K55" s="28">
        <f t="shared" ref="K55" si="35">K56+K57</f>
        <v>6</v>
      </c>
      <c r="L55" s="28">
        <f t="shared" ref="L55" si="36">L56+L57</f>
        <v>14</v>
      </c>
      <c r="M55" s="28">
        <f t="shared" ref="M55" si="37">M56+M57</f>
        <v>23</v>
      </c>
      <c r="N55" s="74">
        <f t="shared" ref="N55" si="38">N56+N57</f>
        <v>34</v>
      </c>
      <c r="O55" s="69">
        <f t="shared" si="29"/>
        <v>100</v>
      </c>
      <c r="P55" s="69">
        <f t="shared" si="33"/>
        <v>100</v>
      </c>
      <c r="Q55" s="67">
        <f t="shared" si="5"/>
        <v>100</v>
      </c>
      <c r="R55" s="68">
        <f t="shared" si="6"/>
        <v>0</v>
      </c>
      <c r="Z55" s="44"/>
    </row>
    <row r="56" spans="1:26" ht="25.5" x14ac:dyDescent="0.2">
      <c r="A56" s="53"/>
      <c r="B56" s="53"/>
      <c r="C56" s="28"/>
      <c r="D56" s="27" t="s">
        <v>133</v>
      </c>
      <c r="E56" s="29" t="s">
        <v>142</v>
      </c>
      <c r="F56" s="27">
        <v>42</v>
      </c>
      <c r="G56" s="72">
        <v>30</v>
      </c>
      <c r="H56" s="28">
        <v>30</v>
      </c>
      <c r="I56" s="72">
        <v>30</v>
      </c>
      <c r="J56" s="54">
        <v>30</v>
      </c>
      <c r="K56" s="28">
        <v>6</v>
      </c>
      <c r="L56" s="28">
        <v>12</v>
      </c>
      <c r="M56" s="28">
        <v>20</v>
      </c>
      <c r="N56" s="74">
        <v>30</v>
      </c>
      <c r="O56" s="69">
        <f t="shared" si="29"/>
        <v>100</v>
      </c>
      <c r="P56" s="69">
        <f t="shared" si="33"/>
        <v>100</v>
      </c>
      <c r="Q56" s="67">
        <f t="shared" si="5"/>
        <v>100</v>
      </c>
      <c r="R56" s="68">
        <f t="shared" si="6"/>
        <v>0</v>
      </c>
      <c r="Z56" s="44"/>
    </row>
    <row r="57" spans="1:26" x14ac:dyDescent="0.2">
      <c r="A57" s="53"/>
      <c r="B57" s="53"/>
      <c r="C57" s="28"/>
      <c r="D57" s="27" t="s">
        <v>134</v>
      </c>
      <c r="E57" s="29" t="s">
        <v>143</v>
      </c>
      <c r="F57" s="27">
        <v>43</v>
      </c>
      <c r="G57" s="73">
        <v>4</v>
      </c>
      <c r="H57" s="28">
        <v>4</v>
      </c>
      <c r="I57" s="73">
        <v>4</v>
      </c>
      <c r="J57" s="54">
        <v>4</v>
      </c>
      <c r="K57" s="28">
        <v>0</v>
      </c>
      <c r="L57" s="28">
        <v>2</v>
      </c>
      <c r="M57" s="28">
        <v>3</v>
      </c>
      <c r="N57" s="74">
        <v>4</v>
      </c>
      <c r="O57" s="69">
        <f t="shared" si="29"/>
        <v>100</v>
      </c>
      <c r="P57" s="69">
        <f t="shared" si="33"/>
        <v>100</v>
      </c>
      <c r="Q57" s="67">
        <f t="shared" si="5"/>
        <v>100</v>
      </c>
      <c r="R57" s="68">
        <f t="shared" si="6"/>
        <v>0</v>
      </c>
      <c r="Z57" s="44"/>
    </row>
    <row r="58" spans="1:26" ht="12.75" customHeight="1" x14ac:dyDescent="0.2">
      <c r="A58" s="53"/>
      <c r="B58" s="53"/>
      <c r="C58" s="27" t="s">
        <v>57</v>
      </c>
      <c r="D58" s="105" t="s">
        <v>144</v>
      </c>
      <c r="E58" s="105"/>
      <c r="F58" s="27">
        <v>44</v>
      </c>
      <c r="G58" s="70">
        <v>282</v>
      </c>
      <c r="H58" s="28">
        <v>320</v>
      </c>
      <c r="I58" s="70">
        <v>319</v>
      </c>
      <c r="J58" s="54">
        <v>370</v>
      </c>
      <c r="K58" s="28">
        <v>92</v>
      </c>
      <c r="L58" s="28">
        <v>184</v>
      </c>
      <c r="M58" s="28">
        <v>280</v>
      </c>
      <c r="N58" s="74">
        <v>370</v>
      </c>
      <c r="O58" s="69">
        <f t="shared" si="29"/>
        <v>115.98746081504703</v>
      </c>
      <c r="P58" s="69">
        <f t="shared" si="33"/>
        <v>113.12056737588651</v>
      </c>
      <c r="Q58" s="67">
        <f t="shared" si="5"/>
        <v>115.625</v>
      </c>
      <c r="R58" s="68">
        <f t="shared" si="6"/>
        <v>50</v>
      </c>
      <c r="Z58" s="44"/>
    </row>
    <row r="59" spans="1:26" ht="42" customHeight="1" x14ac:dyDescent="0.2">
      <c r="A59" s="53"/>
      <c r="B59" s="53"/>
      <c r="C59" s="27" t="s">
        <v>145</v>
      </c>
      <c r="D59" s="105" t="s">
        <v>351</v>
      </c>
      <c r="E59" s="105"/>
      <c r="F59" s="27">
        <v>45</v>
      </c>
      <c r="G59" s="66">
        <f t="shared" ref="G59" si="39">G60+G61+G63+G70+G75+G76+G80+G81+G82+G91</f>
        <v>922.2</v>
      </c>
      <c r="H59" s="32">
        <f t="shared" ref="H59:N59" si="40">H60+H61+H63+H70+H75+H76+H80+H81+H82+H91</f>
        <v>1145</v>
      </c>
      <c r="I59" s="66">
        <f t="shared" si="40"/>
        <v>1113</v>
      </c>
      <c r="J59" s="66">
        <f t="shared" ref="J59" si="41">J60+J61+J63+J70+J75+J76+J80+J81+J82+J91</f>
        <v>1130</v>
      </c>
      <c r="K59" s="32">
        <f t="shared" si="40"/>
        <v>121</v>
      </c>
      <c r="L59" s="32">
        <f t="shared" si="40"/>
        <v>349</v>
      </c>
      <c r="M59" s="32">
        <f t="shared" si="40"/>
        <v>724</v>
      </c>
      <c r="N59" s="93">
        <f t="shared" si="40"/>
        <v>1130</v>
      </c>
      <c r="O59" s="67">
        <f t="shared" si="29"/>
        <v>101.52740341419586</v>
      </c>
      <c r="P59" s="67">
        <f t="shared" si="33"/>
        <v>120.68965517241379</v>
      </c>
      <c r="Q59" s="67">
        <f t="shared" si="5"/>
        <v>98.689956331877724</v>
      </c>
      <c r="R59" s="68">
        <f t="shared" si="6"/>
        <v>-15</v>
      </c>
      <c r="Z59" s="44"/>
    </row>
    <row r="60" spans="1:26" ht="12.75" customHeight="1" x14ac:dyDescent="0.2">
      <c r="A60" s="53"/>
      <c r="B60" s="53"/>
      <c r="C60" s="27" t="s">
        <v>10</v>
      </c>
      <c r="D60" s="105" t="s">
        <v>146</v>
      </c>
      <c r="E60" s="105"/>
      <c r="F60" s="27">
        <v>46</v>
      </c>
      <c r="G60" s="54">
        <v>26.2</v>
      </c>
      <c r="H60" s="28">
        <v>30</v>
      </c>
      <c r="I60" s="54">
        <v>29.5</v>
      </c>
      <c r="J60" s="54">
        <v>30</v>
      </c>
      <c r="K60" s="28">
        <v>8</v>
      </c>
      <c r="L60" s="28">
        <v>15</v>
      </c>
      <c r="M60" s="28">
        <v>23</v>
      </c>
      <c r="N60" s="74">
        <v>30</v>
      </c>
      <c r="O60" s="69">
        <f t="shared" si="29"/>
        <v>101.69491525423729</v>
      </c>
      <c r="P60" s="69">
        <f t="shared" si="33"/>
        <v>112.59541984732823</v>
      </c>
      <c r="Q60" s="67">
        <f t="shared" si="5"/>
        <v>100</v>
      </c>
      <c r="R60" s="68">
        <f t="shared" si="6"/>
        <v>0</v>
      </c>
      <c r="Z60" s="44"/>
    </row>
    <row r="61" spans="1:26" ht="25.5" customHeight="1" x14ac:dyDescent="0.2">
      <c r="A61" s="53"/>
      <c r="B61" s="53"/>
      <c r="C61" s="27" t="s">
        <v>11</v>
      </c>
      <c r="D61" s="105" t="s">
        <v>147</v>
      </c>
      <c r="E61" s="105"/>
      <c r="F61" s="27">
        <v>47</v>
      </c>
      <c r="G61" s="54">
        <v>42</v>
      </c>
      <c r="H61" s="28">
        <v>20</v>
      </c>
      <c r="I61" s="54">
        <v>31.5</v>
      </c>
      <c r="J61" s="54">
        <v>16</v>
      </c>
      <c r="K61" s="28">
        <v>1</v>
      </c>
      <c r="L61" s="28">
        <v>5</v>
      </c>
      <c r="M61" s="28">
        <v>10</v>
      </c>
      <c r="N61" s="74">
        <v>16</v>
      </c>
      <c r="O61" s="69">
        <f t="shared" si="29"/>
        <v>50.793650793650791</v>
      </c>
      <c r="P61" s="69">
        <f t="shared" si="33"/>
        <v>75</v>
      </c>
      <c r="Q61" s="67">
        <f t="shared" si="5"/>
        <v>80</v>
      </c>
      <c r="R61" s="68">
        <f t="shared" si="6"/>
        <v>-4</v>
      </c>
      <c r="Z61" s="44"/>
    </row>
    <row r="62" spans="1:26" x14ac:dyDescent="0.2">
      <c r="A62" s="53"/>
      <c r="B62" s="53"/>
      <c r="C62" s="28"/>
      <c r="D62" s="27" t="s">
        <v>133</v>
      </c>
      <c r="E62" s="29" t="s">
        <v>148</v>
      </c>
      <c r="F62" s="27">
        <v>48</v>
      </c>
      <c r="G62" s="70">
        <v>0</v>
      </c>
      <c r="H62" s="28">
        <v>0</v>
      </c>
      <c r="I62" s="70">
        <v>0</v>
      </c>
      <c r="J62" s="54">
        <v>0</v>
      </c>
      <c r="K62" s="28">
        <v>0</v>
      </c>
      <c r="L62" s="28">
        <v>0</v>
      </c>
      <c r="M62" s="28">
        <v>0</v>
      </c>
      <c r="N62" s="74">
        <v>0</v>
      </c>
      <c r="O62" s="69"/>
      <c r="P62" s="69"/>
      <c r="Q62" s="67"/>
      <c r="R62" s="68">
        <f t="shared" si="6"/>
        <v>0</v>
      </c>
      <c r="Z62" s="44"/>
    </row>
    <row r="63" spans="1:26" ht="31.5" customHeight="1" x14ac:dyDescent="0.2">
      <c r="A63" s="53"/>
      <c r="B63" s="53"/>
      <c r="C63" s="27" t="s">
        <v>57</v>
      </c>
      <c r="D63" s="105" t="s">
        <v>352</v>
      </c>
      <c r="E63" s="105"/>
      <c r="F63" s="27">
        <v>49</v>
      </c>
      <c r="G63" s="70">
        <v>9</v>
      </c>
      <c r="H63" s="28">
        <f>H64+H66</f>
        <v>24</v>
      </c>
      <c r="I63" s="70">
        <v>23</v>
      </c>
      <c r="J63" s="74">
        <f>J64+J66</f>
        <v>24</v>
      </c>
      <c r="K63" s="28">
        <f>K64+K66</f>
        <v>3</v>
      </c>
      <c r="L63" s="28">
        <f>L64+L66</f>
        <v>12</v>
      </c>
      <c r="M63" s="28">
        <f>M64+M66</f>
        <v>18</v>
      </c>
      <c r="N63" s="74">
        <f>N64+N66</f>
        <v>24</v>
      </c>
      <c r="O63" s="69">
        <f t="shared" si="29"/>
        <v>104.34782608695652</v>
      </c>
      <c r="P63" s="69">
        <f>I63/G63*100</f>
        <v>255.55555555555554</v>
      </c>
      <c r="Q63" s="67">
        <f t="shared" si="5"/>
        <v>100</v>
      </c>
      <c r="R63" s="68">
        <f t="shared" si="6"/>
        <v>0</v>
      </c>
      <c r="Z63" s="44"/>
    </row>
    <row r="64" spans="1:26" x14ac:dyDescent="0.2">
      <c r="A64" s="53"/>
      <c r="B64" s="53"/>
      <c r="C64" s="28"/>
      <c r="D64" s="27" t="s">
        <v>149</v>
      </c>
      <c r="E64" s="29" t="s">
        <v>150</v>
      </c>
      <c r="F64" s="27">
        <v>50</v>
      </c>
      <c r="G64" s="70">
        <v>8</v>
      </c>
      <c r="H64" s="28">
        <v>22</v>
      </c>
      <c r="I64" s="70">
        <v>21</v>
      </c>
      <c r="J64" s="54">
        <v>21</v>
      </c>
      <c r="K64" s="28">
        <v>2</v>
      </c>
      <c r="L64" s="74">
        <v>10</v>
      </c>
      <c r="M64" s="28">
        <v>15</v>
      </c>
      <c r="N64" s="74">
        <v>21</v>
      </c>
      <c r="O64" s="69">
        <f t="shared" si="29"/>
        <v>100</v>
      </c>
      <c r="P64" s="69">
        <f>I64/G64*100</f>
        <v>262.5</v>
      </c>
      <c r="Q64" s="67">
        <f t="shared" si="5"/>
        <v>95.454545454545453</v>
      </c>
      <c r="R64" s="68">
        <f t="shared" si="6"/>
        <v>-1</v>
      </c>
      <c r="Z64" s="44"/>
    </row>
    <row r="65" spans="1:26" ht="25.5" x14ac:dyDescent="0.2">
      <c r="A65" s="53"/>
      <c r="B65" s="53"/>
      <c r="C65" s="28"/>
      <c r="D65" s="28"/>
      <c r="E65" s="29" t="s">
        <v>151</v>
      </c>
      <c r="F65" s="27">
        <v>51</v>
      </c>
      <c r="G65" s="70">
        <v>0</v>
      </c>
      <c r="H65" s="28">
        <v>0</v>
      </c>
      <c r="I65" s="70">
        <v>0</v>
      </c>
      <c r="J65" s="54">
        <v>0</v>
      </c>
      <c r="K65" s="28">
        <v>0</v>
      </c>
      <c r="L65" s="28">
        <v>0</v>
      </c>
      <c r="M65" s="28">
        <v>0</v>
      </c>
      <c r="N65" s="74">
        <v>0</v>
      </c>
      <c r="O65" s="69"/>
      <c r="P65" s="69"/>
      <c r="Q65" s="67"/>
      <c r="R65" s="68"/>
      <c r="Z65" s="44"/>
    </row>
    <row r="66" spans="1:26" ht="29.25" customHeight="1" x14ac:dyDescent="0.2">
      <c r="A66" s="53"/>
      <c r="B66" s="53"/>
      <c r="C66" s="28"/>
      <c r="D66" s="27" t="s">
        <v>152</v>
      </c>
      <c r="E66" s="29" t="s">
        <v>153</v>
      </c>
      <c r="F66" s="27">
        <v>52</v>
      </c>
      <c r="G66" s="70">
        <v>2</v>
      </c>
      <c r="H66" s="28">
        <v>2</v>
      </c>
      <c r="I66" s="70">
        <v>2</v>
      </c>
      <c r="J66" s="54">
        <v>3</v>
      </c>
      <c r="K66" s="28">
        <v>1</v>
      </c>
      <c r="L66" s="70">
        <v>2</v>
      </c>
      <c r="M66" s="28">
        <v>3</v>
      </c>
      <c r="N66" s="74">
        <v>3</v>
      </c>
      <c r="O66" s="69">
        <f t="shared" si="29"/>
        <v>150</v>
      </c>
      <c r="P66" s="69">
        <f>I66/G66*100</f>
        <v>100</v>
      </c>
      <c r="Q66" s="67">
        <f t="shared" si="5"/>
        <v>150</v>
      </c>
      <c r="R66" s="68">
        <f t="shared" si="6"/>
        <v>1</v>
      </c>
      <c r="Z66" s="44"/>
    </row>
    <row r="67" spans="1:26" ht="45.75" customHeight="1" x14ac:dyDescent="0.2">
      <c r="A67" s="53"/>
      <c r="B67" s="53"/>
      <c r="C67" s="28"/>
      <c r="D67" s="28"/>
      <c r="E67" s="29" t="s">
        <v>154</v>
      </c>
      <c r="F67" s="27">
        <v>53</v>
      </c>
      <c r="G67" s="70">
        <v>0</v>
      </c>
      <c r="H67" s="28">
        <v>0</v>
      </c>
      <c r="I67" s="70">
        <v>0</v>
      </c>
      <c r="J67" s="54">
        <v>0</v>
      </c>
      <c r="K67" s="28">
        <v>0</v>
      </c>
      <c r="L67" s="28">
        <v>0</v>
      </c>
      <c r="M67" s="28">
        <v>0</v>
      </c>
      <c r="N67" s="74">
        <v>0</v>
      </c>
      <c r="O67" s="69"/>
      <c r="P67" s="69"/>
      <c r="Q67" s="67"/>
      <c r="R67" s="68"/>
      <c r="Z67" s="44"/>
    </row>
    <row r="68" spans="1:26" ht="53.25" customHeight="1" x14ac:dyDescent="0.2">
      <c r="A68" s="53"/>
      <c r="B68" s="53"/>
      <c r="C68" s="28"/>
      <c r="D68" s="28"/>
      <c r="E68" s="29" t="s">
        <v>155</v>
      </c>
      <c r="F68" s="27">
        <v>54</v>
      </c>
      <c r="G68" s="70">
        <v>0</v>
      </c>
      <c r="H68" s="28">
        <v>0</v>
      </c>
      <c r="I68" s="70">
        <v>0</v>
      </c>
      <c r="J68" s="54">
        <v>0</v>
      </c>
      <c r="K68" s="28">
        <v>0</v>
      </c>
      <c r="L68" s="28">
        <v>0</v>
      </c>
      <c r="M68" s="28">
        <v>0</v>
      </c>
      <c r="N68" s="74">
        <v>0</v>
      </c>
      <c r="O68" s="69"/>
      <c r="P68" s="69"/>
      <c r="Q68" s="67"/>
      <c r="R68" s="68"/>
      <c r="Z68" s="44"/>
    </row>
    <row r="69" spans="1:26" x14ac:dyDescent="0.2">
      <c r="A69" s="53"/>
      <c r="B69" s="53"/>
      <c r="C69" s="28"/>
      <c r="D69" s="28"/>
      <c r="E69" s="29" t="s">
        <v>156</v>
      </c>
      <c r="F69" s="27">
        <v>55</v>
      </c>
      <c r="G69" s="70">
        <v>2</v>
      </c>
      <c r="H69" s="28">
        <v>2</v>
      </c>
      <c r="I69" s="70">
        <v>2</v>
      </c>
      <c r="J69" s="54">
        <v>3</v>
      </c>
      <c r="K69" s="28">
        <v>1</v>
      </c>
      <c r="L69" s="28">
        <v>2</v>
      </c>
      <c r="M69" s="28">
        <v>3</v>
      </c>
      <c r="N69" s="74">
        <v>3</v>
      </c>
      <c r="O69" s="69">
        <f>H69/F69*100</f>
        <v>3.6363636363636362</v>
      </c>
      <c r="P69" s="69">
        <f>I69/G69*100</f>
        <v>100</v>
      </c>
      <c r="Q69" s="67">
        <f t="shared" si="5"/>
        <v>150</v>
      </c>
      <c r="R69" s="68">
        <f t="shared" si="6"/>
        <v>1</v>
      </c>
      <c r="Z69" s="44"/>
    </row>
    <row r="70" spans="1:26" ht="28.5" customHeight="1" x14ac:dyDescent="0.2">
      <c r="A70" s="53"/>
      <c r="B70" s="53"/>
      <c r="C70" s="27" t="s">
        <v>67</v>
      </c>
      <c r="D70" s="105" t="s">
        <v>353</v>
      </c>
      <c r="E70" s="105"/>
      <c r="F70" s="27">
        <v>56</v>
      </c>
      <c r="G70" s="70">
        <f t="shared" ref="G70" si="42">G71+G72+G74</f>
        <v>0</v>
      </c>
      <c r="H70" s="28">
        <f t="shared" ref="H70:N70" si="43">H71+H72+H74</f>
        <v>0</v>
      </c>
      <c r="I70" s="70">
        <f t="shared" si="43"/>
        <v>0</v>
      </c>
      <c r="J70" s="54">
        <f t="shared" ref="J70" si="44">J71+J72+J74</f>
        <v>0</v>
      </c>
      <c r="K70" s="28">
        <f t="shared" si="43"/>
        <v>0</v>
      </c>
      <c r="L70" s="28">
        <f t="shared" si="43"/>
        <v>0</v>
      </c>
      <c r="M70" s="28">
        <f t="shared" si="43"/>
        <v>0</v>
      </c>
      <c r="N70" s="74">
        <f t="shared" si="43"/>
        <v>0</v>
      </c>
      <c r="O70" s="69"/>
      <c r="P70" s="69"/>
      <c r="Q70" s="67"/>
      <c r="R70" s="68"/>
      <c r="Z70" s="44"/>
    </row>
    <row r="71" spans="1:26" ht="27.75" customHeight="1" x14ac:dyDescent="0.2">
      <c r="A71" s="53"/>
      <c r="B71" s="53"/>
      <c r="C71" s="28"/>
      <c r="D71" s="27" t="s">
        <v>157</v>
      </c>
      <c r="E71" s="29" t="s">
        <v>158</v>
      </c>
      <c r="F71" s="27">
        <v>57</v>
      </c>
      <c r="G71" s="70">
        <v>0</v>
      </c>
      <c r="H71" s="28">
        <v>0</v>
      </c>
      <c r="I71" s="70">
        <v>0</v>
      </c>
      <c r="J71" s="54">
        <v>0</v>
      </c>
      <c r="K71" s="28">
        <v>0</v>
      </c>
      <c r="L71" s="28">
        <v>0</v>
      </c>
      <c r="M71" s="28">
        <v>0</v>
      </c>
      <c r="N71" s="74">
        <v>0</v>
      </c>
      <c r="O71" s="69"/>
      <c r="P71" s="69"/>
      <c r="Q71" s="67"/>
      <c r="R71" s="68"/>
      <c r="Z71" s="44"/>
    </row>
    <row r="72" spans="1:26" ht="25.5" x14ac:dyDescent="0.2">
      <c r="A72" s="53"/>
      <c r="B72" s="53"/>
      <c r="C72" s="28"/>
      <c r="D72" s="27" t="s">
        <v>159</v>
      </c>
      <c r="E72" s="29" t="s">
        <v>160</v>
      </c>
      <c r="F72" s="27">
        <v>58</v>
      </c>
      <c r="G72" s="70">
        <v>0</v>
      </c>
      <c r="H72" s="28">
        <v>0</v>
      </c>
      <c r="I72" s="70">
        <v>0</v>
      </c>
      <c r="J72" s="54">
        <v>0</v>
      </c>
      <c r="K72" s="28">
        <v>0</v>
      </c>
      <c r="L72" s="28">
        <v>0</v>
      </c>
      <c r="M72" s="28">
        <v>0</v>
      </c>
      <c r="N72" s="74">
        <v>0</v>
      </c>
      <c r="O72" s="69"/>
      <c r="P72" s="69"/>
      <c r="Q72" s="67"/>
      <c r="R72" s="68"/>
      <c r="Z72" s="44"/>
    </row>
    <row r="73" spans="1:26" x14ac:dyDescent="0.2">
      <c r="A73" s="53"/>
      <c r="B73" s="53"/>
      <c r="C73" s="28"/>
      <c r="D73" s="27" t="s">
        <v>161</v>
      </c>
      <c r="E73" s="29" t="s">
        <v>162</v>
      </c>
      <c r="F73" s="27">
        <v>59</v>
      </c>
      <c r="G73" s="70">
        <v>0</v>
      </c>
      <c r="H73" s="28">
        <v>0</v>
      </c>
      <c r="I73" s="70">
        <v>0</v>
      </c>
      <c r="J73" s="54">
        <v>0</v>
      </c>
      <c r="K73" s="28">
        <v>0</v>
      </c>
      <c r="L73" s="28">
        <v>0</v>
      </c>
      <c r="M73" s="28">
        <v>0</v>
      </c>
      <c r="N73" s="74">
        <v>0</v>
      </c>
      <c r="O73" s="69"/>
      <c r="P73" s="69"/>
      <c r="Q73" s="67"/>
      <c r="R73" s="68"/>
      <c r="Z73" s="44"/>
    </row>
    <row r="74" spans="1:26" ht="30.75" customHeight="1" x14ac:dyDescent="0.2">
      <c r="A74" s="53"/>
      <c r="B74" s="53"/>
      <c r="C74" s="28"/>
      <c r="D74" s="27" t="s">
        <v>163</v>
      </c>
      <c r="E74" s="29" t="s">
        <v>164</v>
      </c>
      <c r="F74" s="27">
        <v>60</v>
      </c>
      <c r="G74" s="70">
        <v>0</v>
      </c>
      <c r="H74" s="28">
        <v>0</v>
      </c>
      <c r="I74" s="70">
        <v>0</v>
      </c>
      <c r="J74" s="54">
        <v>0</v>
      </c>
      <c r="K74" s="28">
        <v>0</v>
      </c>
      <c r="L74" s="28">
        <v>0</v>
      </c>
      <c r="M74" s="28">
        <v>0</v>
      </c>
      <c r="N74" s="74">
        <v>0</v>
      </c>
      <c r="O74" s="69"/>
      <c r="P74" s="69"/>
      <c r="Q74" s="67"/>
      <c r="R74" s="68"/>
      <c r="Z74" s="44"/>
    </row>
    <row r="75" spans="1:26" ht="12.75" customHeight="1" x14ac:dyDescent="0.2">
      <c r="A75" s="53"/>
      <c r="B75" s="53"/>
      <c r="C75" s="27" t="s">
        <v>69</v>
      </c>
      <c r="D75" s="105" t="s">
        <v>165</v>
      </c>
      <c r="E75" s="105"/>
      <c r="F75" s="27">
        <v>61</v>
      </c>
      <c r="G75" s="70">
        <v>0</v>
      </c>
      <c r="H75" s="28">
        <v>0</v>
      </c>
      <c r="I75" s="70">
        <v>0</v>
      </c>
      <c r="J75" s="54">
        <v>0</v>
      </c>
      <c r="K75" s="28">
        <v>0</v>
      </c>
      <c r="L75" s="28">
        <v>0</v>
      </c>
      <c r="M75" s="28">
        <v>0</v>
      </c>
      <c r="N75" s="74">
        <v>0</v>
      </c>
      <c r="O75" s="69" t="s">
        <v>244</v>
      </c>
      <c r="P75" s="69" t="s">
        <v>244</v>
      </c>
      <c r="Q75" s="67"/>
      <c r="R75" s="68">
        <f t="shared" si="6"/>
        <v>0</v>
      </c>
      <c r="Z75" s="44"/>
    </row>
    <row r="76" spans="1:26" ht="12.75" customHeight="1" x14ac:dyDescent="0.2">
      <c r="A76" s="53"/>
      <c r="B76" s="53"/>
      <c r="C76" s="27" t="s">
        <v>110</v>
      </c>
      <c r="D76" s="105" t="s">
        <v>166</v>
      </c>
      <c r="E76" s="105"/>
      <c r="F76" s="27">
        <v>62</v>
      </c>
      <c r="G76" s="70">
        <v>24</v>
      </c>
      <c r="H76" s="28">
        <v>10</v>
      </c>
      <c r="I76" s="70">
        <v>7</v>
      </c>
      <c r="J76" s="54">
        <v>14</v>
      </c>
      <c r="K76" s="28">
        <v>4</v>
      </c>
      <c r="L76" s="28">
        <v>8</v>
      </c>
      <c r="M76" s="28">
        <v>12</v>
      </c>
      <c r="N76" s="74">
        <v>14</v>
      </c>
      <c r="O76" s="69">
        <f t="shared" ref="O76:O82" si="45">J76/I76*100</f>
        <v>200</v>
      </c>
      <c r="P76" s="69">
        <f>I76/G76*100</f>
        <v>29.166666666666668</v>
      </c>
      <c r="Q76" s="67">
        <f t="shared" si="5"/>
        <v>140</v>
      </c>
      <c r="R76" s="68">
        <f t="shared" si="6"/>
        <v>4</v>
      </c>
      <c r="Z76" s="44"/>
    </row>
    <row r="77" spans="1:26" ht="12.75" customHeight="1" x14ac:dyDescent="0.2">
      <c r="A77" s="53"/>
      <c r="B77" s="53"/>
      <c r="C77" s="28"/>
      <c r="D77" s="105" t="s">
        <v>354</v>
      </c>
      <c r="E77" s="105"/>
      <c r="F77" s="27">
        <v>63</v>
      </c>
      <c r="G77" s="70">
        <v>5</v>
      </c>
      <c r="H77" s="28">
        <v>4</v>
      </c>
      <c r="I77" s="70">
        <v>2</v>
      </c>
      <c r="J77" s="74">
        <f>SUM(J78:J79)</f>
        <v>6</v>
      </c>
      <c r="K77" s="28">
        <f>SUM(K78:K79)</f>
        <v>0</v>
      </c>
      <c r="L77" s="28">
        <f>SUM(L78:L79)</f>
        <v>3</v>
      </c>
      <c r="M77" s="28">
        <f>SUM(M78:M79)</f>
        <v>5</v>
      </c>
      <c r="N77" s="74">
        <f>SUM(N78:N79)</f>
        <v>6</v>
      </c>
      <c r="O77" s="69">
        <f t="shared" si="45"/>
        <v>300</v>
      </c>
      <c r="P77" s="69">
        <f>I77/G77*100</f>
        <v>40</v>
      </c>
      <c r="Q77" s="67">
        <f t="shared" si="5"/>
        <v>150</v>
      </c>
      <c r="R77" s="68">
        <f t="shared" si="6"/>
        <v>2</v>
      </c>
      <c r="Z77" s="44"/>
    </row>
    <row r="78" spans="1:26" ht="12.75" customHeight="1" x14ac:dyDescent="0.2">
      <c r="A78" s="53"/>
      <c r="B78" s="53"/>
      <c r="C78" s="28"/>
      <c r="D78" s="113" t="s">
        <v>167</v>
      </c>
      <c r="E78" s="113"/>
      <c r="F78" s="27">
        <v>64</v>
      </c>
      <c r="G78" s="70">
        <v>2</v>
      </c>
      <c r="H78" s="28">
        <v>3</v>
      </c>
      <c r="I78" s="70">
        <v>2</v>
      </c>
      <c r="J78" s="54">
        <v>2</v>
      </c>
      <c r="K78" s="28">
        <v>0</v>
      </c>
      <c r="L78" s="28">
        <v>1</v>
      </c>
      <c r="M78" s="28">
        <v>2</v>
      </c>
      <c r="N78" s="74">
        <v>2</v>
      </c>
      <c r="O78" s="69">
        <f t="shared" si="45"/>
        <v>100</v>
      </c>
      <c r="P78" s="69">
        <f>I78/G78*100</f>
        <v>100</v>
      </c>
      <c r="Q78" s="67">
        <f t="shared" si="5"/>
        <v>66.666666666666657</v>
      </c>
      <c r="R78" s="68">
        <f t="shared" si="6"/>
        <v>-1</v>
      </c>
      <c r="Z78" s="44"/>
    </row>
    <row r="79" spans="1:26" ht="12.75" customHeight="1" x14ac:dyDescent="0.2">
      <c r="A79" s="53"/>
      <c r="B79" s="53"/>
      <c r="C79" s="28"/>
      <c r="D79" s="113" t="s">
        <v>168</v>
      </c>
      <c r="E79" s="113"/>
      <c r="F79" s="27">
        <v>65</v>
      </c>
      <c r="G79" s="70">
        <v>3</v>
      </c>
      <c r="H79" s="28">
        <v>1</v>
      </c>
      <c r="I79" s="70">
        <v>0</v>
      </c>
      <c r="J79" s="54">
        <v>4</v>
      </c>
      <c r="K79" s="28">
        <v>0</v>
      </c>
      <c r="L79" s="28">
        <v>2</v>
      </c>
      <c r="M79" s="28">
        <v>3</v>
      </c>
      <c r="N79" s="74">
        <v>4</v>
      </c>
      <c r="O79" s="69" t="s">
        <v>244</v>
      </c>
      <c r="P79" s="69" t="s">
        <v>244</v>
      </c>
      <c r="Q79" s="67">
        <f t="shared" si="5"/>
        <v>400</v>
      </c>
      <c r="R79" s="68">
        <f t="shared" si="6"/>
        <v>3</v>
      </c>
      <c r="Z79" s="44"/>
    </row>
    <row r="80" spans="1:26" ht="12.75" customHeight="1" x14ac:dyDescent="0.2">
      <c r="A80" s="53"/>
      <c r="B80" s="53"/>
      <c r="C80" s="27" t="s">
        <v>169</v>
      </c>
      <c r="D80" s="105" t="s">
        <v>170</v>
      </c>
      <c r="E80" s="105"/>
      <c r="F80" s="27">
        <v>66</v>
      </c>
      <c r="G80" s="70">
        <v>83</v>
      </c>
      <c r="H80" s="28">
        <v>170</v>
      </c>
      <c r="I80" s="70">
        <v>159</v>
      </c>
      <c r="J80" s="54">
        <f>159+21</f>
        <v>180</v>
      </c>
      <c r="K80" s="28">
        <v>48</v>
      </c>
      <c r="L80" s="28">
        <v>95</v>
      </c>
      <c r="M80" s="28">
        <v>140</v>
      </c>
      <c r="N80" s="74">
        <v>180</v>
      </c>
      <c r="O80" s="69">
        <f t="shared" si="45"/>
        <v>113.20754716981132</v>
      </c>
      <c r="P80" s="69">
        <f>I80/G80*100</f>
        <v>191.56626506024097</v>
      </c>
      <c r="Q80" s="67">
        <f t="shared" ref="Q80:Q136" si="46">J80/H80*100</f>
        <v>105.88235294117648</v>
      </c>
      <c r="R80" s="68">
        <f t="shared" ref="R80:R139" si="47">J80-H80</f>
        <v>10</v>
      </c>
      <c r="T80">
        <v>21</v>
      </c>
      <c r="Z80" s="44"/>
    </row>
    <row r="81" spans="1:26" ht="12.75" customHeight="1" x14ac:dyDescent="0.2">
      <c r="A81" s="53"/>
      <c r="B81" s="53"/>
      <c r="C81" s="27" t="s">
        <v>171</v>
      </c>
      <c r="D81" s="105" t="s">
        <v>172</v>
      </c>
      <c r="E81" s="105"/>
      <c r="F81" s="27">
        <v>67</v>
      </c>
      <c r="G81" s="70">
        <v>14</v>
      </c>
      <c r="H81" s="28">
        <v>28</v>
      </c>
      <c r="I81" s="70">
        <v>25</v>
      </c>
      <c r="J81" s="54">
        <v>28</v>
      </c>
      <c r="K81" s="28">
        <v>7</v>
      </c>
      <c r="L81" s="28">
        <v>14</v>
      </c>
      <c r="M81" s="28">
        <v>21</v>
      </c>
      <c r="N81" s="74">
        <v>28</v>
      </c>
      <c r="O81" s="69">
        <f t="shared" si="45"/>
        <v>112.00000000000001</v>
      </c>
      <c r="P81" s="69">
        <f>I81/G81*100</f>
        <v>178.57142857142858</v>
      </c>
      <c r="Q81" s="67">
        <f t="shared" si="46"/>
        <v>100</v>
      </c>
      <c r="R81" s="68">
        <f t="shared" si="47"/>
        <v>0</v>
      </c>
      <c r="Z81" s="44"/>
    </row>
    <row r="82" spans="1:26" ht="29.25" customHeight="1" x14ac:dyDescent="0.2">
      <c r="A82" s="53"/>
      <c r="B82" s="53"/>
      <c r="C82" s="27" t="s">
        <v>173</v>
      </c>
      <c r="D82" s="105" t="s">
        <v>174</v>
      </c>
      <c r="E82" s="105"/>
      <c r="F82" s="27">
        <v>68</v>
      </c>
      <c r="G82" s="70">
        <v>724</v>
      </c>
      <c r="H82" s="28">
        <v>863</v>
      </c>
      <c r="I82" s="70">
        <v>838</v>
      </c>
      <c r="J82" s="54">
        <v>838</v>
      </c>
      <c r="K82" s="28">
        <v>50</v>
      </c>
      <c r="L82" s="28">
        <v>200</v>
      </c>
      <c r="M82" s="28">
        <v>500</v>
      </c>
      <c r="N82" s="74">
        <v>838</v>
      </c>
      <c r="O82" s="69">
        <f t="shared" si="45"/>
        <v>100</v>
      </c>
      <c r="P82" s="69">
        <f>I82/G82*100</f>
        <v>115.74585635359117</v>
      </c>
      <c r="Q82" s="67">
        <f t="shared" si="46"/>
        <v>97.103128621089212</v>
      </c>
      <c r="R82" s="68">
        <f t="shared" si="47"/>
        <v>-25</v>
      </c>
      <c r="Z82" s="44"/>
    </row>
    <row r="83" spans="1:26" x14ac:dyDescent="0.2">
      <c r="A83" s="53"/>
      <c r="B83" s="53"/>
      <c r="C83" s="28"/>
      <c r="D83" s="27" t="s">
        <v>175</v>
      </c>
      <c r="E83" s="29" t="s">
        <v>176</v>
      </c>
      <c r="F83" s="27">
        <v>69</v>
      </c>
      <c r="G83" s="70">
        <v>10</v>
      </c>
      <c r="H83" s="28">
        <v>50</v>
      </c>
      <c r="I83" s="70">
        <v>10</v>
      </c>
      <c r="J83" s="54">
        <v>12</v>
      </c>
      <c r="K83" s="28">
        <v>2</v>
      </c>
      <c r="L83" s="28">
        <v>5</v>
      </c>
      <c r="M83" s="28">
        <v>8</v>
      </c>
      <c r="N83" s="74">
        <v>12</v>
      </c>
      <c r="O83" s="69"/>
      <c r="P83" s="69"/>
      <c r="Q83" s="67"/>
      <c r="R83" s="68">
        <f t="shared" si="47"/>
        <v>-38</v>
      </c>
      <c r="Z83" s="44"/>
    </row>
    <row r="84" spans="1:26" ht="25.5" x14ac:dyDescent="0.2">
      <c r="A84" s="53"/>
      <c r="B84" s="53"/>
      <c r="C84" s="28"/>
      <c r="D84" s="27" t="s">
        <v>177</v>
      </c>
      <c r="E84" s="29" t="s">
        <v>178</v>
      </c>
      <c r="F84" s="27">
        <v>70</v>
      </c>
      <c r="G84" s="70">
        <v>80</v>
      </c>
      <c r="H84" s="28">
        <v>114</v>
      </c>
      <c r="I84" s="70">
        <v>115</v>
      </c>
      <c r="J84" s="54">
        <v>116</v>
      </c>
      <c r="K84" s="28">
        <v>29</v>
      </c>
      <c r="L84" s="28">
        <v>58</v>
      </c>
      <c r="M84" s="28">
        <v>87</v>
      </c>
      <c r="N84" s="74">
        <v>116</v>
      </c>
      <c r="O84" s="69"/>
      <c r="P84" s="69"/>
      <c r="Q84" s="67">
        <f t="shared" si="46"/>
        <v>101.75438596491229</v>
      </c>
      <c r="R84" s="68">
        <f t="shared" si="47"/>
        <v>2</v>
      </c>
      <c r="Z84" s="44"/>
    </row>
    <row r="85" spans="1:26" x14ac:dyDescent="0.2">
      <c r="A85" s="53"/>
      <c r="B85" s="53"/>
      <c r="C85" s="28"/>
      <c r="D85" s="27" t="s">
        <v>179</v>
      </c>
      <c r="E85" s="29" t="s">
        <v>180</v>
      </c>
      <c r="F85" s="27">
        <v>71</v>
      </c>
      <c r="G85" s="70">
        <v>19</v>
      </c>
      <c r="H85" s="28">
        <v>20</v>
      </c>
      <c r="I85" s="70">
        <v>9</v>
      </c>
      <c r="J85" s="54">
        <v>18</v>
      </c>
      <c r="K85" s="28">
        <v>9</v>
      </c>
      <c r="L85" s="28">
        <v>12</v>
      </c>
      <c r="M85" s="28">
        <v>15</v>
      </c>
      <c r="N85" s="74">
        <v>18</v>
      </c>
      <c r="O85" s="69">
        <f>J85/I85*100</f>
        <v>200</v>
      </c>
      <c r="P85" s="69">
        <f>I85/G85*100</f>
        <v>47.368421052631575</v>
      </c>
      <c r="Q85" s="67">
        <f t="shared" si="46"/>
        <v>90</v>
      </c>
      <c r="R85" s="68">
        <f t="shared" si="47"/>
        <v>-2</v>
      </c>
      <c r="Z85" s="44"/>
    </row>
    <row r="86" spans="1:26" ht="25.5" x14ac:dyDescent="0.2">
      <c r="A86" s="53"/>
      <c r="B86" s="53"/>
      <c r="C86" s="28"/>
      <c r="D86" s="27" t="s">
        <v>181</v>
      </c>
      <c r="E86" s="29" t="s">
        <v>182</v>
      </c>
      <c r="F86" s="27">
        <v>72</v>
      </c>
      <c r="G86" s="70">
        <v>0</v>
      </c>
      <c r="H86" s="28">
        <v>0</v>
      </c>
      <c r="I86" s="70">
        <v>0</v>
      </c>
      <c r="J86" s="54">
        <v>0</v>
      </c>
      <c r="K86" s="28">
        <v>0</v>
      </c>
      <c r="L86" s="28">
        <v>0</v>
      </c>
      <c r="M86" s="28">
        <v>0</v>
      </c>
      <c r="N86" s="74">
        <v>0</v>
      </c>
      <c r="O86" s="69"/>
      <c r="P86" s="69"/>
      <c r="Q86" s="67"/>
      <c r="R86" s="68"/>
      <c r="Z86" s="44"/>
    </row>
    <row r="87" spans="1:26" ht="29.25" customHeight="1" x14ac:dyDescent="0.2">
      <c r="A87" s="53"/>
      <c r="B87" s="53"/>
      <c r="C87" s="28"/>
      <c r="D87" s="28"/>
      <c r="E87" s="29" t="s">
        <v>183</v>
      </c>
      <c r="F87" s="27">
        <v>73</v>
      </c>
      <c r="G87" s="70">
        <v>0</v>
      </c>
      <c r="H87" s="28">
        <v>0</v>
      </c>
      <c r="I87" s="70">
        <v>0</v>
      </c>
      <c r="J87" s="54">
        <v>0</v>
      </c>
      <c r="K87" s="28">
        <v>0</v>
      </c>
      <c r="L87" s="28">
        <v>0</v>
      </c>
      <c r="M87" s="28">
        <v>0</v>
      </c>
      <c r="N87" s="74">
        <v>0</v>
      </c>
      <c r="O87" s="69"/>
      <c r="P87" s="69"/>
      <c r="Q87" s="67"/>
      <c r="R87" s="68"/>
      <c r="Z87" s="44"/>
    </row>
    <row r="88" spans="1:26" x14ac:dyDescent="0.2">
      <c r="A88" s="53"/>
      <c r="B88" s="53"/>
      <c r="C88" s="28"/>
      <c r="D88" s="27" t="s">
        <v>184</v>
      </c>
      <c r="E88" s="29" t="s">
        <v>185</v>
      </c>
      <c r="F88" s="27">
        <v>74</v>
      </c>
      <c r="G88" s="70">
        <v>0</v>
      </c>
      <c r="H88" s="28">
        <v>0</v>
      </c>
      <c r="I88" s="70">
        <v>0</v>
      </c>
      <c r="J88" s="54">
        <v>0</v>
      </c>
      <c r="K88" s="28">
        <v>0</v>
      </c>
      <c r="L88" s="28">
        <v>0</v>
      </c>
      <c r="M88" s="28">
        <v>0</v>
      </c>
      <c r="N88" s="74">
        <v>0</v>
      </c>
      <c r="O88" s="69"/>
      <c r="P88" s="69"/>
      <c r="Q88" s="67"/>
      <c r="R88" s="68"/>
      <c r="Z88" s="44"/>
    </row>
    <row r="89" spans="1:26" ht="38.25" x14ac:dyDescent="0.2">
      <c r="A89" s="53"/>
      <c r="B89" s="53"/>
      <c r="C89" s="28"/>
      <c r="D89" s="27" t="s">
        <v>186</v>
      </c>
      <c r="E89" s="29" t="s">
        <v>187</v>
      </c>
      <c r="F89" s="27">
        <v>75</v>
      </c>
      <c r="G89" s="70">
        <v>0</v>
      </c>
      <c r="H89" s="28">
        <v>0</v>
      </c>
      <c r="I89" s="70">
        <v>0</v>
      </c>
      <c r="J89" s="54">
        <v>0</v>
      </c>
      <c r="K89" s="28">
        <v>0</v>
      </c>
      <c r="L89" s="28">
        <v>0</v>
      </c>
      <c r="M89" s="28">
        <v>0</v>
      </c>
      <c r="N89" s="74">
        <v>0</v>
      </c>
      <c r="O89" s="69"/>
      <c r="P89" s="69"/>
      <c r="Q89" s="67"/>
      <c r="R89" s="68"/>
      <c r="Z89" s="44"/>
    </row>
    <row r="90" spans="1:26" ht="28.5" customHeight="1" x14ac:dyDescent="0.2">
      <c r="A90" s="53"/>
      <c r="B90" s="53"/>
      <c r="C90" s="28"/>
      <c r="D90" s="27" t="s">
        <v>188</v>
      </c>
      <c r="E90" s="29" t="s">
        <v>189</v>
      </c>
      <c r="F90" s="27">
        <v>76</v>
      </c>
      <c r="G90" s="70">
        <v>0</v>
      </c>
      <c r="H90" s="28">
        <v>0</v>
      </c>
      <c r="I90" s="70">
        <v>0</v>
      </c>
      <c r="J90" s="54">
        <v>0</v>
      </c>
      <c r="K90" s="28">
        <v>0</v>
      </c>
      <c r="L90" s="28">
        <v>0</v>
      </c>
      <c r="M90" s="28">
        <v>0</v>
      </c>
      <c r="N90" s="74">
        <v>0</v>
      </c>
      <c r="O90" s="69"/>
      <c r="P90" s="69"/>
      <c r="Q90" s="67"/>
      <c r="R90" s="68"/>
      <c r="Z90" s="44"/>
    </row>
    <row r="91" spans="1:26" ht="12.75" customHeight="1" x14ac:dyDescent="0.2">
      <c r="A91" s="53"/>
      <c r="B91" s="53"/>
      <c r="C91" s="27" t="s">
        <v>190</v>
      </c>
      <c r="D91" s="105" t="s">
        <v>70</v>
      </c>
      <c r="E91" s="105"/>
      <c r="F91" s="27">
        <v>77</v>
      </c>
      <c r="G91" s="70"/>
      <c r="H91" s="28"/>
      <c r="I91" s="70"/>
      <c r="J91" s="54"/>
      <c r="K91" s="28"/>
      <c r="L91" s="28"/>
      <c r="M91" s="28"/>
      <c r="N91" s="74"/>
      <c r="O91" s="69"/>
      <c r="P91" s="69"/>
      <c r="Q91" s="67"/>
      <c r="R91" s="68"/>
      <c r="Z91" s="44"/>
    </row>
    <row r="92" spans="1:26" ht="42.75" customHeight="1" x14ac:dyDescent="0.2">
      <c r="A92" s="53"/>
      <c r="B92" s="53"/>
      <c r="C92" s="108" t="s">
        <v>355</v>
      </c>
      <c r="D92" s="108"/>
      <c r="E92" s="108"/>
      <c r="F92" s="27">
        <v>78</v>
      </c>
      <c r="G92" s="75">
        <f t="shared" ref="G92" si="48">G93+G94+G95+G96+G97+G98</f>
        <v>775</v>
      </c>
      <c r="H92" s="32">
        <f t="shared" ref="H92:N92" si="49">H93+H94+H95+H96+H97+H98</f>
        <v>1347</v>
      </c>
      <c r="I92" s="75">
        <f t="shared" si="49"/>
        <v>1344</v>
      </c>
      <c r="J92" s="75">
        <f t="shared" ref="J92" si="50">J93+J94+J95+J96+J97+J98</f>
        <v>1408</v>
      </c>
      <c r="K92" s="32">
        <f t="shared" si="49"/>
        <v>297</v>
      </c>
      <c r="L92" s="32">
        <f t="shared" si="49"/>
        <v>610</v>
      </c>
      <c r="M92" s="32">
        <f t="shared" si="49"/>
        <v>1050</v>
      </c>
      <c r="N92" s="93">
        <f t="shared" si="49"/>
        <v>1408</v>
      </c>
      <c r="O92" s="67">
        <f>J92/I92*100</f>
        <v>104.76190476190477</v>
      </c>
      <c r="P92" s="67">
        <f>I92/G92*100</f>
        <v>173.41935483870967</v>
      </c>
      <c r="Q92" s="67">
        <f t="shared" si="46"/>
        <v>104.52858203414996</v>
      </c>
      <c r="R92" s="68">
        <f t="shared" si="47"/>
        <v>61</v>
      </c>
      <c r="Z92" s="44"/>
    </row>
    <row r="93" spans="1:26" ht="26.25" customHeight="1" x14ac:dyDescent="0.2">
      <c r="A93" s="53"/>
      <c r="B93" s="53"/>
      <c r="C93" s="27" t="s">
        <v>10</v>
      </c>
      <c r="D93" s="105" t="s">
        <v>191</v>
      </c>
      <c r="E93" s="105"/>
      <c r="F93" s="27">
        <v>79</v>
      </c>
      <c r="G93" s="72">
        <v>0</v>
      </c>
      <c r="H93" s="28">
        <v>0</v>
      </c>
      <c r="I93" s="72">
        <v>0</v>
      </c>
      <c r="J93" s="54">
        <v>0</v>
      </c>
      <c r="K93" s="28">
        <v>0</v>
      </c>
      <c r="L93" s="28">
        <v>0</v>
      </c>
      <c r="M93" s="28">
        <v>0</v>
      </c>
      <c r="N93" s="74">
        <v>0</v>
      </c>
      <c r="O93" s="67">
        <v>0</v>
      </c>
      <c r="P93" s="69"/>
      <c r="Q93" s="67"/>
      <c r="R93" s="68"/>
      <c r="Z93" s="44"/>
    </row>
    <row r="94" spans="1:26" ht="27.75" customHeight="1" x14ac:dyDescent="0.2">
      <c r="A94" s="53"/>
      <c r="B94" s="53"/>
      <c r="C94" s="27" t="s">
        <v>11</v>
      </c>
      <c r="D94" s="105" t="s">
        <v>192</v>
      </c>
      <c r="E94" s="105"/>
      <c r="F94" s="27">
        <v>80</v>
      </c>
      <c r="G94" s="54">
        <v>325</v>
      </c>
      <c r="H94" s="28">
        <v>736</v>
      </c>
      <c r="I94" s="54">
        <v>808</v>
      </c>
      <c r="J94" s="74">
        <v>808</v>
      </c>
      <c r="K94" s="28">
        <v>154</v>
      </c>
      <c r="L94" s="28">
        <v>310</v>
      </c>
      <c r="M94" s="28">
        <v>600</v>
      </c>
      <c r="N94" s="74">
        <v>808</v>
      </c>
      <c r="O94" s="67">
        <f>J94/I94*100</f>
        <v>100</v>
      </c>
      <c r="P94" s="69"/>
      <c r="Q94" s="67">
        <f t="shared" si="46"/>
        <v>109.78260869565217</v>
      </c>
      <c r="R94" s="68">
        <f t="shared" si="47"/>
        <v>72</v>
      </c>
      <c r="Z94" s="44"/>
    </row>
    <row r="95" spans="1:26" ht="12.75" customHeight="1" x14ac:dyDescent="0.2">
      <c r="A95" s="53"/>
      <c r="B95" s="53"/>
      <c r="C95" s="27" t="s">
        <v>57</v>
      </c>
      <c r="D95" s="105" t="s">
        <v>193</v>
      </c>
      <c r="E95" s="105"/>
      <c r="F95" s="27">
        <v>81</v>
      </c>
      <c r="G95" s="70">
        <v>0</v>
      </c>
      <c r="H95" s="28">
        <v>0</v>
      </c>
      <c r="I95" s="70">
        <v>0</v>
      </c>
      <c r="J95" s="54">
        <v>0</v>
      </c>
      <c r="K95" s="28">
        <v>0</v>
      </c>
      <c r="L95" s="28">
        <v>0</v>
      </c>
      <c r="M95" s="28">
        <v>0</v>
      </c>
      <c r="N95" s="74">
        <v>0</v>
      </c>
      <c r="O95" s="69"/>
      <c r="P95" s="69"/>
      <c r="Q95" s="67"/>
      <c r="R95" s="68">
        <f t="shared" si="47"/>
        <v>0</v>
      </c>
      <c r="Z95" s="44"/>
    </row>
    <row r="96" spans="1:26" ht="12.75" customHeight="1" x14ac:dyDescent="0.2">
      <c r="A96" s="53"/>
      <c r="B96" s="53"/>
      <c r="C96" s="27" t="s">
        <v>67</v>
      </c>
      <c r="D96" s="105" t="s">
        <v>194</v>
      </c>
      <c r="E96" s="105"/>
      <c r="F96" s="27">
        <v>82</v>
      </c>
      <c r="G96" s="70">
        <v>0</v>
      </c>
      <c r="H96" s="28">
        <v>0</v>
      </c>
      <c r="I96" s="70">
        <v>0</v>
      </c>
      <c r="J96" s="54">
        <v>0</v>
      </c>
      <c r="K96" s="28">
        <v>0</v>
      </c>
      <c r="L96" s="28">
        <v>0</v>
      </c>
      <c r="M96" s="28">
        <v>0</v>
      </c>
      <c r="N96" s="74">
        <v>0</v>
      </c>
      <c r="O96" s="69"/>
      <c r="P96" s="69"/>
      <c r="Q96" s="67"/>
      <c r="R96" s="68">
        <f t="shared" si="47"/>
        <v>0</v>
      </c>
      <c r="Z96" s="44"/>
    </row>
    <row r="97" spans="1:26" ht="12.75" customHeight="1" x14ac:dyDescent="0.2">
      <c r="A97" s="53"/>
      <c r="B97" s="53"/>
      <c r="C97" s="27" t="s">
        <v>69</v>
      </c>
      <c r="D97" s="105" t="s">
        <v>195</v>
      </c>
      <c r="E97" s="105"/>
      <c r="F97" s="27">
        <v>83</v>
      </c>
      <c r="G97" s="70">
        <v>0</v>
      </c>
      <c r="H97" s="28">
        <v>0</v>
      </c>
      <c r="I97" s="70">
        <v>0</v>
      </c>
      <c r="J97" s="54">
        <v>0</v>
      </c>
      <c r="K97" s="28">
        <v>0</v>
      </c>
      <c r="L97" s="28">
        <v>0</v>
      </c>
      <c r="M97" s="28">
        <v>0</v>
      </c>
      <c r="N97" s="74">
        <v>0</v>
      </c>
      <c r="O97" s="69"/>
      <c r="P97" s="69"/>
      <c r="Q97" s="67"/>
      <c r="R97" s="68">
        <f t="shared" si="47"/>
        <v>0</v>
      </c>
      <c r="Z97" s="44"/>
    </row>
    <row r="98" spans="1:26" ht="12.75" customHeight="1" x14ac:dyDescent="0.2">
      <c r="A98" s="53"/>
      <c r="B98" s="53"/>
      <c r="C98" s="27" t="s">
        <v>110</v>
      </c>
      <c r="D98" s="105" t="s">
        <v>196</v>
      </c>
      <c r="E98" s="105"/>
      <c r="F98" s="27">
        <v>84</v>
      </c>
      <c r="G98" s="70">
        <v>450</v>
      </c>
      <c r="H98" s="28">
        <v>611</v>
      </c>
      <c r="I98" s="70">
        <v>536</v>
      </c>
      <c r="J98" s="54">
        <v>600</v>
      </c>
      <c r="K98" s="28">
        <v>143</v>
      </c>
      <c r="L98" s="28">
        <v>300</v>
      </c>
      <c r="M98" s="28">
        <v>450</v>
      </c>
      <c r="N98" s="74">
        <v>600</v>
      </c>
      <c r="O98" s="69">
        <f t="shared" ref="O98:O109" si="51">J98/I98*100</f>
        <v>111.94029850746267</v>
      </c>
      <c r="P98" s="69">
        <f t="shared" ref="P98:P106" si="52">I98/G98*100</f>
        <v>119.1111111111111</v>
      </c>
      <c r="Q98" s="67">
        <f t="shared" si="46"/>
        <v>98.199672667757781</v>
      </c>
      <c r="R98" s="68">
        <f t="shared" si="47"/>
        <v>-11</v>
      </c>
      <c r="Z98" s="44"/>
    </row>
    <row r="99" spans="1:26" ht="27" customHeight="1" x14ac:dyDescent="0.2">
      <c r="A99" s="53"/>
      <c r="B99" s="53"/>
      <c r="C99" s="108" t="s">
        <v>359</v>
      </c>
      <c r="D99" s="108"/>
      <c r="E99" s="108"/>
      <c r="F99" s="27">
        <v>85</v>
      </c>
      <c r="G99" s="66">
        <f t="shared" ref="G99" si="53">G100+G113+G117+G126</f>
        <v>17517</v>
      </c>
      <c r="H99" s="32">
        <f t="shared" ref="H99:N99" si="54">H100+H113+H117+H126</f>
        <v>19597</v>
      </c>
      <c r="I99" s="66">
        <f t="shared" si="54"/>
        <v>19110</v>
      </c>
      <c r="J99" s="66">
        <f t="shared" ref="J99" si="55">J100+J113+J117+J126</f>
        <v>19387</v>
      </c>
      <c r="K99" s="32">
        <f t="shared" si="54"/>
        <v>4672</v>
      </c>
      <c r="L99" s="32">
        <f t="shared" si="54"/>
        <v>9755</v>
      </c>
      <c r="M99" s="32">
        <f t="shared" si="54"/>
        <v>14644</v>
      </c>
      <c r="N99" s="93">
        <f t="shared" si="54"/>
        <v>19387</v>
      </c>
      <c r="O99" s="67">
        <f t="shared" si="51"/>
        <v>101.4495028780743</v>
      </c>
      <c r="P99" s="67">
        <f t="shared" si="52"/>
        <v>109.09402294913512</v>
      </c>
      <c r="Q99" s="67">
        <f t="shared" si="46"/>
        <v>98.928407409297336</v>
      </c>
      <c r="R99" s="68">
        <f t="shared" si="47"/>
        <v>-210</v>
      </c>
      <c r="Z99" s="44"/>
    </row>
    <row r="100" spans="1:26" ht="12.75" customHeight="1" x14ac:dyDescent="0.2">
      <c r="A100" s="53"/>
      <c r="B100" s="53"/>
      <c r="C100" s="27" t="s">
        <v>23</v>
      </c>
      <c r="D100" s="105" t="s">
        <v>197</v>
      </c>
      <c r="E100" s="105"/>
      <c r="F100" s="27">
        <v>86</v>
      </c>
      <c r="G100" s="54">
        <f t="shared" ref="G100" si="56">G101+G105</f>
        <v>16358</v>
      </c>
      <c r="H100" s="28">
        <f t="shared" ref="H100:N100" si="57">H101+H105</f>
        <v>18245</v>
      </c>
      <c r="I100" s="54">
        <f t="shared" si="57"/>
        <v>17807</v>
      </c>
      <c r="J100" s="54">
        <f t="shared" ref="J100" si="58">J101+J105</f>
        <v>18079</v>
      </c>
      <c r="K100" s="74">
        <f t="shared" si="57"/>
        <v>4381</v>
      </c>
      <c r="L100" s="28">
        <f t="shared" si="57"/>
        <v>9019</v>
      </c>
      <c r="M100" s="28">
        <f t="shared" si="57"/>
        <v>13619</v>
      </c>
      <c r="N100" s="74">
        <f t="shared" si="57"/>
        <v>18079</v>
      </c>
      <c r="O100" s="69">
        <f t="shared" si="51"/>
        <v>101.52748918964451</v>
      </c>
      <c r="P100" s="69">
        <f t="shared" si="52"/>
        <v>108.85805110649223</v>
      </c>
      <c r="Q100" s="67">
        <f t="shared" si="46"/>
        <v>99.090161688133733</v>
      </c>
      <c r="R100" s="68">
        <f t="shared" si="47"/>
        <v>-166</v>
      </c>
      <c r="T100" s="44"/>
      <c r="Z100" s="44"/>
    </row>
    <row r="101" spans="1:26" ht="25.5" customHeight="1" x14ac:dyDescent="0.2">
      <c r="A101" s="53"/>
      <c r="B101" s="53"/>
      <c r="C101" s="27" t="s">
        <v>25</v>
      </c>
      <c r="D101" s="105" t="s">
        <v>356</v>
      </c>
      <c r="E101" s="105"/>
      <c r="F101" s="27">
        <v>87</v>
      </c>
      <c r="G101" s="54">
        <f t="shared" ref="G101" si="59">G102+G103+G104</f>
        <v>14677</v>
      </c>
      <c r="H101" s="28">
        <f t="shared" ref="H101:N101" si="60">H102+H103+H104</f>
        <v>16653</v>
      </c>
      <c r="I101" s="54">
        <f t="shared" si="60"/>
        <v>16274</v>
      </c>
      <c r="J101" s="54">
        <f t="shared" ref="J101" si="61">J102+J103+J104</f>
        <v>16381</v>
      </c>
      <c r="K101" s="74">
        <f t="shared" si="60"/>
        <v>4074</v>
      </c>
      <c r="L101" s="28">
        <f t="shared" si="60"/>
        <v>8149</v>
      </c>
      <c r="M101" s="28">
        <f t="shared" si="60"/>
        <v>12335</v>
      </c>
      <c r="N101" s="74">
        <f t="shared" si="60"/>
        <v>16381</v>
      </c>
      <c r="O101" s="69">
        <f t="shared" si="51"/>
        <v>100.65749047560526</v>
      </c>
      <c r="P101" s="69">
        <f t="shared" si="52"/>
        <v>110.88097022552293</v>
      </c>
      <c r="Q101" s="67">
        <f t="shared" si="46"/>
        <v>98.366660661742628</v>
      </c>
      <c r="R101" s="68">
        <f t="shared" si="47"/>
        <v>-272</v>
      </c>
      <c r="Z101" s="44"/>
    </row>
    <row r="102" spans="1:26" ht="12.75" customHeight="1" x14ac:dyDescent="0.2">
      <c r="A102" s="53"/>
      <c r="B102" s="53"/>
      <c r="C102" s="28"/>
      <c r="D102" s="105" t="s">
        <v>198</v>
      </c>
      <c r="E102" s="105"/>
      <c r="F102" s="27">
        <v>88</v>
      </c>
      <c r="G102" s="54">
        <v>9798</v>
      </c>
      <c r="H102" s="28">
        <v>11155</v>
      </c>
      <c r="I102" s="54">
        <v>11044</v>
      </c>
      <c r="J102" s="54">
        <v>11453</v>
      </c>
      <c r="K102" s="28">
        <v>2753</v>
      </c>
      <c r="L102" s="28">
        <v>5564</v>
      </c>
      <c r="M102" s="28">
        <v>8562</v>
      </c>
      <c r="N102" s="54">
        <v>11453</v>
      </c>
      <c r="O102" s="69">
        <f t="shared" si="51"/>
        <v>103.7033683448026</v>
      </c>
      <c r="P102" s="69">
        <f t="shared" si="52"/>
        <v>112.71688099612165</v>
      </c>
      <c r="Q102" s="67">
        <f t="shared" si="46"/>
        <v>102.67144778126401</v>
      </c>
      <c r="R102" s="68">
        <f t="shared" si="47"/>
        <v>298</v>
      </c>
      <c r="Z102" s="44"/>
    </row>
    <row r="103" spans="1:26" ht="26.25" customHeight="1" x14ac:dyDescent="0.2">
      <c r="A103" s="53"/>
      <c r="B103" s="53"/>
      <c r="C103" s="53"/>
      <c r="D103" s="105" t="s">
        <v>199</v>
      </c>
      <c r="E103" s="105"/>
      <c r="F103" s="27">
        <v>89</v>
      </c>
      <c r="G103" s="54">
        <v>4855</v>
      </c>
      <c r="H103" s="28">
        <v>5483</v>
      </c>
      <c r="I103" s="54">
        <v>5222</v>
      </c>
      <c r="J103" s="54">
        <v>4918</v>
      </c>
      <c r="K103" s="28">
        <v>1315</v>
      </c>
      <c r="L103" s="28">
        <v>2577</v>
      </c>
      <c r="M103" s="28">
        <v>3763</v>
      </c>
      <c r="N103" s="54">
        <v>4918</v>
      </c>
      <c r="O103" s="69">
        <f t="shared" si="51"/>
        <v>94.17847567981616</v>
      </c>
      <c r="P103" s="69">
        <f t="shared" si="52"/>
        <v>107.55921730175078</v>
      </c>
      <c r="Q103" s="67">
        <f t="shared" si="46"/>
        <v>89.695422214116363</v>
      </c>
      <c r="R103" s="68">
        <f t="shared" si="47"/>
        <v>-565</v>
      </c>
      <c r="Z103" s="44"/>
    </row>
    <row r="104" spans="1:26" ht="12.75" customHeight="1" x14ac:dyDescent="0.2">
      <c r="A104" s="53"/>
      <c r="B104" s="53"/>
      <c r="C104" s="53"/>
      <c r="D104" s="105" t="s">
        <v>200</v>
      </c>
      <c r="E104" s="105"/>
      <c r="F104" s="27">
        <v>90</v>
      </c>
      <c r="G104" s="70">
        <v>24</v>
      </c>
      <c r="H104" s="28">
        <v>15</v>
      </c>
      <c r="I104" s="70">
        <v>8</v>
      </c>
      <c r="J104" s="54">
        <v>10</v>
      </c>
      <c r="K104" s="28">
        <v>6</v>
      </c>
      <c r="L104" s="28">
        <v>8</v>
      </c>
      <c r="M104" s="28">
        <v>10</v>
      </c>
      <c r="N104" s="54">
        <v>10</v>
      </c>
      <c r="O104" s="69">
        <f t="shared" si="51"/>
        <v>125</v>
      </c>
      <c r="P104" s="69">
        <f t="shared" si="52"/>
        <v>33.333333333333329</v>
      </c>
      <c r="Q104" s="67">
        <f t="shared" si="46"/>
        <v>66.666666666666657</v>
      </c>
      <c r="R104" s="68">
        <f t="shared" si="47"/>
        <v>-5</v>
      </c>
      <c r="Z104" s="44"/>
    </row>
    <row r="105" spans="1:26" ht="25.5" customHeight="1" x14ac:dyDescent="0.2">
      <c r="A105" s="53"/>
      <c r="B105" s="53"/>
      <c r="C105" s="27" t="s">
        <v>27</v>
      </c>
      <c r="D105" s="105" t="s">
        <v>357</v>
      </c>
      <c r="E105" s="105"/>
      <c r="F105" s="27">
        <v>91</v>
      </c>
      <c r="G105" s="70">
        <f t="shared" ref="G105" si="62">G106++G109+G110+G111+G112</f>
        <v>1681</v>
      </c>
      <c r="H105" s="28">
        <f t="shared" ref="H105:M105" si="63">H106++H109+H110+H111+H112</f>
        <v>1592</v>
      </c>
      <c r="I105" s="70">
        <f t="shared" si="63"/>
        <v>1533</v>
      </c>
      <c r="J105" s="54">
        <f t="shared" ref="J105" si="64">J106++J109+J110+J111+J112</f>
        <v>1698</v>
      </c>
      <c r="K105" s="28">
        <f t="shared" si="63"/>
        <v>307</v>
      </c>
      <c r="L105" s="28">
        <f t="shared" si="63"/>
        <v>870</v>
      </c>
      <c r="M105" s="28">
        <f t="shared" si="63"/>
        <v>1284</v>
      </c>
      <c r="N105" s="74">
        <f>N106++N109+N110+N111+N112</f>
        <v>1698</v>
      </c>
      <c r="O105" s="69">
        <f t="shared" si="51"/>
        <v>110.76320939334639</v>
      </c>
      <c r="P105" s="69">
        <f t="shared" si="52"/>
        <v>91.195716835217127</v>
      </c>
      <c r="Q105" s="67">
        <f t="shared" si="46"/>
        <v>106.65829145728642</v>
      </c>
      <c r="R105" s="68">
        <f t="shared" si="47"/>
        <v>106</v>
      </c>
      <c r="Z105" s="44"/>
    </row>
    <row r="106" spans="1:26" ht="45.75" customHeight="1" x14ac:dyDescent="0.2">
      <c r="A106" s="53"/>
      <c r="B106" s="53"/>
      <c r="C106" s="28"/>
      <c r="D106" s="105" t="s">
        <v>201</v>
      </c>
      <c r="E106" s="105"/>
      <c r="F106" s="27">
        <v>92</v>
      </c>
      <c r="G106" s="70">
        <v>330</v>
      </c>
      <c r="H106" s="28">
        <v>370</v>
      </c>
      <c r="I106" s="70">
        <v>348</v>
      </c>
      <c r="J106" s="54">
        <v>380</v>
      </c>
      <c r="K106" s="28">
        <v>26</v>
      </c>
      <c r="L106" s="28">
        <v>130</v>
      </c>
      <c r="M106" s="28">
        <v>250</v>
      </c>
      <c r="N106" s="74">
        <v>380</v>
      </c>
      <c r="O106" s="69">
        <f t="shared" si="51"/>
        <v>109.19540229885058</v>
      </c>
      <c r="P106" s="69">
        <f t="shared" si="52"/>
        <v>105.45454545454544</v>
      </c>
      <c r="Q106" s="67">
        <f t="shared" si="46"/>
        <v>102.70270270270269</v>
      </c>
      <c r="R106" s="68">
        <f t="shared" si="47"/>
        <v>10</v>
      </c>
      <c r="Z106" s="44"/>
    </row>
    <row r="107" spans="1:26" ht="25.5" x14ac:dyDescent="0.2">
      <c r="A107" s="53"/>
      <c r="B107" s="53"/>
      <c r="C107" s="28"/>
      <c r="D107" s="28"/>
      <c r="E107" s="29" t="s">
        <v>202</v>
      </c>
      <c r="F107" s="27">
        <v>93</v>
      </c>
      <c r="G107" s="70">
        <v>0</v>
      </c>
      <c r="H107" s="28">
        <v>0</v>
      </c>
      <c r="I107" s="70">
        <v>0</v>
      </c>
      <c r="J107" s="54"/>
      <c r="K107" s="28"/>
      <c r="L107" s="28"/>
      <c r="M107" s="28"/>
      <c r="N107" s="74"/>
      <c r="O107" s="69"/>
      <c r="P107" s="69"/>
      <c r="Q107" s="67"/>
      <c r="R107" s="68"/>
      <c r="Z107" s="44"/>
    </row>
    <row r="108" spans="1:26" ht="43.5" customHeight="1" x14ac:dyDescent="0.2">
      <c r="A108" s="53"/>
      <c r="B108" s="53"/>
      <c r="C108" s="28"/>
      <c r="D108" s="28"/>
      <c r="E108" s="29" t="s">
        <v>203</v>
      </c>
      <c r="F108" s="27">
        <v>94</v>
      </c>
      <c r="G108" s="70">
        <v>141</v>
      </c>
      <c r="H108" s="28">
        <v>145</v>
      </c>
      <c r="I108" s="70">
        <v>143</v>
      </c>
      <c r="J108" s="54">
        <v>145</v>
      </c>
      <c r="K108" s="28">
        <v>4</v>
      </c>
      <c r="L108" s="28">
        <v>85</v>
      </c>
      <c r="M108" s="28">
        <v>85</v>
      </c>
      <c r="N108" s="74">
        <v>145</v>
      </c>
      <c r="O108" s="69">
        <f t="shared" si="51"/>
        <v>101.3986013986014</v>
      </c>
      <c r="P108" s="69">
        <f>I108/G108*100</f>
        <v>101.41843971631207</v>
      </c>
      <c r="Q108" s="67">
        <f t="shared" si="46"/>
        <v>100</v>
      </c>
      <c r="R108" s="68">
        <f t="shared" si="47"/>
        <v>0</v>
      </c>
      <c r="Z108" s="44"/>
    </row>
    <row r="109" spans="1:26" ht="12.75" customHeight="1" x14ac:dyDescent="0.2">
      <c r="A109" s="53"/>
      <c r="B109" s="53"/>
      <c r="C109" s="28"/>
      <c r="D109" s="105" t="s">
        <v>204</v>
      </c>
      <c r="E109" s="105"/>
      <c r="F109" s="27">
        <v>95</v>
      </c>
      <c r="G109" s="70">
        <v>1077</v>
      </c>
      <c r="H109" s="28">
        <v>1123</v>
      </c>
      <c r="I109" s="70">
        <v>1087</v>
      </c>
      <c r="J109" s="54">
        <v>1178</v>
      </c>
      <c r="K109" s="28">
        <v>281</v>
      </c>
      <c r="L109" s="28">
        <v>600</v>
      </c>
      <c r="M109" s="28">
        <v>894</v>
      </c>
      <c r="N109" s="74">
        <v>1178</v>
      </c>
      <c r="O109" s="69">
        <f t="shared" si="51"/>
        <v>108.37166513339467</v>
      </c>
      <c r="P109" s="69">
        <f>I109/G109*100</f>
        <v>100.92850510677809</v>
      </c>
      <c r="Q109" s="67">
        <f t="shared" si="46"/>
        <v>104.89759572573465</v>
      </c>
      <c r="R109" s="68">
        <f t="shared" si="47"/>
        <v>55</v>
      </c>
      <c r="Z109" s="44"/>
    </row>
    <row r="110" spans="1:26" ht="12.75" customHeight="1" x14ac:dyDescent="0.2">
      <c r="A110" s="53"/>
      <c r="B110" s="53"/>
      <c r="C110" s="28"/>
      <c r="D110" s="105" t="s">
        <v>205</v>
      </c>
      <c r="E110" s="105"/>
      <c r="F110" s="27">
        <v>96</v>
      </c>
      <c r="G110" s="70">
        <v>274</v>
      </c>
      <c r="H110" s="28">
        <v>99</v>
      </c>
      <c r="I110" s="70">
        <v>98</v>
      </c>
      <c r="J110" s="54">
        <v>140</v>
      </c>
      <c r="K110" s="28">
        <v>0</v>
      </c>
      <c r="L110" s="28">
        <v>140</v>
      </c>
      <c r="M110" s="28">
        <v>140</v>
      </c>
      <c r="N110" s="74">
        <v>140</v>
      </c>
      <c r="O110" s="69"/>
      <c r="P110" s="69"/>
      <c r="Q110" s="67"/>
      <c r="R110" s="68">
        <f t="shared" si="47"/>
        <v>41</v>
      </c>
      <c r="Z110" s="44"/>
    </row>
    <row r="111" spans="1:26" ht="27.75" customHeight="1" x14ac:dyDescent="0.2">
      <c r="A111" s="53"/>
      <c r="B111" s="53"/>
      <c r="C111" s="28"/>
      <c r="D111" s="105" t="s">
        <v>206</v>
      </c>
      <c r="E111" s="105"/>
      <c r="F111" s="27">
        <v>97</v>
      </c>
      <c r="G111" s="70">
        <v>0</v>
      </c>
      <c r="H111" s="28">
        <v>0</v>
      </c>
      <c r="I111" s="70">
        <v>0</v>
      </c>
      <c r="J111" s="54">
        <v>0</v>
      </c>
      <c r="K111" s="28">
        <v>0</v>
      </c>
      <c r="L111" s="28">
        <v>0</v>
      </c>
      <c r="M111" s="28">
        <v>0</v>
      </c>
      <c r="N111" s="74">
        <v>0</v>
      </c>
      <c r="O111" s="69"/>
      <c r="P111" s="69"/>
      <c r="Q111" s="67"/>
      <c r="R111" s="68"/>
      <c r="Z111" s="44"/>
    </row>
    <row r="112" spans="1:26" ht="12.75" customHeight="1" x14ac:dyDescent="0.2">
      <c r="A112" s="53"/>
      <c r="B112" s="53"/>
      <c r="C112" s="28"/>
      <c r="D112" s="105" t="s">
        <v>207</v>
      </c>
      <c r="E112" s="105"/>
      <c r="F112" s="27">
        <v>98</v>
      </c>
      <c r="G112" s="70">
        <v>0</v>
      </c>
      <c r="H112" s="28">
        <v>0</v>
      </c>
      <c r="I112" s="70">
        <v>0</v>
      </c>
      <c r="J112" s="54">
        <v>0</v>
      </c>
      <c r="K112" s="28">
        <v>0</v>
      </c>
      <c r="L112" s="28">
        <v>0</v>
      </c>
      <c r="M112" s="28">
        <v>0</v>
      </c>
      <c r="N112" s="74">
        <v>0</v>
      </c>
      <c r="O112" s="69"/>
      <c r="P112" s="69"/>
      <c r="Q112" s="67"/>
      <c r="R112" s="68"/>
      <c r="Z112" s="44"/>
    </row>
    <row r="113" spans="1:26" ht="27.75" customHeight="1" x14ac:dyDescent="0.2">
      <c r="A113" s="53"/>
      <c r="B113" s="53"/>
      <c r="C113" s="27" t="s">
        <v>29</v>
      </c>
      <c r="D113" s="105" t="s">
        <v>358</v>
      </c>
      <c r="E113" s="105"/>
      <c r="F113" s="27">
        <v>99</v>
      </c>
      <c r="G113" s="70">
        <f t="shared" ref="G113" si="65">G114+G115+G116</f>
        <v>0</v>
      </c>
      <c r="H113" s="28">
        <f t="shared" ref="H113:N113" si="66">H114+H115+H116</f>
        <v>0</v>
      </c>
      <c r="I113" s="70">
        <f t="shared" si="66"/>
        <v>0</v>
      </c>
      <c r="J113" s="54">
        <f t="shared" ref="J113" si="67">J114+J115+J116</f>
        <v>0</v>
      </c>
      <c r="K113" s="28">
        <f t="shared" si="66"/>
        <v>0</v>
      </c>
      <c r="L113" s="28">
        <f t="shared" si="66"/>
        <v>0</v>
      </c>
      <c r="M113" s="28">
        <f t="shared" si="66"/>
        <v>0</v>
      </c>
      <c r="N113" s="74">
        <f t="shared" si="66"/>
        <v>0</v>
      </c>
      <c r="O113" s="69"/>
      <c r="P113" s="69"/>
      <c r="Q113" s="67"/>
      <c r="R113" s="68"/>
      <c r="Z113" s="44"/>
    </row>
    <row r="114" spans="1:26" ht="26.25" customHeight="1" x14ac:dyDescent="0.2">
      <c r="A114" s="53"/>
      <c r="B114" s="53"/>
      <c r="C114" s="28"/>
      <c r="D114" s="105" t="s">
        <v>208</v>
      </c>
      <c r="E114" s="105"/>
      <c r="F114" s="27">
        <v>100</v>
      </c>
      <c r="G114" s="70">
        <v>0</v>
      </c>
      <c r="H114" s="28">
        <v>0</v>
      </c>
      <c r="I114" s="70">
        <v>0</v>
      </c>
      <c r="J114" s="54">
        <v>0</v>
      </c>
      <c r="K114" s="28">
        <v>0</v>
      </c>
      <c r="L114" s="28">
        <v>0</v>
      </c>
      <c r="M114" s="28">
        <v>0</v>
      </c>
      <c r="N114" s="74">
        <v>0</v>
      </c>
      <c r="O114" s="69"/>
      <c r="P114" s="69"/>
      <c r="Q114" s="67"/>
      <c r="R114" s="68"/>
      <c r="Z114" s="44"/>
    </row>
    <row r="115" spans="1:26" ht="27.75" customHeight="1" x14ac:dyDescent="0.2">
      <c r="A115" s="53"/>
      <c r="B115" s="53"/>
      <c r="C115" s="28"/>
      <c r="D115" s="105" t="s">
        <v>209</v>
      </c>
      <c r="E115" s="105"/>
      <c r="F115" s="27">
        <v>101</v>
      </c>
      <c r="G115" s="70">
        <v>0</v>
      </c>
      <c r="H115" s="28">
        <v>0</v>
      </c>
      <c r="I115" s="70">
        <v>0</v>
      </c>
      <c r="J115" s="54">
        <v>0</v>
      </c>
      <c r="K115" s="28">
        <v>0</v>
      </c>
      <c r="L115" s="28">
        <v>0</v>
      </c>
      <c r="M115" s="28">
        <v>0</v>
      </c>
      <c r="N115" s="74">
        <v>0</v>
      </c>
      <c r="O115" s="69"/>
      <c r="P115" s="69"/>
      <c r="Q115" s="67"/>
      <c r="R115" s="68"/>
      <c r="Z115" s="44"/>
    </row>
    <row r="116" spans="1:26" ht="44.25" customHeight="1" x14ac:dyDescent="0.2">
      <c r="A116" s="53"/>
      <c r="B116" s="53"/>
      <c r="C116" s="28"/>
      <c r="D116" s="105" t="s">
        <v>210</v>
      </c>
      <c r="E116" s="105"/>
      <c r="F116" s="27">
        <v>102</v>
      </c>
      <c r="G116" s="70">
        <v>0</v>
      </c>
      <c r="H116" s="28">
        <v>0</v>
      </c>
      <c r="I116" s="70">
        <v>0</v>
      </c>
      <c r="J116" s="54">
        <v>0</v>
      </c>
      <c r="K116" s="28">
        <v>0</v>
      </c>
      <c r="L116" s="28">
        <v>0</v>
      </c>
      <c r="M116" s="28">
        <v>0</v>
      </c>
      <c r="N116" s="74">
        <v>0</v>
      </c>
      <c r="O116" s="69"/>
      <c r="P116" s="69"/>
      <c r="Q116" s="67"/>
      <c r="R116" s="68"/>
      <c r="Z116" s="44"/>
    </row>
    <row r="117" spans="1:26" ht="44.25" customHeight="1" x14ac:dyDescent="0.2">
      <c r="A117" s="53"/>
      <c r="B117" s="53"/>
      <c r="C117" s="27" t="s">
        <v>32</v>
      </c>
      <c r="D117" s="105" t="s">
        <v>360</v>
      </c>
      <c r="E117" s="105"/>
      <c r="F117" s="27">
        <v>103</v>
      </c>
      <c r="G117" s="54">
        <f t="shared" ref="G117" si="68">G118+G121+G124+G125</f>
        <v>811</v>
      </c>
      <c r="H117" s="28">
        <f t="shared" ref="H117:N117" si="69">H118+H121+H124+H125</f>
        <v>956</v>
      </c>
      <c r="I117" s="54">
        <f t="shared" si="69"/>
        <v>916</v>
      </c>
      <c r="J117" s="54">
        <f t="shared" ref="J117" si="70">J118+J121+J124+J125</f>
        <v>918</v>
      </c>
      <c r="K117" s="28">
        <f t="shared" si="69"/>
        <v>195</v>
      </c>
      <c r="L117" s="28">
        <f t="shared" si="69"/>
        <v>542</v>
      </c>
      <c r="M117" s="28">
        <f t="shared" si="69"/>
        <v>730</v>
      </c>
      <c r="N117" s="74">
        <f t="shared" si="69"/>
        <v>918</v>
      </c>
      <c r="O117" s="69">
        <f>J117/I117*100</f>
        <v>100.21834061135371</v>
      </c>
      <c r="P117" s="69">
        <f>I117/G117*100</f>
        <v>112.94697903822441</v>
      </c>
      <c r="Q117" s="67">
        <f t="shared" si="46"/>
        <v>96.025104602510453</v>
      </c>
      <c r="R117" s="68">
        <f t="shared" si="47"/>
        <v>-38</v>
      </c>
      <c r="Z117" s="44"/>
    </row>
    <row r="118" spans="1:26" x14ac:dyDescent="0.2">
      <c r="A118" s="53"/>
      <c r="B118" s="53"/>
      <c r="C118" s="28"/>
      <c r="D118" s="105" t="s">
        <v>211</v>
      </c>
      <c r="E118" s="105"/>
      <c r="F118" s="27">
        <v>104</v>
      </c>
      <c r="G118" s="74">
        <f t="shared" ref="G118" si="71">G119+G120</f>
        <v>652</v>
      </c>
      <c r="H118" s="28">
        <f t="shared" ref="H118:N118" si="72">H119+H120</f>
        <v>789</v>
      </c>
      <c r="I118" s="74">
        <f t="shared" si="72"/>
        <v>788</v>
      </c>
      <c r="J118" s="74">
        <f t="shared" ref="J118" si="73">J119+J120</f>
        <v>800</v>
      </c>
      <c r="K118" s="28">
        <f t="shared" si="72"/>
        <v>169</v>
      </c>
      <c r="L118" s="28">
        <f t="shared" si="72"/>
        <v>485</v>
      </c>
      <c r="M118" s="28">
        <f t="shared" si="72"/>
        <v>642</v>
      </c>
      <c r="N118" s="74">
        <f t="shared" si="72"/>
        <v>800</v>
      </c>
      <c r="O118" s="69">
        <f>J118/I118*100</f>
        <v>101.5228426395939</v>
      </c>
      <c r="P118" s="69">
        <f>I118/G118*100</f>
        <v>120.85889570552146</v>
      </c>
      <c r="Q118" s="67">
        <f t="shared" si="46"/>
        <v>101.39416983523448</v>
      </c>
      <c r="R118" s="68">
        <f t="shared" si="47"/>
        <v>11</v>
      </c>
      <c r="Z118" s="44"/>
    </row>
    <row r="119" spans="1:26" x14ac:dyDescent="0.2">
      <c r="A119" s="53"/>
      <c r="B119" s="53"/>
      <c r="C119" s="53"/>
      <c r="D119" s="28"/>
      <c r="E119" s="29" t="s">
        <v>212</v>
      </c>
      <c r="F119" s="27">
        <v>105</v>
      </c>
      <c r="G119" s="54">
        <v>561</v>
      </c>
      <c r="H119" s="28">
        <v>631</v>
      </c>
      <c r="I119" s="54">
        <v>630</v>
      </c>
      <c r="J119" s="54">
        <v>642</v>
      </c>
      <c r="K119" s="28">
        <v>169</v>
      </c>
      <c r="L119" s="28">
        <v>327</v>
      </c>
      <c r="M119" s="28">
        <v>484</v>
      </c>
      <c r="N119" s="74">
        <v>642</v>
      </c>
      <c r="O119" s="69">
        <f>J119/I119*100</f>
        <v>101.9047619047619</v>
      </c>
      <c r="P119" s="69">
        <f>I119/G119*100</f>
        <v>112.29946524064172</v>
      </c>
      <c r="Q119" s="67">
        <f t="shared" si="46"/>
        <v>101.74326465927099</v>
      </c>
      <c r="R119" s="68">
        <f t="shared" si="47"/>
        <v>11</v>
      </c>
      <c r="Z119" s="44"/>
    </row>
    <row r="120" spans="1:26" x14ac:dyDescent="0.2">
      <c r="A120" s="53"/>
      <c r="B120" s="53"/>
      <c r="C120" s="53"/>
      <c r="D120" s="28"/>
      <c r="E120" s="29" t="s">
        <v>213</v>
      </c>
      <c r="F120" s="27">
        <v>106</v>
      </c>
      <c r="G120" s="54">
        <v>91</v>
      </c>
      <c r="H120" s="28">
        <v>158</v>
      </c>
      <c r="I120" s="54">
        <v>158</v>
      </c>
      <c r="J120" s="54">
        <v>158</v>
      </c>
      <c r="K120" s="28">
        <v>0</v>
      </c>
      <c r="L120" s="28">
        <v>158</v>
      </c>
      <c r="M120" s="28">
        <v>158</v>
      </c>
      <c r="N120" s="74">
        <v>158</v>
      </c>
      <c r="O120" s="69"/>
      <c r="P120" s="69"/>
      <c r="Q120" s="67">
        <f t="shared" si="46"/>
        <v>100</v>
      </c>
      <c r="R120" s="68">
        <f t="shared" si="47"/>
        <v>0</v>
      </c>
      <c r="Z120" s="44"/>
    </row>
    <row r="121" spans="1:26" ht="30" customHeight="1" x14ac:dyDescent="0.2">
      <c r="A121" s="53"/>
      <c r="B121" s="53"/>
      <c r="C121" s="53"/>
      <c r="D121" s="105" t="s">
        <v>214</v>
      </c>
      <c r="E121" s="105"/>
      <c r="F121" s="27">
        <v>107</v>
      </c>
      <c r="G121" s="28">
        <f t="shared" ref="G121" si="74">G122+G123</f>
        <v>159</v>
      </c>
      <c r="H121" s="28">
        <f t="shared" ref="H121:N121" si="75">H122+H123</f>
        <v>167</v>
      </c>
      <c r="I121" s="28">
        <f t="shared" si="75"/>
        <v>128</v>
      </c>
      <c r="J121" s="74">
        <f t="shared" ref="J121" si="76">J122+J123</f>
        <v>118</v>
      </c>
      <c r="K121" s="28">
        <f t="shared" si="75"/>
        <v>26</v>
      </c>
      <c r="L121" s="28">
        <f t="shared" si="75"/>
        <v>57</v>
      </c>
      <c r="M121" s="28">
        <f t="shared" si="75"/>
        <v>88</v>
      </c>
      <c r="N121" s="74">
        <f t="shared" si="75"/>
        <v>118</v>
      </c>
      <c r="O121" s="69">
        <f>J121/I121*100</f>
        <v>92.1875</v>
      </c>
      <c r="P121" s="69">
        <f>I121/G121*100</f>
        <v>80.503144654088061</v>
      </c>
      <c r="Q121" s="67">
        <f t="shared" si="46"/>
        <v>70.658682634730539</v>
      </c>
      <c r="R121" s="68">
        <f t="shared" si="47"/>
        <v>-49</v>
      </c>
      <c r="Z121" s="44"/>
    </row>
    <row r="122" spans="1:26" x14ac:dyDescent="0.2">
      <c r="A122" s="53"/>
      <c r="B122" s="53"/>
      <c r="C122" s="53"/>
      <c r="D122" s="28"/>
      <c r="E122" s="29" t="s">
        <v>212</v>
      </c>
      <c r="F122" s="27">
        <v>108</v>
      </c>
      <c r="G122" s="70">
        <v>159</v>
      </c>
      <c r="H122" s="28">
        <v>167</v>
      </c>
      <c r="I122" s="70">
        <v>128</v>
      </c>
      <c r="J122" s="54">
        <v>118</v>
      </c>
      <c r="K122" s="28">
        <v>26</v>
      </c>
      <c r="L122" s="28">
        <v>57</v>
      </c>
      <c r="M122" s="28">
        <v>88</v>
      </c>
      <c r="N122" s="74">
        <v>118</v>
      </c>
      <c r="O122" s="69">
        <f>J122/I122*100</f>
        <v>92.1875</v>
      </c>
      <c r="P122" s="69">
        <f>I122/G122*100</f>
        <v>80.503144654088061</v>
      </c>
      <c r="Q122" s="67">
        <f t="shared" si="46"/>
        <v>70.658682634730539</v>
      </c>
      <c r="R122" s="68">
        <f t="shared" si="47"/>
        <v>-49</v>
      </c>
      <c r="Z122" s="44"/>
    </row>
    <row r="123" spans="1:26" x14ac:dyDescent="0.2">
      <c r="A123" s="53"/>
      <c r="B123" s="53"/>
      <c r="C123" s="53"/>
      <c r="D123" s="28"/>
      <c r="E123" s="29" t="s">
        <v>213</v>
      </c>
      <c r="F123" s="27">
        <v>109</v>
      </c>
      <c r="G123" s="70">
        <v>0</v>
      </c>
      <c r="H123" s="28">
        <v>0</v>
      </c>
      <c r="I123" s="70">
        <v>0</v>
      </c>
      <c r="J123" s="54">
        <v>0</v>
      </c>
      <c r="K123" s="28">
        <v>0</v>
      </c>
      <c r="L123" s="28">
        <v>0</v>
      </c>
      <c r="M123" s="28">
        <v>0</v>
      </c>
      <c r="N123" s="74">
        <v>0</v>
      </c>
      <c r="O123" s="69"/>
      <c r="P123" s="69"/>
      <c r="Q123" s="67"/>
      <c r="R123" s="68"/>
      <c r="Z123" s="44"/>
    </row>
    <row r="124" spans="1:26" ht="12.75" customHeight="1" x14ac:dyDescent="0.2">
      <c r="A124" s="53"/>
      <c r="B124" s="53"/>
      <c r="C124" s="53"/>
      <c r="D124" s="105" t="s">
        <v>215</v>
      </c>
      <c r="E124" s="105"/>
      <c r="F124" s="27">
        <v>110</v>
      </c>
      <c r="G124" s="70">
        <v>0</v>
      </c>
      <c r="H124" s="28">
        <v>0</v>
      </c>
      <c r="I124" s="70">
        <v>0</v>
      </c>
      <c r="J124" s="54">
        <v>0</v>
      </c>
      <c r="K124" s="28">
        <v>0</v>
      </c>
      <c r="L124" s="28">
        <v>0</v>
      </c>
      <c r="M124" s="28">
        <v>0</v>
      </c>
      <c r="N124" s="74">
        <v>0</v>
      </c>
      <c r="O124" s="69"/>
      <c r="P124" s="69"/>
      <c r="Q124" s="67"/>
      <c r="R124" s="68"/>
      <c r="Z124" s="44"/>
    </row>
    <row r="125" spans="1:26" ht="28.5" customHeight="1" x14ac:dyDescent="0.2">
      <c r="A125" s="53"/>
      <c r="B125" s="53"/>
      <c r="C125" s="28"/>
      <c r="D125" s="105" t="s">
        <v>216</v>
      </c>
      <c r="E125" s="105"/>
      <c r="F125" s="27">
        <v>111</v>
      </c>
      <c r="G125" s="70">
        <v>0</v>
      </c>
      <c r="H125" s="28">
        <v>0</v>
      </c>
      <c r="I125" s="70">
        <v>0</v>
      </c>
      <c r="J125" s="54">
        <v>0</v>
      </c>
      <c r="K125" s="28">
        <v>0</v>
      </c>
      <c r="L125" s="28">
        <v>0</v>
      </c>
      <c r="M125" s="28">
        <v>0</v>
      </c>
      <c r="N125" s="74">
        <v>0</v>
      </c>
      <c r="O125" s="69"/>
      <c r="P125" s="69"/>
      <c r="Q125" s="67"/>
      <c r="R125" s="68"/>
      <c r="Z125" s="44"/>
    </row>
    <row r="126" spans="1:26" ht="52.5" customHeight="1" x14ac:dyDescent="0.2">
      <c r="A126" s="53"/>
      <c r="B126" s="53"/>
      <c r="C126" s="27" t="s">
        <v>34</v>
      </c>
      <c r="D126" s="105" t="s">
        <v>336</v>
      </c>
      <c r="E126" s="105"/>
      <c r="F126" s="27">
        <v>112</v>
      </c>
      <c r="G126" s="70">
        <v>348</v>
      </c>
      <c r="H126" s="28">
        <v>396</v>
      </c>
      <c r="I126" s="70">
        <v>387</v>
      </c>
      <c r="J126" s="54">
        <v>390</v>
      </c>
      <c r="K126" s="28">
        <v>96</v>
      </c>
      <c r="L126" s="28">
        <v>194</v>
      </c>
      <c r="M126" s="28">
        <v>295</v>
      </c>
      <c r="N126" s="74">
        <v>390</v>
      </c>
      <c r="O126" s="69">
        <f>J126/I126*100</f>
        <v>100.77519379844961</v>
      </c>
      <c r="P126" s="69">
        <f>I126/G126*100</f>
        <v>111.20689655172413</v>
      </c>
      <c r="Q126" s="67">
        <f t="shared" si="46"/>
        <v>98.484848484848484</v>
      </c>
      <c r="R126" s="68">
        <f t="shared" si="47"/>
        <v>-6</v>
      </c>
      <c r="Z126" s="44"/>
    </row>
    <row r="127" spans="1:26" ht="27" customHeight="1" x14ac:dyDescent="0.2">
      <c r="A127" s="53"/>
      <c r="B127" s="53"/>
      <c r="C127" s="108" t="s">
        <v>361</v>
      </c>
      <c r="D127" s="108"/>
      <c r="E127" s="108"/>
      <c r="F127" s="27">
        <v>113</v>
      </c>
      <c r="G127" s="76">
        <f t="shared" ref="G127" si="77">G128+G131+G132+G133+G134+G135</f>
        <v>403</v>
      </c>
      <c r="H127" s="28">
        <f>H128+H131+H132+H133+H134+H135</f>
        <v>559</v>
      </c>
      <c r="I127" s="76">
        <f t="shared" ref="I127:N127" si="78">I128+I131+I132+I133+I134+I135</f>
        <v>641</v>
      </c>
      <c r="J127" s="66">
        <f t="shared" ref="J127" si="79">J128+J131+J132+J133+J134+J135</f>
        <v>703</v>
      </c>
      <c r="K127" s="32">
        <f t="shared" si="78"/>
        <v>118</v>
      </c>
      <c r="L127" s="32">
        <f t="shared" si="78"/>
        <v>305</v>
      </c>
      <c r="M127" s="32">
        <f t="shared" si="78"/>
        <v>503</v>
      </c>
      <c r="N127" s="93">
        <f t="shared" si="78"/>
        <v>703</v>
      </c>
      <c r="O127" s="69">
        <f>J127/I127*100</f>
        <v>109.67238689547582</v>
      </c>
      <c r="P127" s="69">
        <f>I127/G127*100</f>
        <v>159.05707196029778</v>
      </c>
      <c r="Q127" s="67">
        <f t="shared" si="46"/>
        <v>125.7602862254025</v>
      </c>
      <c r="R127" s="68">
        <f t="shared" si="47"/>
        <v>144</v>
      </c>
      <c r="Z127" s="44"/>
    </row>
    <row r="128" spans="1:26" ht="27" customHeight="1" x14ac:dyDescent="0.2">
      <c r="A128" s="53"/>
      <c r="B128" s="53"/>
      <c r="C128" s="27" t="s">
        <v>10</v>
      </c>
      <c r="D128" s="105" t="s">
        <v>217</v>
      </c>
      <c r="E128" s="105"/>
      <c r="F128" s="27">
        <v>114</v>
      </c>
      <c r="G128" s="54">
        <v>0</v>
      </c>
      <c r="H128" s="28">
        <v>1</v>
      </c>
      <c r="I128" s="54">
        <v>0</v>
      </c>
      <c r="J128" s="54">
        <v>1</v>
      </c>
      <c r="K128" s="28">
        <f>K129+K130</f>
        <v>0</v>
      </c>
      <c r="L128" s="28">
        <v>1</v>
      </c>
      <c r="M128" s="28">
        <v>1</v>
      </c>
      <c r="N128" s="74">
        <v>1</v>
      </c>
      <c r="O128" s="69"/>
      <c r="P128" s="69"/>
      <c r="Q128" s="67"/>
      <c r="R128" s="68">
        <f t="shared" si="47"/>
        <v>0</v>
      </c>
      <c r="Z128" s="44"/>
    </row>
    <row r="129" spans="1:26" ht="12.75" customHeight="1" x14ac:dyDescent="0.2">
      <c r="A129" s="53"/>
      <c r="B129" s="53"/>
      <c r="C129" s="28"/>
      <c r="D129" s="105" t="s">
        <v>218</v>
      </c>
      <c r="E129" s="105"/>
      <c r="F129" s="27">
        <v>115</v>
      </c>
      <c r="G129" s="54">
        <v>0</v>
      </c>
      <c r="H129" s="28">
        <v>0</v>
      </c>
      <c r="I129" s="54">
        <v>0</v>
      </c>
      <c r="J129" s="54">
        <v>0</v>
      </c>
      <c r="K129" s="28">
        <v>0</v>
      </c>
      <c r="L129" s="28">
        <v>0</v>
      </c>
      <c r="M129" s="28">
        <v>0</v>
      </c>
      <c r="N129" s="74">
        <v>0</v>
      </c>
      <c r="O129" s="69"/>
      <c r="P129" s="69"/>
      <c r="Q129" s="67"/>
      <c r="R129" s="68"/>
      <c r="Z129" s="44"/>
    </row>
    <row r="130" spans="1:26" ht="12.75" customHeight="1" x14ac:dyDescent="0.2">
      <c r="A130" s="53"/>
      <c r="B130" s="53"/>
      <c r="C130" s="28"/>
      <c r="D130" s="105" t="s">
        <v>219</v>
      </c>
      <c r="E130" s="105"/>
      <c r="F130" s="27">
        <v>116</v>
      </c>
      <c r="G130" s="54">
        <v>0</v>
      </c>
      <c r="H130" s="28">
        <v>0</v>
      </c>
      <c r="I130" s="54">
        <v>0</v>
      </c>
      <c r="J130" s="54">
        <v>0</v>
      </c>
      <c r="K130" s="28">
        <v>0</v>
      </c>
      <c r="L130" s="28">
        <v>0</v>
      </c>
      <c r="M130" s="28">
        <v>0</v>
      </c>
      <c r="N130" s="74">
        <v>0</v>
      </c>
      <c r="O130" s="69"/>
      <c r="P130" s="69"/>
      <c r="Q130" s="67"/>
      <c r="R130" s="68"/>
      <c r="Z130" s="44"/>
    </row>
    <row r="131" spans="1:26" ht="12.75" customHeight="1" x14ac:dyDescent="0.2">
      <c r="A131" s="53"/>
      <c r="B131" s="53"/>
      <c r="C131" s="27" t="s">
        <v>11</v>
      </c>
      <c r="D131" s="105" t="s">
        <v>220</v>
      </c>
      <c r="E131" s="105"/>
      <c r="F131" s="27">
        <v>117</v>
      </c>
      <c r="G131" s="54">
        <v>0</v>
      </c>
      <c r="H131" s="28">
        <v>0</v>
      </c>
      <c r="I131" s="54">
        <v>0</v>
      </c>
      <c r="J131" s="54">
        <v>0</v>
      </c>
      <c r="K131" s="28">
        <v>0</v>
      </c>
      <c r="L131" s="28">
        <v>0</v>
      </c>
      <c r="M131" s="28">
        <v>0</v>
      </c>
      <c r="N131" s="74">
        <v>0</v>
      </c>
      <c r="O131" s="69"/>
      <c r="P131" s="69"/>
      <c r="Q131" s="67"/>
      <c r="R131" s="68"/>
      <c r="Z131" s="44"/>
    </row>
    <row r="132" spans="1:26" ht="30.75" customHeight="1" x14ac:dyDescent="0.2">
      <c r="A132" s="53"/>
      <c r="B132" s="53"/>
      <c r="C132" s="27" t="s">
        <v>57</v>
      </c>
      <c r="D132" s="105" t="s">
        <v>221</v>
      </c>
      <c r="E132" s="105"/>
      <c r="F132" s="27">
        <v>118</v>
      </c>
      <c r="G132" s="54">
        <v>0</v>
      </c>
      <c r="H132" s="28">
        <v>0</v>
      </c>
      <c r="I132" s="54">
        <v>0</v>
      </c>
      <c r="J132" s="54">
        <v>0</v>
      </c>
      <c r="K132" s="28">
        <v>0</v>
      </c>
      <c r="L132" s="28">
        <v>0</v>
      </c>
      <c r="M132" s="28">
        <v>0</v>
      </c>
      <c r="N132" s="74">
        <v>0</v>
      </c>
      <c r="O132" s="69"/>
      <c r="P132" s="69"/>
      <c r="Q132" s="67"/>
      <c r="R132" s="68"/>
      <c r="Z132" s="44"/>
    </row>
    <row r="133" spans="1:26" ht="12.75" customHeight="1" x14ac:dyDescent="0.2">
      <c r="A133" s="53"/>
      <c r="B133" s="53"/>
      <c r="C133" s="27" t="s">
        <v>67</v>
      </c>
      <c r="D133" s="105" t="s">
        <v>70</v>
      </c>
      <c r="E133" s="105"/>
      <c r="F133" s="27">
        <v>119</v>
      </c>
      <c r="G133" s="77">
        <v>29</v>
      </c>
      <c r="H133" s="28">
        <v>30</v>
      </c>
      <c r="I133" s="54">
        <v>2</v>
      </c>
      <c r="J133" s="54">
        <v>2</v>
      </c>
      <c r="K133" s="28">
        <v>0</v>
      </c>
      <c r="L133" s="28">
        <v>1</v>
      </c>
      <c r="M133" s="28">
        <v>2</v>
      </c>
      <c r="N133" s="74">
        <v>2</v>
      </c>
      <c r="O133" s="69"/>
      <c r="P133" s="69"/>
      <c r="Q133" s="67">
        <f t="shared" si="46"/>
        <v>6.666666666666667</v>
      </c>
      <c r="R133" s="68">
        <f t="shared" si="47"/>
        <v>-28</v>
      </c>
      <c r="Z133" s="44"/>
    </row>
    <row r="134" spans="1:26" ht="26.25" customHeight="1" x14ac:dyDescent="0.2">
      <c r="A134" s="53"/>
      <c r="B134" s="53"/>
      <c r="C134" s="27" t="s">
        <v>69</v>
      </c>
      <c r="D134" s="105" t="s">
        <v>222</v>
      </c>
      <c r="E134" s="105"/>
      <c r="F134" s="27">
        <v>120</v>
      </c>
      <c r="G134" s="54">
        <v>480</v>
      </c>
      <c r="H134" s="74">
        <v>528</v>
      </c>
      <c r="I134" s="54">
        <v>565</v>
      </c>
      <c r="J134" s="54">
        <v>700</v>
      </c>
      <c r="K134" s="74">
        <v>174</v>
      </c>
      <c r="L134" s="74">
        <v>350</v>
      </c>
      <c r="M134" s="74">
        <v>525</v>
      </c>
      <c r="N134" s="74">
        <v>700</v>
      </c>
      <c r="O134" s="67">
        <f t="shared" ref="O134:P136" si="80">H134/F134*100</f>
        <v>440.00000000000006</v>
      </c>
      <c r="P134" s="67">
        <f t="shared" si="80"/>
        <v>117.70833333333333</v>
      </c>
      <c r="Q134" s="67">
        <f t="shared" si="46"/>
        <v>132.57575757575756</v>
      </c>
      <c r="R134" s="68">
        <f t="shared" si="47"/>
        <v>172</v>
      </c>
      <c r="Z134" s="44"/>
    </row>
    <row r="135" spans="1:26" ht="24.75" customHeight="1" x14ac:dyDescent="0.2">
      <c r="A135" s="53"/>
      <c r="B135" s="53"/>
      <c r="C135" s="27" t="s">
        <v>110</v>
      </c>
      <c r="D135" s="105" t="s">
        <v>397</v>
      </c>
      <c r="E135" s="105"/>
      <c r="F135" s="27">
        <v>121</v>
      </c>
      <c r="G135" s="54">
        <v>-106</v>
      </c>
      <c r="H135" s="74">
        <v>0</v>
      </c>
      <c r="I135" s="54">
        <v>74</v>
      </c>
      <c r="J135" s="74">
        <f>J136-J139</f>
        <v>0</v>
      </c>
      <c r="K135" s="74">
        <f>K136-K139</f>
        <v>-56</v>
      </c>
      <c r="L135" s="74">
        <f>L136-L139</f>
        <v>-47</v>
      </c>
      <c r="M135" s="74">
        <f>M136-M139</f>
        <v>-25</v>
      </c>
      <c r="N135" s="74">
        <f>N136-N139</f>
        <v>0</v>
      </c>
      <c r="O135" s="67">
        <f t="shared" si="80"/>
        <v>0</v>
      </c>
      <c r="P135" s="67">
        <f t="shared" si="80"/>
        <v>-69.811320754716974</v>
      </c>
      <c r="Q135" s="67"/>
      <c r="R135" s="68">
        <f t="shared" si="47"/>
        <v>0</v>
      </c>
      <c r="Z135" s="44"/>
    </row>
    <row r="136" spans="1:26" ht="33" customHeight="1" x14ac:dyDescent="0.2">
      <c r="A136" s="53"/>
      <c r="B136" s="53"/>
      <c r="C136" s="28"/>
      <c r="D136" s="27" t="s">
        <v>112</v>
      </c>
      <c r="E136" s="29" t="s">
        <v>223</v>
      </c>
      <c r="F136" s="27">
        <v>122</v>
      </c>
      <c r="G136" s="54">
        <v>23</v>
      </c>
      <c r="H136" s="74">
        <v>23</v>
      </c>
      <c r="I136" s="54">
        <v>108</v>
      </c>
      <c r="J136" s="54">
        <v>108</v>
      </c>
      <c r="K136" s="74">
        <v>16</v>
      </c>
      <c r="L136" s="74">
        <v>35</v>
      </c>
      <c r="M136" s="74">
        <v>70</v>
      </c>
      <c r="N136" s="74">
        <v>108</v>
      </c>
      <c r="O136" s="67">
        <f t="shared" si="80"/>
        <v>18.852459016393443</v>
      </c>
      <c r="P136" s="67">
        <f t="shared" si="80"/>
        <v>469.56521739130437</v>
      </c>
      <c r="Q136" s="67">
        <f t="shared" si="46"/>
        <v>469.56521739130437</v>
      </c>
      <c r="R136" s="68">
        <f t="shared" si="47"/>
        <v>85</v>
      </c>
      <c r="Z136" s="44"/>
    </row>
    <row r="137" spans="1:26" ht="27" customHeight="1" x14ac:dyDescent="0.2">
      <c r="A137" s="53"/>
      <c r="B137" s="53"/>
      <c r="C137" s="28"/>
      <c r="D137" s="27" t="s">
        <v>224</v>
      </c>
      <c r="E137" s="29" t="s">
        <v>225</v>
      </c>
      <c r="F137" s="27">
        <v>123</v>
      </c>
      <c r="G137" s="70">
        <v>0</v>
      </c>
      <c r="H137" s="28">
        <v>0</v>
      </c>
      <c r="I137" s="70">
        <v>0</v>
      </c>
      <c r="J137" s="54">
        <v>0</v>
      </c>
      <c r="K137" s="28">
        <v>0</v>
      </c>
      <c r="L137" s="28">
        <v>0</v>
      </c>
      <c r="M137" s="28">
        <v>0</v>
      </c>
      <c r="N137" s="74">
        <v>0</v>
      </c>
      <c r="O137" s="69"/>
      <c r="P137" s="69"/>
      <c r="Q137" s="67"/>
      <c r="R137" s="68"/>
      <c r="Z137" s="44"/>
    </row>
    <row r="138" spans="1:26" ht="28.5" customHeight="1" x14ac:dyDescent="0.2">
      <c r="A138" s="53"/>
      <c r="B138" s="53"/>
      <c r="C138" s="53"/>
      <c r="D138" s="27" t="s">
        <v>226</v>
      </c>
      <c r="E138" s="29" t="s">
        <v>227</v>
      </c>
      <c r="F138" s="27" t="s">
        <v>362</v>
      </c>
      <c r="G138" s="70">
        <v>0</v>
      </c>
      <c r="H138" s="28">
        <v>0</v>
      </c>
      <c r="I138" s="70">
        <v>0</v>
      </c>
      <c r="J138" s="54">
        <v>0</v>
      </c>
      <c r="K138" s="28">
        <v>0</v>
      </c>
      <c r="L138" s="28">
        <v>0</v>
      </c>
      <c r="M138" s="28">
        <v>0</v>
      </c>
      <c r="N138" s="74">
        <v>0</v>
      </c>
      <c r="O138" s="69" t="s">
        <v>244</v>
      </c>
      <c r="P138" s="69" t="s">
        <v>244</v>
      </c>
      <c r="Q138" s="67"/>
      <c r="R138" s="68"/>
      <c r="Z138" s="44"/>
    </row>
    <row r="139" spans="1:26" ht="30.75" customHeight="1" x14ac:dyDescent="0.2">
      <c r="A139" s="53"/>
      <c r="B139" s="53"/>
      <c r="C139" s="53"/>
      <c r="D139" s="27" t="s">
        <v>114</v>
      </c>
      <c r="E139" s="29" t="s">
        <v>228</v>
      </c>
      <c r="F139" s="27">
        <v>124</v>
      </c>
      <c r="G139" s="54">
        <v>129</v>
      </c>
      <c r="H139" s="28">
        <v>23</v>
      </c>
      <c r="I139" s="54">
        <v>34</v>
      </c>
      <c r="J139" s="54">
        <v>108</v>
      </c>
      <c r="K139" s="28">
        <v>72</v>
      </c>
      <c r="L139" s="28">
        <v>82</v>
      </c>
      <c r="M139" s="28">
        <v>95</v>
      </c>
      <c r="N139" s="74">
        <v>108</v>
      </c>
      <c r="O139" s="69"/>
      <c r="P139" s="69"/>
      <c r="Q139" s="67">
        <f t="shared" ref="Q139:Q180" si="81">J139/H139*100</f>
        <v>469.56521739130437</v>
      </c>
      <c r="R139" s="68">
        <f t="shared" si="47"/>
        <v>85</v>
      </c>
      <c r="Z139" s="44"/>
    </row>
    <row r="140" spans="1:26" ht="25.5" x14ac:dyDescent="0.2">
      <c r="A140" s="53"/>
      <c r="B140" s="53"/>
      <c r="C140" s="28"/>
      <c r="D140" s="27" t="s">
        <v>229</v>
      </c>
      <c r="E140" s="29" t="s">
        <v>363</v>
      </c>
      <c r="F140" s="27">
        <v>125</v>
      </c>
      <c r="G140" s="70">
        <v>0</v>
      </c>
      <c r="H140" s="28">
        <v>0</v>
      </c>
      <c r="I140" s="70">
        <v>0</v>
      </c>
      <c r="J140" s="54">
        <v>0</v>
      </c>
      <c r="K140" s="28">
        <v>0</v>
      </c>
      <c r="L140" s="28">
        <v>0</v>
      </c>
      <c r="M140" s="28">
        <v>0</v>
      </c>
      <c r="N140" s="74">
        <v>0</v>
      </c>
      <c r="O140" s="69"/>
      <c r="P140" s="69"/>
      <c r="Q140" s="67"/>
      <c r="R140" s="68"/>
      <c r="Z140" s="44"/>
    </row>
    <row r="141" spans="1:26" x14ac:dyDescent="0.2">
      <c r="A141" s="53"/>
      <c r="B141" s="53"/>
      <c r="C141" s="28"/>
      <c r="D141" s="28"/>
      <c r="E141" s="29" t="s">
        <v>230</v>
      </c>
      <c r="F141" s="27">
        <v>126</v>
      </c>
      <c r="G141" s="70">
        <v>0</v>
      </c>
      <c r="H141" s="28">
        <v>0</v>
      </c>
      <c r="I141" s="70">
        <v>0</v>
      </c>
      <c r="J141" s="54">
        <v>0</v>
      </c>
      <c r="K141" s="28">
        <v>0</v>
      </c>
      <c r="L141" s="28">
        <v>0</v>
      </c>
      <c r="M141" s="28">
        <v>0</v>
      </c>
      <c r="N141" s="74">
        <v>0</v>
      </c>
      <c r="O141" s="69"/>
      <c r="P141" s="69"/>
      <c r="Q141" s="67"/>
      <c r="R141" s="68"/>
      <c r="Z141" s="44"/>
    </row>
    <row r="142" spans="1:26" ht="25.5" x14ac:dyDescent="0.2">
      <c r="A142" s="53"/>
      <c r="B142" s="53"/>
      <c r="C142" s="28"/>
      <c r="D142" s="28"/>
      <c r="E142" s="29" t="s">
        <v>231</v>
      </c>
      <c r="F142" s="27">
        <v>127</v>
      </c>
      <c r="G142" s="70">
        <v>0</v>
      </c>
      <c r="H142" s="28"/>
      <c r="I142" s="70">
        <v>0</v>
      </c>
      <c r="J142" s="54">
        <v>0</v>
      </c>
      <c r="K142" s="28">
        <v>0</v>
      </c>
      <c r="L142" s="28">
        <v>0</v>
      </c>
      <c r="M142" s="28">
        <v>0</v>
      </c>
      <c r="N142" s="74">
        <v>0</v>
      </c>
      <c r="O142" s="69"/>
      <c r="P142" s="69"/>
      <c r="Q142" s="67"/>
      <c r="R142" s="68"/>
      <c r="Z142" s="44"/>
    </row>
    <row r="143" spans="1:26" x14ac:dyDescent="0.2">
      <c r="A143" s="53"/>
      <c r="B143" s="53"/>
      <c r="C143" s="28"/>
      <c r="D143" s="28"/>
      <c r="E143" s="29" t="s">
        <v>232</v>
      </c>
      <c r="F143" s="27">
        <v>128</v>
      </c>
      <c r="G143" s="70">
        <v>0</v>
      </c>
      <c r="H143" s="28">
        <v>0</v>
      </c>
      <c r="I143" s="70">
        <v>0</v>
      </c>
      <c r="J143" s="54">
        <v>0</v>
      </c>
      <c r="K143" s="28">
        <v>0</v>
      </c>
      <c r="L143" s="28">
        <v>0</v>
      </c>
      <c r="M143" s="28">
        <v>0</v>
      </c>
      <c r="N143" s="74">
        <v>0</v>
      </c>
      <c r="O143" s="69"/>
      <c r="P143" s="69"/>
      <c r="Q143" s="67"/>
      <c r="R143" s="68"/>
      <c r="Z143" s="44"/>
    </row>
    <row r="144" spans="1:26" ht="28.5" customHeight="1" x14ac:dyDescent="0.2">
      <c r="A144" s="53"/>
      <c r="B144" s="27">
        <v>2</v>
      </c>
      <c r="C144" s="28"/>
      <c r="D144" s="105" t="s">
        <v>364</v>
      </c>
      <c r="E144" s="105"/>
      <c r="F144" s="27">
        <v>129</v>
      </c>
      <c r="G144" s="73">
        <f>G145+G148+G151</f>
        <v>0</v>
      </c>
      <c r="H144" s="28">
        <v>2</v>
      </c>
      <c r="I144" s="54">
        <f t="shared" ref="I144:N144" si="82">I145+I148+I151</f>
        <v>0</v>
      </c>
      <c r="J144" s="54">
        <f t="shared" si="82"/>
        <v>2</v>
      </c>
      <c r="K144" s="28">
        <f t="shared" si="82"/>
        <v>2</v>
      </c>
      <c r="L144" s="28">
        <f t="shared" si="82"/>
        <v>2</v>
      </c>
      <c r="M144" s="28">
        <f t="shared" si="82"/>
        <v>2</v>
      </c>
      <c r="N144" s="74">
        <f t="shared" si="82"/>
        <v>2</v>
      </c>
      <c r="O144" s="69"/>
      <c r="P144" s="69"/>
      <c r="Q144" s="67">
        <f t="shared" si="81"/>
        <v>100</v>
      </c>
      <c r="R144" s="68">
        <f t="shared" ref="R144:R180" si="83">J144-H144</f>
        <v>0</v>
      </c>
      <c r="Z144" s="44"/>
    </row>
    <row r="145" spans="1:26" ht="12.75" customHeight="1" x14ac:dyDescent="0.2">
      <c r="A145" s="53"/>
      <c r="B145" s="28"/>
      <c r="C145" s="27" t="s">
        <v>10</v>
      </c>
      <c r="D145" s="105" t="s">
        <v>233</v>
      </c>
      <c r="E145" s="105"/>
      <c r="F145" s="27">
        <v>130</v>
      </c>
      <c r="G145" s="54">
        <f t="shared" ref="G145" si="84">G146+G147</f>
        <v>0</v>
      </c>
      <c r="H145" s="28">
        <v>0</v>
      </c>
      <c r="I145" s="54">
        <f t="shared" ref="I145:N145" si="85">I146+I147</f>
        <v>0</v>
      </c>
      <c r="J145" s="54">
        <f t="shared" ref="J145" si="86">J146+J147</f>
        <v>0</v>
      </c>
      <c r="K145" s="28">
        <f t="shared" si="85"/>
        <v>0</v>
      </c>
      <c r="L145" s="28">
        <f t="shared" si="85"/>
        <v>0</v>
      </c>
      <c r="M145" s="28">
        <f t="shared" si="85"/>
        <v>0</v>
      </c>
      <c r="N145" s="74">
        <f t="shared" si="85"/>
        <v>0</v>
      </c>
      <c r="O145" s="69" t="s">
        <v>244</v>
      </c>
      <c r="P145" s="69"/>
      <c r="Q145" s="67"/>
      <c r="R145" s="68"/>
      <c r="Z145" s="44"/>
    </row>
    <row r="146" spans="1:26" x14ac:dyDescent="0.2">
      <c r="A146" s="53"/>
      <c r="B146" s="53"/>
      <c r="C146" s="28"/>
      <c r="D146" s="27" t="s">
        <v>97</v>
      </c>
      <c r="E146" s="29" t="s">
        <v>234</v>
      </c>
      <c r="F146" s="27">
        <v>131</v>
      </c>
      <c r="G146" s="54">
        <v>0</v>
      </c>
      <c r="H146" s="28">
        <v>0</v>
      </c>
      <c r="I146" s="54">
        <v>0</v>
      </c>
      <c r="J146" s="54">
        <v>0</v>
      </c>
      <c r="K146" s="28">
        <v>0</v>
      </c>
      <c r="L146" s="28">
        <v>0</v>
      </c>
      <c r="M146" s="28">
        <v>0</v>
      </c>
      <c r="N146" s="74">
        <v>0</v>
      </c>
      <c r="O146" s="67"/>
      <c r="P146" s="67"/>
      <c r="Q146" s="67"/>
      <c r="R146" s="68"/>
      <c r="Z146" s="44"/>
    </row>
    <row r="147" spans="1:26" ht="25.5" customHeight="1" x14ac:dyDescent="0.2">
      <c r="A147" s="53"/>
      <c r="B147" s="53"/>
      <c r="C147" s="28"/>
      <c r="D147" s="27" t="s">
        <v>99</v>
      </c>
      <c r="E147" s="29" t="s">
        <v>235</v>
      </c>
      <c r="F147" s="27">
        <v>132</v>
      </c>
      <c r="G147" s="54">
        <v>0</v>
      </c>
      <c r="H147" s="32">
        <v>0</v>
      </c>
      <c r="I147" s="54">
        <v>0</v>
      </c>
      <c r="J147" s="54">
        <v>0</v>
      </c>
      <c r="K147" s="28">
        <v>0</v>
      </c>
      <c r="L147" s="28">
        <v>0</v>
      </c>
      <c r="M147" s="28">
        <v>0</v>
      </c>
      <c r="N147" s="74">
        <v>0</v>
      </c>
      <c r="O147" s="69"/>
      <c r="P147" s="69"/>
      <c r="Q147" s="67"/>
      <c r="R147" s="68"/>
      <c r="Z147" s="44"/>
    </row>
    <row r="148" spans="1:26" ht="12.75" customHeight="1" x14ac:dyDescent="0.2">
      <c r="A148" s="53"/>
      <c r="B148" s="53"/>
      <c r="C148" s="27" t="s">
        <v>11</v>
      </c>
      <c r="D148" s="105" t="s">
        <v>236</v>
      </c>
      <c r="E148" s="105"/>
      <c r="F148" s="27">
        <v>133</v>
      </c>
      <c r="G148" s="73">
        <v>0</v>
      </c>
      <c r="H148" s="28">
        <v>1</v>
      </c>
      <c r="I148" s="54">
        <v>0</v>
      </c>
      <c r="J148" s="54">
        <v>1</v>
      </c>
      <c r="K148" s="28">
        <v>1</v>
      </c>
      <c r="L148" s="28">
        <v>1</v>
      </c>
      <c r="M148" s="28">
        <v>1</v>
      </c>
      <c r="N148" s="74">
        <v>1</v>
      </c>
      <c r="O148" s="69"/>
      <c r="P148" s="69"/>
      <c r="Q148" s="67">
        <f t="shared" si="81"/>
        <v>100</v>
      </c>
      <c r="R148" s="68">
        <f t="shared" si="83"/>
        <v>0</v>
      </c>
      <c r="Z148" s="44"/>
    </row>
    <row r="149" spans="1:26" x14ac:dyDescent="0.2">
      <c r="A149" s="53"/>
      <c r="B149" s="53"/>
      <c r="C149" s="28"/>
      <c r="D149" s="27" t="s">
        <v>133</v>
      </c>
      <c r="E149" s="29" t="s">
        <v>234</v>
      </c>
      <c r="F149" s="27">
        <v>134</v>
      </c>
      <c r="G149" s="70">
        <v>0</v>
      </c>
      <c r="H149" s="28"/>
      <c r="I149" s="70">
        <v>0</v>
      </c>
      <c r="J149" s="54">
        <v>0</v>
      </c>
      <c r="K149" s="28">
        <v>0</v>
      </c>
      <c r="L149" s="28">
        <v>0</v>
      </c>
      <c r="M149" s="28">
        <v>0</v>
      </c>
      <c r="N149" s="74">
        <v>0</v>
      </c>
      <c r="O149" s="69"/>
      <c r="P149" s="69"/>
      <c r="Q149" s="67"/>
      <c r="R149" s="68"/>
      <c r="Z149" s="44"/>
    </row>
    <row r="150" spans="1:26" x14ac:dyDescent="0.2">
      <c r="A150" s="53"/>
      <c r="B150" s="53"/>
      <c r="C150" s="28"/>
      <c r="D150" s="27" t="s">
        <v>134</v>
      </c>
      <c r="E150" s="29" t="s">
        <v>235</v>
      </c>
      <c r="F150" s="27">
        <v>135</v>
      </c>
      <c r="G150" s="70">
        <v>0</v>
      </c>
      <c r="H150" s="28">
        <v>0</v>
      </c>
      <c r="I150" s="70">
        <v>0</v>
      </c>
      <c r="J150" s="54">
        <v>0</v>
      </c>
      <c r="K150" s="28">
        <v>0</v>
      </c>
      <c r="L150" s="28">
        <v>0</v>
      </c>
      <c r="M150" s="28">
        <v>0</v>
      </c>
      <c r="N150" s="74">
        <v>0</v>
      </c>
      <c r="O150" s="69"/>
      <c r="P150" s="69"/>
      <c r="Q150" s="67"/>
      <c r="R150" s="68"/>
      <c r="Z150" s="44"/>
    </row>
    <row r="151" spans="1:26" ht="12.75" customHeight="1" x14ac:dyDescent="0.2">
      <c r="A151" s="53"/>
      <c r="B151" s="53"/>
      <c r="C151" s="27" t="s">
        <v>57</v>
      </c>
      <c r="D151" s="105" t="s">
        <v>237</v>
      </c>
      <c r="E151" s="105"/>
      <c r="F151" s="27">
        <v>136</v>
      </c>
      <c r="G151" s="70">
        <v>0</v>
      </c>
      <c r="H151" s="28">
        <v>1</v>
      </c>
      <c r="I151" s="70">
        <v>0</v>
      </c>
      <c r="J151" s="54">
        <v>1</v>
      </c>
      <c r="K151" s="28">
        <v>1</v>
      </c>
      <c r="L151" s="28">
        <v>1</v>
      </c>
      <c r="M151" s="28">
        <v>1</v>
      </c>
      <c r="N151" s="74">
        <v>1</v>
      </c>
      <c r="O151" s="74">
        <f>O14</f>
        <v>99.700731168168673</v>
      </c>
      <c r="P151" s="74">
        <f>P14</f>
        <v>104.90171595733295</v>
      </c>
      <c r="Q151" s="67">
        <f t="shared" si="81"/>
        <v>100</v>
      </c>
      <c r="R151" s="68">
        <f t="shared" si="83"/>
        <v>0</v>
      </c>
      <c r="Z151" s="44"/>
    </row>
    <row r="152" spans="1:26" ht="29.25" customHeight="1" x14ac:dyDescent="0.2">
      <c r="A152" s="78" t="s">
        <v>40</v>
      </c>
      <c r="B152" s="79"/>
      <c r="C152" s="28"/>
      <c r="D152" s="105" t="s">
        <v>238</v>
      </c>
      <c r="E152" s="105"/>
      <c r="F152" s="27">
        <v>138</v>
      </c>
      <c r="G152" s="54">
        <f t="shared" ref="G152" si="87">G13-G42</f>
        <v>2807.5</v>
      </c>
      <c r="H152" s="28">
        <f t="shared" ref="H152:I152" si="88">H13-H42</f>
        <v>1586</v>
      </c>
      <c r="I152" s="54">
        <f t="shared" si="88"/>
        <v>2894</v>
      </c>
      <c r="J152" s="54">
        <f t="shared" ref="J152:N152" si="89">J13-J42</f>
        <v>1670</v>
      </c>
      <c r="K152" s="54">
        <f t="shared" si="89"/>
        <v>5798</v>
      </c>
      <c r="L152" s="54">
        <f t="shared" si="89"/>
        <v>4274</v>
      </c>
      <c r="M152" s="54">
        <f t="shared" si="89"/>
        <v>3511</v>
      </c>
      <c r="N152" s="54">
        <f t="shared" si="89"/>
        <v>1670</v>
      </c>
      <c r="O152" s="69"/>
      <c r="P152" s="69"/>
      <c r="Q152" s="67">
        <f t="shared" si="81"/>
        <v>105.29634300126102</v>
      </c>
      <c r="R152" s="68">
        <f t="shared" si="83"/>
        <v>84</v>
      </c>
      <c r="Z152" s="44"/>
    </row>
    <row r="153" spans="1:26" x14ac:dyDescent="0.2">
      <c r="A153" s="53"/>
      <c r="B153" s="28"/>
      <c r="C153" s="28"/>
      <c r="D153" s="28"/>
      <c r="E153" s="29" t="s">
        <v>239</v>
      </c>
      <c r="F153" s="27">
        <v>139</v>
      </c>
      <c r="G153" s="70"/>
      <c r="H153" s="28"/>
      <c r="I153" s="70"/>
      <c r="J153" s="54"/>
      <c r="K153" s="28"/>
      <c r="L153" s="28"/>
      <c r="M153" s="28"/>
      <c r="N153" s="74">
        <f>I153</f>
        <v>0</v>
      </c>
      <c r="O153" s="69"/>
      <c r="P153" s="69"/>
      <c r="Q153" s="67"/>
      <c r="R153" s="68">
        <f t="shared" si="83"/>
        <v>0</v>
      </c>
    </row>
    <row r="154" spans="1:26" x14ac:dyDescent="0.2">
      <c r="A154" s="53"/>
      <c r="B154" s="28"/>
      <c r="C154" s="28"/>
      <c r="D154" s="28"/>
      <c r="E154" s="29" t="s">
        <v>240</v>
      </c>
      <c r="F154" s="27">
        <v>140</v>
      </c>
      <c r="G154" s="70">
        <v>0</v>
      </c>
      <c r="H154" s="28"/>
      <c r="I154" s="70">
        <v>0</v>
      </c>
      <c r="J154" s="54">
        <v>0</v>
      </c>
      <c r="K154" s="28"/>
      <c r="L154" s="28"/>
      <c r="M154" s="28"/>
      <c r="N154" s="74">
        <f>I154</f>
        <v>0</v>
      </c>
      <c r="O154" s="74">
        <f>O43</f>
        <v>104.26829268292683</v>
      </c>
      <c r="P154" s="74">
        <f>P43</f>
        <v>104.96000000000001</v>
      </c>
      <c r="Q154" s="67"/>
      <c r="R154" s="68">
        <f t="shared" si="83"/>
        <v>0</v>
      </c>
    </row>
    <row r="155" spans="1:26" ht="30" hidden="1" customHeight="1" x14ac:dyDescent="0.2">
      <c r="A155" s="53"/>
      <c r="B155" s="28"/>
      <c r="C155" s="28"/>
      <c r="D155" s="105" t="s">
        <v>325</v>
      </c>
      <c r="E155" s="105"/>
      <c r="F155" s="27" t="s">
        <v>314</v>
      </c>
      <c r="G155" s="70">
        <f t="shared" ref="G155" si="90">G13-G25-G42</f>
        <v>-11507.5</v>
      </c>
      <c r="H155" s="28">
        <f t="shared" ref="H155:M155" si="91">H13-H25-H42</f>
        <v>-10114</v>
      </c>
      <c r="I155" s="70">
        <f t="shared" si="91"/>
        <v>-8989</v>
      </c>
      <c r="J155" s="54">
        <f t="shared" ref="J155" si="92">J13-J25-J42</f>
        <v>-8330</v>
      </c>
      <c r="K155" s="28">
        <f t="shared" si="91"/>
        <v>3565</v>
      </c>
      <c r="L155" s="28">
        <f t="shared" si="91"/>
        <v>-176</v>
      </c>
      <c r="M155" s="28">
        <f t="shared" si="91"/>
        <v>-3989</v>
      </c>
      <c r="N155" s="74">
        <f>I155</f>
        <v>-8989</v>
      </c>
      <c r="O155" s="69"/>
      <c r="P155" s="69"/>
      <c r="Q155" s="67"/>
      <c r="R155" s="68">
        <f t="shared" si="83"/>
        <v>1784</v>
      </c>
    </row>
    <row r="156" spans="1:26" ht="12.75" customHeight="1" x14ac:dyDescent="0.2">
      <c r="A156" s="27" t="s">
        <v>42</v>
      </c>
      <c r="B156" s="28"/>
      <c r="C156" s="28"/>
      <c r="D156" s="105" t="s">
        <v>43</v>
      </c>
      <c r="E156" s="105"/>
      <c r="F156" s="27">
        <v>141</v>
      </c>
      <c r="G156" s="70">
        <v>395</v>
      </c>
      <c r="H156" s="28">
        <v>254</v>
      </c>
      <c r="I156" s="70">
        <v>309</v>
      </c>
      <c r="J156" s="54">
        <v>200</v>
      </c>
      <c r="K156" s="28"/>
      <c r="L156" s="28"/>
      <c r="M156" s="28"/>
      <c r="N156" s="74">
        <v>200</v>
      </c>
      <c r="O156" s="69">
        <f>J156/I156*100</f>
        <v>64.724919093851128</v>
      </c>
      <c r="P156" s="69">
        <f t="shared" ref="P156:P180" si="93">I156/G156*100</f>
        <v>78.22784810126582</v>
      </c>
      <c r="Q156" s="67"/>
      <c r="R156" s="68">
        <f t="shared" si="83"/>
        <v>-54</v>
      </c>
    </row>
    <row r="157" spans="1:26" ht="12.75" customHeight="1" x14ac:dyDescent="0.2">
      <c r="A157" s="27" t="s">
        <v>44</v>
      </c>
      <c r="B157" s="28"/>
      <c r="C157" s="28"/>
      <c r="D157" s="105" t="s">
        <v>78</v>
      </c>
      <c r="E157" s="105"/>
      <c r="F157" s="27"/>
      <c r="G157" s="70"/>
      <c r="H157" s="28"/>
      <c r="I157" s="70"/>
      <c r="J157" s="70"/>
      <c r="K157" s="28"/>
      <c r="L157" s="28"/>
      <c r="M157" s="28"/>
      <c r="N157" s="74">
        <f>I157</f>
        <v>0</v>
      </c>
      <c r="O157" s="69" t="s">
        <v>244</v>
      </c>
      <c r="P157" s="69" t="s">
        <v>244</v>
      </c>
      <c r="Q157" s="67"/>
      <c r="R157" s="68">
        <f t="shared" si="83"/>
        <v>0</v>
      </c>
    </row>
    <row r="158" spans="1:26" ht="12.75" customHeight="1" x14ac:dyDescent="0.2">
      <c r="A158" s="27"/>
      <c r="B158" s="28">
        <v>1</v>
      </c>
      <c r="C158" s="28"/>
      <c r="D158" s="102" t="s">
        <v>337</v>
      </c>
      <c r="E158" s="103"/>
      <c r="F158" s="27">
        <v>142</v>
      </c>
      <c r="G158" s="54">
        <f t="shared" ref="G158" si="94">G14</f>
        <v>28031</v>
      </c>
      <c r="H158" s="70">
        <f t="shared" ref="H158:N158" si="95">H14</f>
        <v>28814</v>
      </c>
      <c r="I158" s="54">
        <f t="shared" si="95"/>
        <v>29405</v>
      </c>
      <c r="J158" s="54">
        <f t="shared" ref="J158" si="96">J14</f>
        <v>29317</v>
      </c>
      <c r="K158" s="70">
        <f t="shared" si="95"/>
        <v>12280</v>
      </c>
      <c r="L158" s="70">
        <f t="shared" si="95"/>
        <v>17839</v>
      </c>
      <c r="M158" s="70">
        <f t="shared" si="95"/>
        <v>24238</v>
      </c>
      <c r="N158" s="54">
        <f t="shared" si="95"/>
        <v>29317</v>
      </c>
      <c r="O158" s="69"/>
      <c r="P158" s="69"/>
      <c r="Q158" s="67">
        <f t="shared" si="81"/>
        <v>101.74567918373015</v>
      </c>
      <c r="R158" s="68">
        <f t="shared" si="83"/>
        <v>503</v>
      </c>
    </row>
    <row r="159" spans="1:26" ht="12.75" customHeight="1" x14ac:dyDescent="0.2">
      <c r="A159" s="27"/>
      <c r="B159" s="28"/>
      <c r="C159" s="28" t="s">
        <v>10</v>
      </c>
      <c r="D159" s="102" t="s">
        <v>338</v>
      </c>
      <c r="E159" s="103"/>
      <c r="F159" s="27">
        <v>143</v>
      </c>
      <c r="G159" s="70"/>
      <c r="H159" s="28"/>
      <c r="I159" s="70"/>
      <c r="J159" s="70"/>
      <c r="K159" s="28"/>
      <c r="L159" s="28"/>
      <c r="M159" s="28"/>
      <c r="N159" s="74"/>
      <c r="O159" s="69" t="s">
        <v>77</v>
      </c>
      <c r="P159" s="69" t="s">
        <v>77</v>
      </c>
      <c r="Q159" s="67"/>
      <c r="R159" s="68">
        <f t="shared" si="83"/>
        <v>0</v>
      </c>
    </row>
    <row r="160" spans="1:26" ht="27.75" customHeight="1" x14ac:dyDescent="0.2">
      <c r="A160" s="27"/>
      <c r="B160" s="28"/>
      <c r="C160" s="28" t="s">
        <v>11</v>
      </c>
      <c r="D160" s="102" t="s">
        <v>339</v>
      </c>
      <c r="E160" s="103"/>
      <c r="F160" s="27">
        <v>144</v>
      </c>
      <c r="G160" s="70"/>
      <c r="H160" s="28"/>
      <c r="I160" s="70"/>
      <c r="J160" s="70"/>
      <c r="K160" s="28"/>
      <c r="L160" s="28"/>
      <c r="M160" s="28"/>
      <c r="N160" s="74"/>
      <c r="O160" s="69" t="s">
        <v>244</v>
      </c>
      <c r="P160" s="69" t="s">
        <v>244</v>
      </c>
      <c r="Q160" s="67"/>
      <c r="R160" s="68">
        <f t="shared" si="83"/>
        <v>0</v>
      </c>
    </row>
    <row r="161" spans="1:20" ht="27.75" customHeight="1" x14ac:dyDescent="0.2">
      <c r="A161" s="27"/>
      <c r="B161" s="28">
        <v>2</v>
      </c>
      <c r="C161" s="28"/>
      <c r="D161" s="102" t="s">
        <v>344</v>
      </c>
      <c r="E161" s="104"/>
      <c r="F161" s="27">
        <v>145</v>
      </c>
      <c r="G161" s="54">
        <f t="shared" ref="G161" si="97">G43</f>
        <v>25312.5</v>
      </c>
      <c r="H161" s="70">
        <f t="shared" ref="H161:N161" si="98">H43</f>
        <v>27262</v>
      </c>
      <c r="I161" s="54">
        <f t="shared" si="98"/>
        <v>26568</v>
      </c>
      <c r="J161" s="54">
        <f t="shared" ref="J161" si="99">J43</f>
        <v>27702</v>
      </c>
      <c r="K161" s="70">
        <f t="shared" si="98"/>
        <v>6481</v>
      </c>
      <c r="L161" s="70">
        <f t="shared" si="98"/>
        <v>13565</v>
      </c>
      <c r="M161" s="70">
        <f t="shared" si="98"/>
        <v>20759</v>
      </c>
      <c r="N161" s="54">
        <f t="shared" si="98"/>
        <v>27702</v>
      </c>
      <c r="O161" s="69">
        <f>J161/I161*100</f>
        <v>104.26829268292683</v>
      </c>
      <c r="P161" s="69">
        <f t="shared" si="93"/>
        <v>104.96000000000001</v>
      </c>
      <c r="Q161" s="67">
        <f t="shared" si="81"/>
        <v>101.61396816080992</v>
      </c>
      <c r="R161" s="68">
        <f t="shared" si="83"/>
        <v>440</v>
      </c>
    </row>
    <row r="162" spans="1:20" ht="53.25" customHeight="1" x14ac:dyDescent="0.2">
      <c r="A162" s="27"/>
      <c r="B162" s="28"/>
      <c r="C162" s="28" t="s">
        <v>10</v>
      </c>
      <c r="D162" s="80"/>
      <c r="E162" s="81" t="s">
        <v>345</v>
      </c>
      <c r="F162" s="27">
        <v>146</v>
      </c>
      <c r="G162" s="70"/>
      <c r="H162" s="28"/>
      <c r="I162" s="70"/>
      <c r="J162" s="70"/>
      <c r="K162" s="28"/>
      <c r="L162" s="28"/>
      <c r="M162" s="28"/>
      <c r="N162" s="74"/>
      <c r="O162" s="69"/>
      <c r="P162" s="69"/>
      <c r="Q162" s="67"/>
      <c r="R162" s="68">
        <f t="shared" si="83"/>
        <v>0</v>
      </c>
    </row>
    <row r="163" spans="1:20" ht="12.75" customHeight="1" x14ac:dyDescent="0.2">
      <c r="A163" s="109"/>
      <c r="B163" s="27">
        <v>3</v>
      </c>
      <c r="C163" s="28"/>
      <c r="D163" s="105" t="s">
        <v>241</v>
      </c>
      <c r="E163" s="105"/>
      <c r="F163" s="27">
        <v>147</v>
      </c>
      <c r="G163" s="74">
        <f t="shared" ref="G163" si="100">G100</f>
        <v>16358</v>
      </c>
      <c r="H163" s="74">
        <f t="shared" ref="H163:N163" si="101">H100</f>
        <v>18245</v>
      </c>
      <c r="I163" s="74">
        <f t="shared" si="101"/>
        <v>17807</v>
      </c>
      <c r="J163" s="74">
        <f t="shared" ref="J163" si="102">J100</f>
        <v>18079</v>
      </c>
      <c r="K163" s="74">
        <f t="shared" si="101"/>
        <v>4381</v>
      </c>
      <c r="L163" s="74">
        <f t="shared" si="101"/>
        <v>9019</v>
      </c>
      <c r="M163" s="74">
        <f t="shared" si="101"/>
        <v>13619</v>
      </c>
      <c r="N163" s="74">
        <f t="shared" si="101"/>
        <v>18079</v>
      </c>
      <c r="O163" s="69">
        <f>J163/I163*100</f>
        <v>101.52748918964451</v>
      </c>
      <c r="P163" s="69">
        <f t="shared" si="93"/>
        <v>108.85805110649223</v>
      </c>
      <c r="Q163" s="67">
        <f t="shared" si="81"/>
        <v>99.090161688133733</v>
      </c>
      <c r="R163" s="68">
        <f t="shared" si="83"/>
        <v>-166</v>
      </c>
      <c r="T163">
        <f>18349-16358</f>
        <v>1991</v>
      </c>
    </row>
    <row r="164" spans="1:20" ht="67.5" customHeight="1" x14ac:dyDescent="0.2">
      <c r="A164" s="109"/>
      <c r="B164" s="53"/>
      <c r="C164" s="28"/>
      <c r="D164" s="110" t="s">
        <v>425</v>
      </c>
      <c r="E164" s="110"/>
      <c r="F164" s="82" t="s">
        <v>365</v>
      </c>
      <c r="G164" s="70">
        <v>0</v>
      </c>
      <c r="H164" s="28">
        <v>0</v>
      </c>
      <c r="I164" s="70">
        <v>0</v>
      </c>
      <c r="J164" s="28">
        <v>31.28</v>
      </c>
      <c r="K164" s="28"/>
      <c r="L164" s="28"/>
      <c r="M164" s="28">
        <v>16</v>
      </c>
      <c r="N164" s="74">
        <v>31.28</v>
      </c>
      <c r="O164" s="69">
        <v>0</v>
      </c>
      <c r="P164" s="69" t="e">
        <f t="shared" si="93"/>
        <v>#DIV/0!</v>
      </c>
      <c r="Q164" s="67">
        <v>0</v>
      </c>
      <c r="R164" s="68">
        <f t="shared" si="83"/>
        <v>31.28</v>
      </c>
    </row>
    <row r="165" spans="1:20" ht="81.599999999999994" customHeight="1" x14ac:dyDescent="0.2">
      <c r="A165" s="109"/>
      <c r="B165" s="53"/>
      <c r="C165" s="28"/>
      <c r="D165" s="110" t="s">
        <v>426</v>
      </c>
      <c r="E165" s="110"/>
      <c r="F165" s="82" t="s">
        <v>372</v>
      </c>
      <c r="G165" s="28">
        <v>1837</v>
      </c>
      <c r="H165" s="28">
        <v>0</v>
      </c>
      <c r="I165" s="28">
        <v>1991</v>
      </c>
      <c r="J165" s="28">
        <v>0</v>
      </c>
      <c r="K165" s="28">
        <v>0</v>
      </c>
      <c r="L165" s="28">
        <v>0</v>
      </c>
      <c r="M165" s="28"/>
      <c r="N165" s="74"/>
      <c r="O165" s="69">
        <f>J165/I165*100</f>
        <v>0</v>
      </c>
      <c r="P165" s="69"/>
      <c r="Q165" s="67">
        <v>0</v>
      </c>
      <c r="R165" s="68">
        <f t="shared" si="83"/>
        <v>0</v>
      </c>
      <c r="T165">
        <f>J165/2</f>
        <v>0</v>
      </c>
    </row>
    <row r="166" spans="1:20" ht="12.75" customHeight="1" x14ac:dyDescent="0.2">
      <c r="A166" s="109"/>
      <c r="B166" s="27"/>
      <c r="C166" s="28"/>
      <c r="D166" s="105" t="s">
        <v>242</v>
      </c>
      <c r="E166" s="105"/>
      <c r="F166" s="27"/>
      <c r="G166" s="54">
        <f t="shared" ref="G166:N166" si="103">G101</f>
        <v>14677</v>
      </c>
      <c r="H166" s="70">
        <f t="shared" si="103"/>
        <v>16653</v>
      </c>
      <c r="I166" s="54">
        <f t="shared" si="103"/>
        <v>16274</v>
      </c>
      <c r="J166" s="54">
        <f t="shared" si="103"/>
        <v>16381</v>
      </c>
      <c r="K166" s="70">
        <f t="shared" si="103"/>
        <v>4074</v>
      </c>
      <c r="L166" s="70">
        <f t="shared" si="103"/>
        <v>8149</v>
      </c>
      <c r="M166" s="70">
        <f t="shared" si="103"/>
        <v>12335</v>
      </c>
      <c r="N166" s="54">
        <f t="shared" si="103"/>
        <v>16381</v>
      </c>
      <c r="O166" s="69">
        <f>J166/I166*100</f>
        <v>100.65749047560526</v>
      </c>
      <c r="P166" s="69">
        <f t="shared" si="93"/>
        <v>110.88097022552293</v>
      </c>
      <c r="Q166" s="67">
        <f t="shared" si="81"/>
        <v>98.366660661742628</v>
      </c>
      <c r="R166" s="68">
        <f t="shared" si="83"/>
        <v>-272</v>
      </c>
    </row>
    <row r="167" spans="1:20" ht="12.75" customHeight="1" x14ac:dyDescent="0.2">
      <c r="A167" s="109"/>
      <c r="B167" s="27">
        <v>4</v>
      </c>
      <c r="C167" s="28"/>
      <c r="D167" s="105" t="s">
        <v>79</v>
      </c>
      <c r="E167" s="105"/>
      <c r="F167" s="27">
        <v>148</v>
      </c>
      <c r="G167" s="70">
        <v>173</v>
      </c>
      <c r="H167" s="28">
        <v>186</v>
      </c>
      <c r="I167" s="70">
        <v>181</v>
      </c>
      <c r="J167" s="70">
        <v>182</v>
      </c>
      <c r="K167" s="70">
        <v>182</v>
      </c>
      <c r="L167" s="70">
        <v>182</v>
      </c>
      <c r="M167" s="70">
        <v>182</v>
      </c>
      <c r="N167" s="54">
        <v>182</v>
      </c>
      <c r="O167" s="69">
        <f t="shared" ref="O167:O180" si="104">J167/I167*100</f>
        <v>100.55248618784532</v>
      </c>
      <c r="P167" s="69">
        <f t="shared" si="93"/>
        <v>104.62427745664739</v>
      </c>
      <c r="Q167" s="67">
        <f t="shared" si="81"/>
        <v>97.849462365591393</v>
      </c>
      <c r="R167" s="68">
        <f t="shared" si="83"/>
        <v>-4</v>
      </c>
    </row>
    <row r="168" spans="1:20" ht="12.75" customHeight="1" x14ac:dyDescent="0.2">
      <c r="A168" s="109"/>
      <c r="B168" s="27">
        <v>5</v>
      </c>
      <c r="C168" s="28"/>
      <c r="D168" s="105" t="s">
        <v>243</v>
      </c>
      <c r="E168" s="105"/>
      <c r="F168" s="27">
        <v>149</v>
      </c>
      <c r="G168" s="70">
        <v>167</v>
      </c>
      <c r="H168" s="28">
        <v>175</v>
      </c>
      <c r="I168" s="70">
        <v>170</v>
      </c>
      <c r="J168" s="70">
        <v>175</v>
      </c>
      <c r="K168" s="70">
        <v>175</v>
      </c>
      <c r="L168" s="70">
        <v>175</v>
      </c>
      <c r="M168" s="70">
        <v>175</v>
      </c>
      <c r="N168" s="54">
        <v>175</v>
      </c>
      <c r="O168" s="69">
        <f t="shared" si="104"/>
        <v>102.94117647058823</v>
      </c>
      <c r="P168" s="69">
        <f t="shared" si="93"/>
        <v>101.79640718562875</v>
      </c>
      <c r="Q168" s="67">
        <f t="shared" si="81"/>
        <v>100</v>
      </c>
      <c r="R168" s="68">
        <f t="shared" si="83"/>
        <v>0</v>
      </c>
    </row>
    <row r="169" spans="1:20" ht="32.25" customHeight="1" x14ac:dyDescent="0.2">
      <c r="A169" s="109"/>
      <c r="B169" s="27">
        <v>6</v>
      </c>
      <c r="C169" s="27" t="s">
        <v>10</v>
      </c>
      <c r="D169" s="105" t="s">
        <v>366</v>
      </c>
      <c r="E169" s="105"/>
      <c r="F169" s="27">
        <v>150</v>
      </c>
      <c r="G169" s="74">
        <f>(G163)/G168/12*1000</f>
        <v>8162.6746506986037</v>
      </c>
      <c r="H169" s="74">
        <f>(H163)/H168/12*1000</f>
        <v>8688.0952380952385</v>
      </c>
      <c r="I169" s="74">
        <f>(I163)/I168/12*1000</f>
        <v>8728.9215686274511</v>
      </c>
      <c r="J169" s="74">
        <f>(J163)/J168/12*1000</f>
        <v>8609.0476190476184</v>
      </c>
      <c r="K169" s="83"/>
      <c r="L169" s="83"/>
      <c r="M169" s="83"/>
      <c r="N169" s="83">
        <f>(N163/N168)/12*1000</f>
        <v>8609.0476190476184</v>
      </c>
      <c r="O169" s="69">
        <f t="shared" si="104"/>
        <v>98.626703784226095</v>
      </c>
      <c r="P169" s="69">
        <f t="shared" si="93"/>
        <v>106.93702667520117</v>
      </c>
      <c r="Q169" s="67">
        <f t="shared" si="81"/>
        <v>99.090161688133733</v>
      </c>
      <c r="R169" s="68">
        <f t="shared" si="83"/>
        <v>-79.047619047620174</v>
      </c>
    </row>
    <row r="170" spans="1:20" ht="43.5" customHeight="1" x14ac:dyDescent="0.2">
      <c r="A170" s="109"/>
      <c r="B170" s="28"/>
      <c r="C170" s="27" t="s">
        <v>11</v>
      </c>
      <c r="D170" s="105" t="s">
        <v>367</v>
      </c>
      <c r="E170" s="105"/>
      <c r="F170" s="27">
        <v>151</v>
      </c>
      <c r="G170" s="54">
        <f>((G163-G106)/G168)/12*1000</f>
        <v>7998.0039920159679</v>
      </c>
      <c r="H170" s="54">
        <f>((H163-H106)/H168)/12*1000</f>
        <v>8511.9047619047615</v>
      </c>
      <c r="I170" s="54">
        <f>((I163-I106)/I168)/12*1000</f>
        <v>8558.3333333333339</v>
      </c>
      <c r="J170" s="54">
        <f>((J163-J106)/J168)/12*1000</f>
        <v>8428.0952380952385</v>
      </c>
      <c r="K170" s="83"/>
      <c r="L170" s="83"/>
      <c r="M170" s="83"/>
      <c r="N170" s="74">
        <f>((N163-N106-N111)/N168)/12*1000</f>
        <v>8428.0952380952385</v>
      </c>
      <c r="O170" s="69">
        <f t="shared" si="104"/>
        <v>98.47823063012936</v>
      </c>
      <c r="P170" s="69">
        <f t="shared" si="93"/>
        <v>107.00586473671076</v>
      </c>
      <c r="Q170" s="67">
        <f t="shared" si="81"/>
        <v>99.015384615384633</v>
      </c>
      <c r="R170" s="68">
        <f t="shared" si="83"/>
        <v>-83.809523809522943</v>
      </c>
    </row>
    <row r="171" spans="1:20" ht="77.25" customHeight="1" x14ac:dyDescent="0.2">
      <c r="A171" s="109"/>
      <c r="B171" s="28"/>
      <c r="C171" s="27"/>
      <c r="D171" s="105" t="s">
        <v>428</v>
      </c>
      <c r="E171" s="105"/>
      <c r="F171" s="84" t="s">
        <v>429</v>
      </c>
      <c r="G171" s="54">
        <f>(G163-G164-G106-G111)/G168/12*1000</f>
        <v>7998.0039920159679</v>
      </c>
      <c r="H171" s="54">
        <f>(H163-H164-H106-H111)/H168/12*1000</f>
        <v>8511.9047619047615</v>
      </c>
      <c r="I171" s="54">
        <f>(I163-I164-I106-I111)/I168/12*1000</f>
        <v>8558.3333333333339</v>
      </c>
      <c r="J171" s="54">
        <f>(J163-J164-J106-J111)/J168/12*1000</f>
        <v>8413.2000000000007</v>
      </c>
      <c r="K171" s="54"/>
      <c r="L171" s="54"/>
      <c r="M171" s="54"/>
      <c r="N171" s="54">
        <f>(N163-N164-N106-N111)/N168/12*1000</f>
        <v>8413.2000000000007</v>
      </c>
      <c r="O171" s="69">
        <f>J171/I171*100</f>
        <v>98.304186952288219</v>
      </c>
      <c r="P171" s="69"/>
      <c r="Q171" s="67"/>
      <c r="R171" s="68"/>
    </row>
    <row r="172" spans="1:20" ht="40.5" customHeight="1" x14ac:dyDescent="0.2">
      <c r="A172" s="109"/>
      <c r="B172" s="27">
        <v>7</v>
      </c>
      <c r="C172" s="27" t="s">
        <v>10</v>
      </c>
      <c r="D172" s="105" t="s">
        <v>368</v>
      </c>
      <c r="E172" s="105"/>
      <c r="F172" s="27">
        <v>153</v>
      </c>
      <c r="G172" s="85">
        <f>G14/G168</f>
        <v>167.85029940119762</v>
      </c>
      <c r="H172" s="85">
        <f>H14/H168</f>
        <v>164.65142857142857</v>
      </c>
      <c r="I172" s="85">
        <f>I14/I168</f>
        <v>172.97058823529412</v>
      </c>
      <c r="J172" s="85">
        <f>J14/J168</f>
        <v>167.52571428571429</v>
      </c>
      <c r="K172" s="27" t="s">
        <v>244</v>
      </c>
      <c r="L172" s="27" t="s">
        <v>244</v>
      </c>
      <c r="M172" s="27" t="s">
        <v>244</v>
      </c>
      <c r="N172" s="85">
        <f>(N14)/N168</f>
        <v>167.52571428571429</v>
      </c>
      <c r="O172" s="69">
        <f t="shared" si="104"/>
        <v>96.852138849078145</v>
      </c>
      <c r="P172" s="69">
        <f t="shared" si="93"/>
        <v>103.05050920514472</v>
      </c>
      <c r="Q172" s="67">
        <f>(J172*100)/H172</f>
        <v>101.74567918373013</v>
      </c>
      <c r="R172" s="68">
        <f t="shared" si="83"/>
        <v>2.874285714285719</v>
      </c>
    </row>
    <row r="173" spans="1:20" ht="44.25" hidden="1" customHeight="1" x14ac:dyDescent="0.2">
      <c r="A173" s="109"/>
      <c r="B173" s="28"/>
      <c r="C173" s="27" t="s">
        <v>11</v>
      </c>
      <c r="D173" s="105" t="s">
        <v>245</v>
      </c>
      <c r="E173" s="105"/>
      <c r="F173" s="27">
        <v>157</v>
      </c>
      <c r="G173" s="73">
        <f>(G14)/G169</f>
        <v>3.434045971390145</v>
      </c>
      <c r="H173" s="85">
        <f>(H14)/H169</f>
        <v>3.3164921896409973</v>
      </c>
      <c r="I173" s="73">
        <f>(I14)/I169</f>
        <v>3.3686864716122873</v>
      </c>
      <c r="J173" s="73">
        <f>(J14)/J169</f>
        <v>3.4053708722827594</v>
      </c>
      <c r="K173" s="27" t="s">
        <v>244</v>
      </c>
      <c r="L173" s="27" t="s">
        <v>244</v>
      </c>
      <c r="M173" s="27" t="s">
        <v>244</v>
      </c>
      <c r="N173" s="28"/>
      <c r="O173" s="69">
        <f t="shared" si="104"/>
        <v>101.08898233716938</v>
      </c>
      <c r="P173" s="69">
        <f t="shared" si="93"/>
        <v>98.096720302454216</v>
      </c>
      <c r="Q173" s="67">
        <f t="shared" si="81"/>
        <v>102.67990025483471</v>
      </c>
      <c r="R173" s="68">
        <f t="shared" si="83"/>
        <v>8.8878682641762019E-2</v>
      </c>
    </row>
    <row r="174" spans="1:20" ht="27.75" hidden="1" customHeight="1" x14ac:dyDescent="0.2">
      <c r="A174" s="109"/>
      <c r="B174" s="28"/>
      <c r="C174" s="27" t="s">
        <v>149</v>
      </c>
      <c r="D174" s="105" t="s">
        <v>246</v>
      </c>
      <c r="E174" s="105"/>
      <c r="F174" s="27">
        <v>158</v>
      </c>
      <c r="G174" s="86" t="s">
        <v>244</v>
      </c>
      <c r="H174" s="28"/>
      <c r="I174" s="86" t="s">
        <v>244</v>
      </c>
      <c r="J174" s="86" t="s">
        <v>244</v>
      </c>
      <c r="K174" s="27" t="s">
        <v>244</v>
      </c>
      <c r="L174" s="27" t="s">
        <v>244</v>
      </c>
      <c r="M174" s="27" t="s">
        <v>244</v>
      </c>
      <c r="N174" s="28"/>
      <c r="O174" s="69" t="e">
        <f t="shared" si="104"/>
        <v>#VALUE!</v>
      </c>
      <c r="P174" s="69" t="e">
        <f t="shared" si="93"/>
        <v>#VALUE!</v>
      </c>
      <c r="Q174" s="67" t="e">
        <f t="shared" si="81"/>
        <v>#VALUE!</v>
      </c>
      <c r="R174" s="68" t="e">
        <f t="shared" si="83"/>
        <v>#VALUE!</v>
      </c>
    </row>
    <row r="175" spans="1:20" ht="12.75" hidden="1" customHeight="1" x14ac:dyDescent="0.2">
      <c r="A175" s="109"/>
      <c r="B175" s="28"/>
      <c r="C175" s="28"/>
      <c r="D175" s="28"/>
      <c r="E175" s="29" t="s">
        <v>247</v>
      </c>
      <c r="F175" s="27">
        <v>159</v>
      </c>
      <c r="G175" s="86" t="s">
        <v>244</v>
      </c>
      <c r="H175" s="28"/>
      <c r="I175" s="86" t="s">
        <v>244</v>
      </c>
      <c r="J175" s="86" t="s">
        <v>244</v>
      </c>
      <c r="K175" s="27" t="s">
        <v>244</v>
      </c>
      <c r="L175" s="27" t="s">
        <v>244</v>
      </c>
      <c r="M175" s="27" t="s">
        <v>244</v>
      </c>
      <c r="N175" s="28"/>
      <c r="O175" s="69" t="e">
        <f t="shared" si="104"/>
        <v>#VALUE!</v>
      </c>
      <c r="P175" s="69" t="e">
        <f t="shared" si="93"/>
        <v>#VALUE!</v>
      </c>
      <c r="Q175" s="67" t="e">
        <f t="shared" si="81"/>
        <v>#VALUE!</v>
      </c>
      <c r="R175" s="68" t="e">
        <f t="shared" si="83"/>
        <v>#VALUE!</v>
      </c>
    </row>
    <row r="176" spans="1:20" ht="12.75" hidden="1" customHeight="1" x14ac:dyDescent="0.2">
      <c r="A176" s="109"/>
      <c r="B176" s="28"/>
      <c r="C176" s="28"/>
      <c r="D176" s="28"/>
      <c r="E176" s="29" t="s">
        <v>248</v>
      </c>
      <c r="F176" s="27">
        <v>160</v>
      </c>
      <c r="G176" s="86" t="s">
        <v>244</v>
      </c>
      <c r="H176" s="28"/>
      <c r="I176" s="86" t="s">
        <v>244</v>
      </c>
      <c r="J176" s="86" t="s">
        <v>244</v>
      </c>
      <c r="K176" s="27" t="s">
        <v>244</v>
      </c>
      <c r="L176" s="27" t="s">
        <v>244</v>
      </c>
      <c r="M176" s="27" t="s">
        <v>244</v>
      </c>
      <c r="N176" s="28"/>
      <c r="O176" s="69" t="e">
        <f t="shared" si="104"/>
        <v>#VALUE!</v>
      </c>
      <c r="P176" s="69" t="e">
        <f t="shared" si="93"/>
        <v>#VALUE!</v>
      </c>
      <c r="Q176" s="67" t="e">
        <f t="shared" si="81"/>
        <v>#VALUE!</v>
      </c>
      <c r="R176" s="68" t="e">
        <f t="shared" si="83"/>
        <v>#VALUE!</v>
      </c>
    </row>
    <row r="177" spans="1:18" ht="12.75" hidden="1" customHeight="1" x14ac:dyDescent="0.2">
      <c r="A177" s="109"/>
      <c r="B177" s="28"/>
      <c r="C177" s="28"/>
      <c r="D177" s="28"/>
      <c r="E177" s="29" t="s">
        <v>249</v>
      </c>
      <c r="F177" s="27">
        <v>161</v>
      </c>
      <c r="G177" s="86" t="s">
        <v>244</v>
      </c>
      <c r="H177" s="28"/>
      <c r="I177" s="86" t="s">
        <v>244</v>
      </c>
      <c r="J177" s="86" t="s">
        <v>244</v>
      </c>
      <c r="K177" s="27" t="s">
        <v>244</v>
      </c>
      <c r="L177" s="27" t="s">
        <v>244</v>
      </c>
      <c r="M177" s="27" t="s">
        <v>244</v>
      </c>
      <c r="N177" s="28"/>
      <c r="O177" s="69" t="e">
        <f t="shared" si="104"/>
        <v>#VALUE!</v>
      </c>
      <c r="P177" s="69" t="e">
        <f t="shared" si="93"/>
        <v>#VALUE!</v>
      </c>
      <c r="Q177" s="67" t="e">
        <f t="shared" si="81"/>
        <v>#VALUE!</v>
      </c>
      <c r="R177" s="68" t="e">
        <f t="shared" si="83"/>
        <v>#VALUE!</v>
      </c>
    </row>
    <row r="178" spans="1:18" ht="25.5" hidden="1" customHeight="1" x14ac:dyDescent="0.2">
      <c r="A178" s="109"/>
      <c r="B178" s="28"/>
      <c r="C178" s="28"/>
      <c r="D178" s="28"/>
      <c r="E178" s="29" t="s">
        <v>250</v>
      </c>
      <c r="F178" s="27">
        <v>162</v>
      </c>
      <c r="G178" s="86" t="s">
        <v>244</v>
      </c>
      <c r="H178" s="28"/>
      <c r="I178" s="86" t="s">
        <v>244</v>
      </c>
      <c r="J178" s="86" t="s">
        <v>244</v>
      </c>
      <c r="K178" s="27" t="s">
        <v>244</v>
      </c>
      <c r="L178" s="27" t="s">
        <v>244</v>
      </c>
      <c r="M178" s="27" t="s">
        <v>244</v>
      </c>
      <c r="N178" s="28"/>
      <c r="O178" s="69" t="e">
        <f t="shared" si="104"/>
        <v>#VALUE!</v>
      </c>
      <c r="P178" s="69" t="e">
        <f t="shared" si="93"/>
        <v>#VALUE!</v>
      </c>
      <c r="Q178" s="67" t="e">
        <f t="shared" si="81"/>
        <v>#VALUE!</v>
      </c>
      <c r="R178" s="68" t="e">
        <f t="shared" si="83"/>
        <v>#VALUE!</v>
      </c>
    </row>
    <row r="179" spans="1:18" ht="42.75" customHeight="1" x14ac:dyDescent="0.2">
      <c r="A179" s="109"/>
      <c r="B179" s="28"/>
      <c r="C179" s="28" t="s">
        <v>11</v>
      </c>
      <c r="D179" s="105" t="s">
        <v>398</v>
      </c>
      <c r="E179" s="105"/>
      <c r="F179" s="27">
        <v>154</v>
      </c>
      <c r="G179" s="85">
        <f>(G14-G25)/G168</f>
        <v>82.131736526946113</v>
      </c>
      <c r="H179" s="28">
        <f>(H14-H25)/H168</f>
        <v>97.794285714285721</v>
      </c>
      <c r="I179" s="85">
        <f>(I14-I25)/I168</f>
        <v>103.07058823529412</v>
      </c>
      <c r="J179" s="85">
        <f>(J14-J25)/J168</f>
        <v>110.38285714285715</v>
      </c>
      <c r="K179" s="27" t="s">
        <v>244</v>
      </c>
      <c r="L179" s="27" t="s">
        <v>244</v>
      </c>
      <c r="M179" s="27" t="s">
        <v>244</v>
      </c>
      <c r="N179" s="85">
        <f>(N14-N25)/N168</f>
        <v>110.38285714285715</v>
      </c>
      <c r="O179" s="69">
        <f t="shared" si="104"/>
        <v>107.09442822900191</v>
      </c>
      <c r="P179" s="69">
        <f t="shared" si="93"/>
        <v>125.49422743725663</v>
      </c>
      <c r="Q179" s="67">
        <f t="shared" si="81"/>
        <v>112.87250204510926</v>
      </c>
      <c r="R179" s="68">
        <f t="shared" si="83"/>
        <v>12.588571428571427</v>
      </c>
    </row>
    <row r="180" spans="1:18" ht="42.75" customHeight="1" x14ac:dyDescent="0.2">
      <c r="A180" s="109"/>
      <c r="B180" s="28"/>
      <c r="C180" s="28" t="s">
        <v>57</v>
      </c>
      <c r="D180" s="105" t="s">
        <v>346</v>
      </c>
      <c r="E180" s="105"/>
      <c r="F180" s="27">
        <v>155</v>
      </c>
      <c r="G180" s="73">
        <f>G14/G168</f>
        <v>167.85029940119762</v>
      </c>
      <c r="H180" s="70">
        <f>H14/H168</f>
        <v>164.65142857142857</v>
      </c>
      <c r="I180" s="73">
        <f>I14/I168</f>
        <v>172.97058823529412</v>
      </c>
      <c r="J180" s="73">
        <f>J14/J168</f>
        <v>167.52571428571429</v>
      </c>
      <c r="K180" s="27" t="s">
        <v>244</v>
      </c>
      <c r="L180" s="27" t="s">
        <v>244</v>
      </c>
      <c r="M180" s="27" t="s">
        <v>244</v>
      </c>
      <c r="N180" s="73">
        <f>N14/N168</f>
        <v>167.52571428571429</v>
      </c>
      <c r="O180" s="69">
        <f t="shared" si="104"/>
        <v>96.852138849078145</v>
      </c>
      <c r="P180" s="69">
        <f t="shared" si="93"/>
        <v>103.05050920514472</v>
      </c>
      <c r="Q180" s="67">
        <f t="shared" si="81"/>
        <v>101.74567918373015</v>
      </c>
      <c r="R180" s="68">
        <f t="shared" si="83"/>
        <v>2.874285714285719</v>
      </c>
    </row>
    <row r="181" spans="1:18" ht="12.75" customHeight="1" x14ac:dyDescent="0.2">
      <c r="A181" s="109"/>
      <c r="B181" s="27">
        <v>8</v>
      </c>
      <c r="C181" s="28"/>
      <c r="D181" s="105" t="s">
        <v>86</v>
      </c>
      <c r="E181" s="105"/>
      <c r="F181" s="27">
        <v>161</v>
      </c>
      <c r="G181" s="73">
        <v>0</v>
      </c>
      <c r="H181" s="73">
        <v>0</v>
      </c>
      <c r="I181" s="73">
        <v>0</v>
      </c>
      <c r="J181" s="73">
        <v>0</v>
      </c>
      <c r="K181" s="28">
        <v>0</v>
      </c>
      <c r="L181" s="28">
        <v>0</v>
      </c>
      <c r="M181" s="28">
        <v>0</v>
      </c>
      <c r="N181" s="28">
        <f>I181</f>
        <v>0</v>
      </c>
      <c r="O181" s="69"/>
      <c r="P181" s="69"/>
      <c r="Q181" s="67"/>
      <c r="R181" s="68"/>
    </row>
    <row r="182" spans="1:18" ht="12.75" customHeight="1" x14ac:dyDescent="0.2">
      <c r="A182" s="109"/>
      <c r="B182" s="27">
        <v>9</v>
      </c>
      <c r="C182" s="28"/>
      <c r="D182" s="105" t="s">
        <v>251</v>
      </c>
      <c r="E182" s="105"/>
      <c r="F182" s="27">
        <v>162</v>
      </c>
      <c r="G182" s="54">
        <f t="shared" ref="G182" si="105">SUM(G183:G187)</f>
        <v>153</v>
      </c>
      <c r="H182" s="28">
        <f t="shared" ref="H182:N182" si="106">SUM(H183:H187)</f>
        <v>165</v>
      </c>
      <c r="I182" s="54">
        <f t="shared" si="106"/>
        <v>153</v>
      </c>
      <c r="J182" s="54">
        <f t="shared" ref="J182" si="107">SUM(J183:J187)</f>
        <v>153</v>
      </c>
      <c r="K182" s="28">
        <f t="shared" si="106"/>
        <v>153</v>
      </c>
      <c r="L182" s="28">
        <f t="shared" si="106"/>
        <v>153</v>
      </c>
      <c r="M182" s="28">
        <f t="shared" si="106"/>
        <v>153</v>
      </c>
      <c r="N182" s="28">
        <f t="shared" si="106"/>
        <v>153</v>
      </c>
      <c r="O182" s="69"/>
      <c r="P182" s="69"/>
      <c r="Q182" s="67"/>
      <c r="R182" s="68"/>
    </row>
    <row r="183" spans="1:18" ht="25.5" x14ac:dyDescent="0.2">
      <c r="A183" s="109"/>
      <c r="B183" s="28"/>
      <c r="C183" s="28"/>
      <c r="D183" s="28"/>
      <c r="E183" s="29" t="s">
        <v>252</v>
      </c>
      <c r="F183" s="27">
        <v>163</v>
      </c>
      <c r="G183" s="54">
        <v>4.5</v>
      </c>
      <c r="H183" s="28">
        <v>5</v>
      </c>
      <c r="I183" s="54">
        <v>4.5</v>
      </c>
      <c r="J183" s="54">
        <v>4.5</v>
      </c>
      <c r="K183" s="54">
        <v>4.5</v>
      </c>
      <c r="L183" s="54">
        <v>4.5</v>
      </c>
      <c r="M183" s="54">
        <v>4.5</v>
      </c>
      <c r="N183" s="54">
        <v>4.5</v>
      </c>
      <c r="O183" s="69"/>
      <c r="P183" s="69"/>
      <c r="Q183" s="67"/>
      <c r="R183" s="68"/>
    </row>
    <row r="184" spans="1:18" x14ac:dyDescent="0.2">
      <c r="A184" s="109"/>
      <c r="B184" s="28"/>
      <c r="C184" s="28"/>
      <c r="D184" s="28"/>
      <c r="E184" s="29" t="s">
        <v>253</v>
      </c>
      <c r="F184" s="27">
        <v>164</v>
      </c>
      <c r="G184" s="54">
        <v>38.5</v>
      </c>
      <c r="H184" s="28">
        <v>150</v>
      </c>
      <c r="I184" s="54">
        <v>38.5</v>
      </c>
      <c r="J184" s="54">
        <v>38.5</v>
      </c>
      <c r="K184" s="54">
        <v>38.5</v>
      </c>
      <c r="L184" s="54">
        <v>38.5</v>
      </c>
      <c r="M184" s="54">
        <v>38.5</v>
      </c>
      <c r="N184" s="54">
        <v>38.5</v>
      </c>
      <c r="O184" s="69"/>
      <c r="P184" s="69"/>
      <c r="Q184" s="67"/>
      <c r="R184" s="68"/>
    </row>
    <row r="185" spans="1:18" x14ac:dyDescent="0.2">
      <c r="A185" s="109"/>
      <c r="B185" s="28"/>
      <c r="C185" s="28"/>
      <c r="D185" s="28"/>
      <c r="E185" s="29" t="s">
        <v>254</v>
      </c>
      <c r="F185" s="27">
        <v>165</v>
      </c>
      <c r="G185" s="54">
        <v>110</v>
      </c>
      <c r="H185" s="28">
        <v>10</v>
      </c>
      <c r="I185" s="54">
        <v>110</v>
      </c>
      <c r="J185" s="54">
        <v>110</v>
      </c>
      <c r="K185" s="54">
        <v>110</v>
      </c>
      <c r="L185" s="54">
        <v>110</v>
      </c>
      <c r="M185" s="54">
        <v>110</v>
      </c>
      <c r="N185" s="54">
        <v>110</v>
      </c>
      <c r="O185" s="28"/>
      <c r="P185" s="28"/>
      <c r="Q185" s="67"/>
      <c r="R185" s="68"/>
    </row>
    <row r="186" spans="1:18" x14ac:dyDescent="0.2">
      <c r="A186" s="109"/>
      <c r="B186" s="28"/>
      <c r="C186" s="28"/>
      <c r="D186" s="28"/>
      <c r="E186" s="29" t="s">
        <v>255</v>
      </c>
      <c r="F186" s="27">
        <v>166</v>
      </c>
      <c r="G186" s="70">
        <v>0</v>
      </c>
      <c r="H186" s="28">
        <v>0</v>
      </c>
      <c r="I186" s="70">
        <v>0</v>
      </c>
      <c r="J186" s="70">
        <v>0</v>
      </c>
      <c r="K186" s="28">
        <v>0</v>
      </c>
      <c r="L186" s="28"/>
      <c r="M186" s="28"/>
      <c r="N186" s="28">
        <f>I186</f>
        <v>0</v>
      </c>
      <c r="O186" s="28"/>
      <c r="P186" s="28"/>
      <c r="Q186" s="67"/>
      <c r="R186" s="68"/>
    </row>
    <row r="187" spans="1:18" x14ac:dyDescent="0.2">
      <c r="A187" s="109"/>
      <c r="B187" s="28"/>
      <c r="C187" s="28"/>
      <c r="D187" s="28"/>
      <c r="E187" s="29" t="s">
        <v>256</v>
      </c>
      <c r="F187" s="27">
        <v>167</v>
      </c>
      <c r="G187" s="70"/>
      <c r="H187" s="28"/>
      <c r="I187" s="70"/>
      <c r="J187" s="70"/>
      <c r="K187" s="28">
        <v>0</v>
      </c>
      <c r="L187" s="28"/>
      <c r="M187" s="28"/>
      <c r="N187" s="28">
        <f>I187</f>
        <v>0</v>
      </c>
      <c r="O187" s="28"/>
      <c r="P187" s="28"/>
      <c r="Q187" s="67"/>
      <c r="R187" s="68"/>
    </row>
    <row r="188" spans="1:18" ht="26.25" customHeight="1" x14ac:dyDescent="0.2">
      <c r="A188" s="109"/>
      <c r="B188" s="87">
        <v>10</v>
      </c>
      <c r="C188" s="88"/>
      <c r="D188" s="112" t="s">
        <v>257</v>
      </c>
      <c r="E188" s="112"/>
      <c r="F188" s="87">
        <v>168</v>
      </c>
      <c r="G188" s="88"/>
      <c r="H188" s="88"/>
      <c r="I188" s="88"/>
      <c r="J188" s="88"/>
      <c r="K188" s="88">
        <v>0</v>
      </c>
      <c r="L188" s="88"/>
      <c r="M188" s="88"/>
      <c r="N188" s="88">
        <f>I188</f>
        <v>0</v>
      </c>
      <c r="O188" s="28"/>
      <c r="P188" s="28"/>
      <c r="Q188" s="67"/>
      <c r="R188" s="68"/>
    </row>
    <row r="189" spans="1:18" ht="27" customHeight="1" x14ac:dyDescent="0.2">
      <c r="A189" s="2"/>
      <c r="B189" s="89">
        <v>11</v>
      </c>
      <c r="C189" s="89"/>
      <c r="D189" s="112" t="s">
        <v>369</v>
      </c>
      <c r="E189" s="112"/>
      <c r="F189" s="90">
        <v>169</v>
      </c>
      <c r="G189" s="88"/>
      <c r="H189" s="88"/>
      <c r="I189" s="88"/>
      <c r="J189" s="88"/>
      <c r="K189" s="89"/>
      <c r="L189" s="89"/>
      <c r="M189" s="89"/>
      <c r="N189" s="89"/>
      <c r="O189" s="53"/>
      <c r="P189" s="53"/>
      <c r="Q189" s="67"/>
      <c r="R189" s="68"/>
    </row>
    <row r="190" spans="1:18" ht="15.75" customHeight="1" x14ac:dyDescent="0.2">
      <c r="A190" s="2"/>
      <c r="B190" s="53"/>
      <c r="C190" s="53"/>
      <c r="D190" s="29"/>
      <c r="E190" s="29" t="s">
        <v>370</v>
      </c>
      <c r="F190" s="91">
        <v>170</v>
      </c>
      <c r="G190" s="28"/>
      <c r="H190" s="28"/>
      <c r="I190" s="28"/>
      <c r="J190" s="28"/>
      <c r="K190" s="53"/>
      <c r="L190" s="53"/>
      <c r="M190" s="53"/>
      <c r="N190" s="53"/>
      <c r="O190" s="53"/>
      <c r="P190" s="53"/>
      <c r="Q190" s="67"/>
      <c r="R190" s="68"/>
    </row>
    <row r="191" spans="1:18" ht="15.75" customHeight="1" x14ac:dyDescent="0.2">
      <c r="A191" s="2"/>
      <c r="B191" s="53"/>
      <c r="C191" s="53"/>
      <c r="D191" s="29"/>
      <c r="E191" s="29" t="s">
        <v>371</v>
      </c>
      <c r="F191" s="91">
        <v>171</v>
      </c>
      <c r="G191" s="28"/>
      <c r="H191" s="28"/>
      <c r="I191" s="28"/>
      <c r="J191" s="28"/>
      <c r="K191" s="53"/>
      <c r="L191" s="53"/>
      <c r="M191" s="53"/>
      <c r="N191" s="53"/>
      <c r="O191" s="53"/>
      <c r="P191" s="53"/>
      <c r="Q191" s="67"/>
      <c r="R191" s="68"/>
    </row>
    <row r="192" spans="1:18" x14ac:dyDescent="0.2">
      <c r="Q192" s="92"/>
    </row>
    <row r="193" spans="3:18" s="10" customFormat="1" ht="12.75" customHeight="1" x14ac:dyDescent="0.2">
      <c r="C193" s="111" t="str">
        <f>ANEXA1!B73</f>
        <v>DIRECTOR GENERAL</v>
      </c>
      <c r="D193" s="111"/>
      <c r="E193" s="111"/>
      <c r="F193" s="111"/>
      <c r="H193" s="111" t="str">
        <f>ANEXA1!H73</f>
        <v>DIRECTOR ECONOMIC</v>
      </c>
      <c r="I193" s="111"/>
      <c r="J193" s="111"/>
      <c r="K193" s="111"/>
      <c r="L193" s="111"/>
      <c r="M193" s="111"/>
      <c r="N193" s="111"/>
      <c r="O193" s="14"/>
      <c r="P193" s="14"/>
      <c r="Q193" s="14"/>
      <c r="R193" s="14"/>
    </row>
    <row r="194" spans="3:18" s="10" customFormat="1" x14ac:dyDescent="0.2">
      <c r="C194" s="10" t="str">
        <f>ANEXA1!B74</f>
        <v>BUJOR IONUT ANTONIO</v>
      </c>
      <c r="H194" s="10" t="s">
        <v>340</v>
      </c>
      <c r="M194" t="str">
        <f>ANEXA1!H77</f>
        <v>CFG</v>
      </c>
    </row>
    <row r="195" spans="3:18" x14ac:dyDescent="0.2">
      <c r="M195" t="s">
        <v>394</v>
      </c>
    </row>
    <row r="196" spans="3:18" x14ac:dyDescent="0.2">
      <c r="M196" s="10"/>
    </row>
  </sheetData>
  <sheetProtection selectLockedCells="1" selectUnlockedCells="1"/>
  <mergeCells count="126">
    <mergeCell ref="I10:I11"/>
    <mergeCell ref="K10:N10"/>
    <mergeCell ref="M1:N1"/>
    <mergeCell ref="A6:N6"/>
    <mergeCell ref="A9:C11"/>
    <mergeCell ref="D9:E11"/>
    <mergeCell ref="F9:F11"/>
    <mergeCell ref="G9:G11"/>
    <mergeCell ref="H9:I9"/>
    <mergeCell ref="J9:J11"/>
    <mergeCell ref="D13:E13"/>
    <mergeCell ref="A14:A41"/>
    <mergeCell ref="D14:E14"/>
    <mergeCell ref="D15:E15"/>
    <mergeCell ref="D21:E21"/>
    <mergeCell ref="D22:E22"/>
    <mergeCell ref="D26:E26"/>
    <mergeCell ref="D27:E27"/>
    <mergeCell ref="D28:E28"/>
    <mergeCell ref="D36:E36"/>
    <mergeCell ref="D37:E37"/>
    <mergeCell ref="D38:E38"/>
    <mergeCell ref="D39:E39"/>
    <mergeCell ref="D40:E40"/>
    <mergeCell ref="D41:E41"/>
    <mergeCell ref="D42:E42"/>
    <mergeCell ref="D43:E43"/>
    <mergeCell ref="D44:E44"/>
    <mergeCell ref="D45:E45"/>
    <mergeCell ref="D46:E46"/>
    <mergeCell ref="D47:E47"/>
    <mergeCell ref="D50:E50"/>
    <mergeCell ref="D51:E51"/>
    <mergeCell ref="D52:E52"/>
    <mergeCell ref="D53:E53"/>
    <mergeCell ref="D54:E54"/>
    <mergeCell ref="D55:E55"/>
    <mergeCell ref="D58:E58"/>
    <mergeCell ref="D59:E59"/>
    <mergeCell ref="D60:E60"/>
    <mergeCell ref="D61:E61"/>
    <mergeCell ref="D63:E63"/>
    <mergeCell ref="D70:E70"/>
    <mergeCell ref="D75:E75"/>
    <mergeCell ref="D76:E76"/>
    <mergeCell ref="D77:E77"/>
    <mergeCell ref="D78:E78"/>
    <mergeCell ref="D79:E79"/>
    <mergeCell ref="D80:E80"/>
    <mergeCell ref="D81:E81"/>
    <mergeCell ref="D82:E82"/>
    <mergeCell ref="D91:E91"/>
    <mergeCell ref="C92:E92"/>
    <mergeCell ref="D93:E93"/>
    <mergeCell ref="D94:E94"/>
    <mergeCell ref="D95:E95"/>
    <mergeCell ref="D96:E96"/>
    <mergeCell ref="D97:E97"/>
    <mergeCell ref="D98:E98"/>
    <mergeCell ref="C99:E99"/>
    <mergeCell ref="D100:E100"/>
    <mergeCell ref="D101:E101"/>
    <mergeCell ref="D102:E102"/>
    <mergeCell ref="D103:E103"/>
    <mergeCell ref="D104:E104"/>
    <mergeCell ref="D105:E105"/>
    <mergeCell ref="D106:E106"/>
    <mergeCell ref="D109:E109"/>
    <mergeCell ref="D110:E110"/>
    <mergeCell ref="D111:E111"/>
    <mergeCell ref="D134:E134"/>
    <mergeCell ref="D135:E135"/>
    <mergeCell ref="D144:E144"/>
    <mergeCell ref="D145:E145"/>
    <mergeCell ref="D112:E112"/>
    <mergeCell ref="D113:E113"/>
    <mergeCell ref="D114:E114"/>
    <mergeCell ref="D115:E115"/>
    <mergeCell ref="D116:E116"/>
    <mergeCell ref="D117:E117"/>
    <mergeCell ref="D118:E118"/>
    <mergeCell ref="D121:E121"/>
    <mergeCell ref="D124:E124"/>
    <mergeCell ref="A163:A188"/>
    <mergeCell ref="D163:E163"/>
    <mergeCell ref="D164:E164"/>
    <mergeCell ref="D165:E165"/>
    <mergeCell ref="D170:E170"/>
    <mergeCell ref="D180:E180"/>
    <mergeCell ref="D181:E181"/>
    <mergeCell ref="C193:F193"/>
    <mergeCell ref="H193:N193"/>
    <mergeCell ref="D172:E172"/>
    <mergeCell ref="D173:E173"/>
    <mergeCell ref="D174:E174"/>
    <mergeCell ref="D179:E179"/>
    <mergeCell ref="D189:E189"/>
    <mergeCell ref="D166:E166"/>
    <mergeCell ref="D167:E167"/>
    <mergeCell ref="D168:E168"/>
    <mergeCell ref="D169:E169"/>
    <mergeCell ref="D188:E188"/>
    <mergeCell ref="D158:E158"/>
    <mergeCell ref="D159:E159"/>
    <mergeCell ref="D160:E160"/>
    <mergeCell ref="D161:E161"/>
    <mergeCell ref="D171:E171"/>
    <mergeCell ref="O10:O11"/>
    <mergeCell ref="P10:P11"/>
    <mergeCell ref="Q10:Q11"/>
    <mergeCell ref="D182:E182"/>
    <mergeCell ref="D148:E148"/>
    <mergeCell ref="D151:E151"/>
    <mergeCell ref="D152:E152"/>
    <mergeCell ref="D155:E155"/>
    <mergeCell ref="D125:E125"/>
    <mergeCell ref="D126:E126"/>
    <mergeCell ref="C127:E127"/>
    <mergeCell ref="D128:E128"/>
    <mergeCell ref="D129:E129"/>
    <mergeCell ref="D130:E130"/>
    <mergeCell ref="D131:E131"/>
    <mergeCell ref="D156:E156"/>
    <mergeCell ref="D157:E157"/>
    <mergeCell ref="D132:E132"/>
    <mergeCell ref="D133:E133"/>
  </mergeCells>
  <pageMargins left="0.51181102362204722" right="0.19685039370078741" top="1.0629921259842521" bottom="1.0629921259842521" header="0.78740157480314965" footer="0.78740157480314965"/>
  <pageSetup paperSize="9" scale="91" firstPageNumber="0" fitToHeight="0" orientation="landscape" r:id="rId1"/>
  <headerFooter alignWithMargins="0">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zoomScale="94" zoomScaleNormal="94" workbookViewId="0">
      <selection activeCell="K15" sqref="K15:L16"/>
    </sheetView>
  </sheetViews>
  <sheetFormatPr defaultColWidth="11.5703125" defaultRowHeight="12.75" x14ac:dyDescent="0.2"/>
  <cols>
    <col min="1" max="1" width="5.85546875" customWidth="1"/>
    <col min="2" max="2" width="29.85546875" customWidth="1"/>
    <col min="3" max="3" width="8.42578125" customWidth="1"/>
    <col min="4" max="5" width="9" customWidth="1"/>
    <col min="6" max="6" width="8.42578125" customWidth="1"/>
    <col min="7" max="8" width="9" customWidth="1"/>
  </cols>
  <sheetData>
    <row r="1" spans="1:13" ht="12.95" customHeight="1" x14ac:dyDescent="0.2">
      <c r="D1" s="1"/>
      <c r="E1" s="1"/>
      <c r="F1" s="1"/>
      <c r="G1" s="116" t="s">
        <v>258</v>
      </c>
      <c r="H1" s="116"/>
    </row>
    <row r="2" spans="1:13" ht="12.95" customHeight="1" x14ac:dyDescent="0.25">
      <c r="A2" s="2" t="s">
        <v>317</v>
      </c>
      <c r="D2" s="3"/>
      <c r="E2" s="3"/>
      <c r="F2" s="3"/>
      <c r="G2" s="3"/>
      <c r="H2" s="3"/>
      <c r="I2" s="1"/>
      <c r="J2" s="1"/>
      <c r="K2" s="1"/>
      <c r="L2" s="1"/>
      <c r="M2" s="12"/>
    </row>
    <row r="3" spans="1:13" ht="12.95" customHeight="1" x14ac:dyDescent="0.25">
      <c r="A3" s="2" t="s">
        <v>318</v>
      </c>
      <c r="D3" s="3"/>
      <c r="E3" s="3"/>
      <c r="F3" s="3"/>
      <c r="G3" s="3"/>
      <c r="H3" s="3"/>
      <c r="I3" s="1"/>
      <c r="J3" s="1"/>
      <c r="K3" s="1"/>
      <c r="L3" s="1"/>
      <c r="M3" s="12"/>
    </row>
    <row r="4" spans="1:13" ht="12.95" customHeight="1" x14ac:dyDescent="0.25">
      <c r="A4" s="2" t="s">
        <v>319</v>
      </c>
      <c r="D4" s="3"/>
      <c r="E4" s="3"/>
      <c r="F4" s="3"/>
      <c r="G4" s="3"/>
      <c r="H4" s="3"/>
      <c r="I4" s="1"/>
      <c r="J4" s="1"/>
      <c r="K4" s="1"/>
      <c r="L4" s="1"/>
      <c r="M4" s="12"/>
    </row>
    <row r="5" spans="1:13" ht="12.95" customHeight="1" x14ac:dyDescent="0.25">
      <c r="A5" s="2" t="s">
        <v>320</v>
      </c>
      <c r="D5" s="3"/>
      <c r="E5" s="3"/>
      <c r="F5" s="3"/>
      <c r="G5" s="3"/>
      <c r="H5" s="3"/>
      <c r="I5" s="1"/>
      <c r="J5" s="1"/>
      <c r="K5" s="1"/>
      <c r="L5" s="1"/>
      <c r="M5" s="12"/>
    </row>
    <row r="6" spans="1:13" ht="12.95" customHeight="1" x14ac:dyDescent="0.25">
      <c r="A6" s="2"/>
      <c r="D6" s="3"/>
      <c r="E6" s="3"/>
      <c r="F6" s="3"/>
      <c r="G6" s="3"/>
      <c r="H6" s="3"/>
      <c r="I6" s="1"/>
      <c r="J6" s="1"/>
      <c r="K6" s="1"/>
      <c r="L6" s="1"/>
      <c r="M6" s="12"/>
    </row>
    <row r="7" spans="1:13" ht="12.95" customHeight="1" x14ac:dyDescent="0.25">
      <c r="A7" s="99" t="s">
        <v>259</v>
      </c>
      <c r="B7" s="99"/>
      <c r="C7" s="99"/>
      <c r="D7" s="99"/>
      <c r="E7" s="99"/>
      <c r="F7" s="99"/>
      <c r="G7" s="99"/>
      <c r="H7" s="99"/>
      <c r="I7" s="1"/>
      <c r="J7" s="1"/>
      <c r="K7" s="1"/>
      <c r="L7" s="1"/>
    </row>
    <row r="8" spans="1:13" ht="12.95" customHeight="1" x14ac:dyDescent="0.25">
      <c r="A8" s="11"/>
      <c r="D8" s="1"/>
      <c r="E8" s="1"/>
      <c r="F8" s="1"/>
      <c r="G8" s="1"/>
      <c r="H8" s="1"/>
      <c r="I8" s="1"/>
      <c r="J8" s="1"/>
      <c r="K8" s="1"/>
      <c r="L8" s="1"/>
    </row>
    <row r="9" spans="1:13" ht="12.95" customHeight="1" x14ac:dyDescent="0.2">
      <c r="D9" s="1"/>
      <c r="E9" s="1"/>
      <c r="F9" s="1"/>
      <c r="G9" s="1"/>
      <c r="H9" s="1"/>
      <c r="I9" s="1"/>
      <c r="J9" s="1"/>
      <c r="K9" s="1"/>
      <c r="L9" s="1"/>
    </row>
    <row r="10" spans="1:13" ht="12.95" customHeight="1" x14ac:dyDescent="0.2">
      <c r="D10" s="1"/>
      <c r="E10" s="1"/>
      <c r="F10" s="1"/>
      <c r="G10" s="1"/>
      <c r="H10" s="4" t="s">
        <v>0</v>
      </c>
    </row>
    <row r="11" spans="1:13" ht="40.5" customHeight="1" x14ac:dyDescent="0.2">
      <c r="A11" s="96" t="s">
        <v>260</v>
      </c>
      <c r="B11" s="96" t="s">
        <v>261</v>
      </c>
      <c r="C11" s="96" t="s">
        <v>446</v>
      </c>
      <c r="D11" s="96"/>
      <c r="E11" s="96" t="s">
        <v>327</v>
      </c>
      <c r="F11" s="96" t="s">
        <v>447</v>
      </c>
      <c r="G11" s="96"/>
      <c r="H11" s="96" t="s">
        <v>326</v>
      </c>
      <c r="J11" s="37"/>
    </row>
    <row r="12" spans="1:13" ht="22.5" customHeight="1" x14ac:dyDescent="0.2">
      <c r="A12" s="96"/>
      <c r="B12" s="96"/>
      <c r="C12" s="6" t="s">
        <v>89</v>
      </c>
      <c r="D12" s="6" t="s">
        <v>262</v>
      </c>
      <c r="E12" s="96"/>
      <c r="F12" s="6" t="s">
        <v>89</v>
      </c>
      <c r="G12" s="6" t="s">
        <v>396</v>
      </c>
      <c r="H12" s="96"/>
      <c r="I12" s="1"/>
    </row>
    <row r="13" spans="1:13" x14ac:dyDescent="0.2">
      <c r="A13" s="6">
        <v>0</v>
      </c>
      <c r="B13" s="6">
        <v>1</v>
      </c>
      <c r="C13" s="6">
        <v>2</v>
      </c>
      <c r="D13" s="6">
        <v>3</v>
      </c>
      <c r="E13" s="6">
        <v>4</v>
      </c>
      <c r="F13" s="6">
        <v>5</v>
      </c>
      <c r="G13" s="6">
        <v>6</v>
      </c>
      <c r="H13" s="6">
        <v>7</v>
      </c>
    </row>
    <row r="14" spans="1:13" ht="25.5" x14ac:dyDescent="0.2">
      <c r="A14" s="7" t="s">
        <v>7</v>
      </c>
      <c r="B14" s="9" t="s">
        <v>406</v>
      </c>
      <c r="C14" s="8">
        <f>C15+C16+C17</f>
        <v>28313</v>
      </c>
      <c r="D14" s="8">
        <f>D15+D16+D17</f>
        <v>28120</v>
      </c>
      <c r="E14" s="16">
        <f>D14/C14*100</f>
        <v>99.318334334051499</v>
      </c>
      <c r="F14" s="8">
        <f>F15+F16+F17</f>
        <v>28850</v>
      </c>
      <c r="G14" s="8">
        <f>G15+G16+G17</f>
        <v>29462</v>
      </c>
      <c r="H14" s="16">
        <f>G14/F14*100</f>
        <v>102.12131715771231</v>
      </c>
    </row>
    <row r="15" spans="1:13" x14ac:dyDescent="0.2">
      <c r="A15" s="7">
        <v>1</v>
      </c>
      <c r="B15" s="9" t="s">
        <v>263</v>
      </c>
      <c r="C15" s="8">
        <v>28220</v>
      </c>
      <c r="D15" s="8">
        <v>28031</v>
      </c>
      <c r="E15" s="16">
        <f>D15/C15*100</f>
        <v>99.330262225372081</v>
      </c>
      <c r="F15" s="8">
        <v>28814</v>
      </c>
      <c r="G15" s="8">
        <v>29405</v>
      </c>
      <c r="H15" s="16">
        <f>G15/F15*100</f>
        <v>102.05108627750398</v>
      </c>
    </row>
    <row r="16" spans="1:13" x14ac:dyDescent="0.2">
      <c r="A16" s="7">
        <v>2</v>
      </c>
      <c r="B16" s="9" t="s">
        <v>12</v>
      </c>
      <c r="C16" s="8">
        <v>93</v>
      </c>
      <c r="D16" s="8">
        <v>89</v>
      </c>
      <c r="E16" s="16">
        <f>D16/C16*100</f>
        <v>95.6989247311828</v>
      </c>
      <c r="F16" s="8">
        <v>36</v>
      </c>
      <c r="G16" s="8">
        <v>57</v>
      </c>
      <c r="H16" s="16">
        <f>G16/F16*100</f>
        <v>158.33333333333331</v>
      </c>
    </row>
    <row r="17" spans="1:9" x14ac:dyDescent="0.2">
      <c r="A17" s="7">
        <v>3</v>
      </c>
      <c r="B17" s="9" t="s">
        <v>13</v>
      </c>
      <c r="C17" s="8">
        <v>0</v>
      </c>
      <c r="D17" s="8">
        <v>0</v>
      </c>
      <c r="E17" s="16" t="s">
        <v>244</v>
      </c>
      <c r="F17" s="8">
        <v>0</v>
      </c>
      <c r="G17" s="8">
        <v>0</v>
      </c>
      <c r="H17" s="16" t="s">
        <v>244</v>
      </c>
    </row>
    <row r="18" spans="1:9" x14ac:dyDescent="0.2">
      <c r="A18" s="2"/>
    </row>
    <row r="21" spans="1:9" s="10" customFormat="1" ht="12.75" customHeight="1" x14ac:dyDescent="0.2">
      <c r="B21" s="14" t="str">
        <f>ANEXA1!B73</f>
        <v>DIRECTOR GENERAL</v>
      </c>
      <c r="D21" s="111" t="str">
        <f>ANEXA1!H73</f>
        <v>DIRECTOR ECONOMIC</v>
      </c>
      <c r="E21" s="111"/>
      <c r="F21" s="111"/>
      <c r="G21" s="111"/>
      <c r="H21" s="111"/>
      <c r="I21" s="111"/>
    </row>
    <row r="22" spans="1:9" s="10" customFormat="1" x14ac:dyDescent="0.2">
      <c r="B22" s="10" t="str">
        <f>ANEXA1!B74</f>
        <v>BUJOR IONUT ANTONIO</v>
      </c>
      <c r="D22" s="10" t="str">
        <f>ANEXA1!H74</f>
        <v>FABIAN DANA IOANA</v>
      </c>
    </row>
    <row r="25" spans="1:9" x14ac:dyDescent="0.2">
      <c r="D25" t="str">
        <f>ANEXA1!H77</f>
        <v>CFG</v>
      </c>
    </row>
    <row r="26" spans="1:9" x14ac:dyDescent="0.2">
      <c r="D26" t="s">
        <v>394</v>
      </c>
    </row>
  </sheetData>
  <sheetProtection selectLockedCells="1" selectUnlockedCells="1"/>
  <mergeCells count="9">
    <mergeCell ref="D21:I21"/>
    <mergeCell ref="G1:H1"/>
    <mergeCell ref="A7:H7"/>
    <mergeCell ref="A11:A12"/>
    <mergeCell ref="B11:B12"/>
    <mergeCell ref="C11:D11"/>
    <mergeCell ref="E11:E12"/>
    <mergeCell ref="F11:G11"/>
    <mergeCell ref="H11:H12"/>
  </mergeCells>
  <pageMargins left="0.78749999999999998" right="0.78749999999999998" top="1.0527777777777778" bottom="1.0527777777777778" header="0.78749999999999998" footer="0.78749999999999998"/>
  <pageSetup firstPageNumber="0" orientation="portrait" r:id="rId1"/>
  <headerFooter alignWithMargins="0">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3"/>
  <sheetViews>
    <sheetView tabSelected="1" topLeftCell="A73" zoomScale="94" zoomScaleNormal="94" workbookViewId="0">
      <selection activeCell="I102" sqref="A1:I102"/>
    </sheetView>
  </sheetViews>
  <sheetFormatPr defaultColWidth="11.5703125" defaultRowHeight="12.75" x14ac:dyDescent="0.2"/>
  <cols>
    <col min="1" max="1" width="3.140625" customWidth="1"/>
    <col min="2" max="2" width="3.85546875" customWidth="1"/>
    <col min="3" max="3" width="35.42578125" style="24" customWidth="1"/>
    <col min="4" max="4" width="9.42578125" customWidth="1"/>
    <col min="5" max="6" width="8" customWidth="1"/>
    <col min="7" max="7" width="6.42578125" customWidth="1"/>
    <col min="8" max="8" width="5.5703125" customWidth="1"/>
    <col min="9" max="9" width="6.5703125" customWidth="1"/>
    <col min="10" max="11" width="11.5703125" customWidth="1"/>
    <col min="257" max="257" width="3.140625" customWidth="1"/>
    <col min="258" max="258" width="3.85546875" customWidth="1"/>
    <col min="259" max="259" width="35.42578125" customWidth="1"/>
    <col min="260" max="260" width="9.42578125" customWidth="1"/>
    <col min="261" max="262" width="8" customWidth="1"/>
    <col min="263" max="263" width="6.42578125" customWidth="1"/>
    <col min="264" max="264" width="5.5703125" customWidth="1"/>
    <col min="265" max="265" width="6.5703125" customWidth="1"/>
    <col min="266" max="267" width="11.5703125" customWidth="1"/>
    <col min="513" max="513" width="3.140625" customWidth="1"/>
    <col min="514" max="514" width="3.85546875" customWidth="1"/>
    <col min="515" max="515" width="35.42578125" customWidth="1"/>
    <col min="516" max="516" width="9.42578125" customWidth="1"/>
    <col min="517" max="518" width="8" customWidth="1"/>
    <col min="519" max="519" width="6.42578125" customWidth="1"/>
    <col min="520" max="520" width="5.5703125" customWidth="1"/>
    <col min="521" max="521" width="6.5703125" customWidth="1"/>
    <col min="522" max="523" width="11.5703125" customWidth="1"/>
    <col min="769" max="769" width="3.140625" customWidth="1"/>
    <col min="770" max="770" width="3.85546875" customWidth="1"/>
    <col min="771" max="771" width="35.42578125" customWidth="1"/>
    <col min="772" max="772" width="9.42578125" customWidth="1"/>
    <col min="773" max="774" width="8" customWidth="1"/>
    <col min="775" max="775" width="6.42578125" customWidth="1"/>
    <col min="776" max="776" width="5.5703125" customWidth="1"/>
    <col min="777" max="777" width="6.5703125" customWidth="1"/>
    <col min="778" max="779" width="11.5703125" customWidth="1"/>
    <col min="1025" max="1025" width="3.140625" customWidth="1"/>
    <col min="1026" max="1026" width="3.85546875" customWidth="1"/>
    <col min="1027" max="1027" width="35.42578125" customWidth="1"/>
    <col min="1028" max="1028" width="9.42578125" customWidth="1"/>
    <col min="1029" max="1030" width="8" customWidth="1"/>
    <col min="1031" max="1031" width="6.42578125" customWidth="1"/>
    <col min="1032" max="1032" width="5.5703125" customWidth="1"/>
    <col min="1033" max="1033" width="6.5703125" customWidth="1"/>
    <col min="1034" max="1035" width="11.5703125" customWidth="1"/>
    <col min="1281" max="1281" width="3.140625" customWidth="1"/>
    <col min="1282" max="1282" width="3.85546875" customWidth="1"/>
    <col min="1283" max="1283" width="35.42578125" customWidth="1"/>
    <col min="1284" max="1284" width="9.42578125" customWidth="1"/>
    <col min="1285" max="1286" width="8" customWidth="1"/>
    <col min="1287" max="1287" width="6.42578125" customWidth="1"/>
    <col min="1288" max="1288" width="5.5703125" customWidth="1"/>
    <col min="1289" max="1289" width="6.5703125" customWidth="1"/>
    <col min="1290" max="1291" width="11.5703125" customWidth="1"/>
    <col min="1537" max="1537" width="3.140625" customWidth="1"/>
    <col min="1538" max="1538" width="3.85546875" customWidth="1"/>
    <col min="1539" max="1539" width="35.42578125" customWidth="1"/>
    <col min="1540" max="1540" width="9.42578125" customWidth="1"/>
    <col min="1541" max="1542" width="8" customWidth="1"/>
    <col min="1543" max="1543" width="6.42578125" customWidth="1"/>
    <col min="1544" max="1544" width="5.5703125" customWidth="1"/>
    <col min="1545" max="1545" width="6.5703125" customWidth="1"/>
    <col min="1546" max="1547" width="11.5703125" customWidth="1"/>
    <col min="1793" max="1793" width="3.140625" customWidth="1"/>
    <col min="1794" max="1794" width="3.85546875" customWidth="1"/>
    <col min="1795" max="1795" width="35.42578125" customWidth="1"/>
    <col min="1796" max="1796" width="9.42578125" customWidth="1"/>
    <col min="1797" max="1798" width="8" customWidth="1"/>
    <col min="1799" max="1799" width="6.42578125" customWidth="1"/>
    <col min="1800" max="1800" width="5.5703125" customWidth="1"/>
    <col min="1801" max="1801" width="6.5703125" customWidth="1"/>
    <col min="1802" max="1803" width="11.5703125" customWidth="1"/>
    <col min="2049" max="2049" width="3.140625" customWidth="1"/>
    <col min="2050" max="2050" width="3.85546875" customWidth="1"/>
    <col min="2051" max="2051" width="35.42578125" customWidth="1"/>
    <col min="2052" max="2052" width="9.42578125" customWidth="1"/>
    <col min="2053" max="2054" width="8" customWidth="1"/>
    <col min="2055" max="2055" width="6.42578125" customWidth="1"/>
    <col min="2056" max="2056" width="5.5703125" customWidth="1"/>
    <col min="2057" max="2057" width="6.5703125" customWidth="1"/>
    <col min="2058" max="2059" width="11.5703125" customWidth="1"/>
    <col min="2305" max="2305" width="3.140625" customWidth="1"/>
    <col min="2306" max="2306" width="3.85546875" customWidth="1"/>
    <col min="2307" max="2307" width="35.42578125" customWidth="1"/>
    <col min="2308" max="2308" width="9.42578125" customWidth="1"/>
    <col min="2309" max="2310" width="8" customWidth="1"/>
    <col min="2311" max="2311" width="6.42578125" customWidth="1"/>
    <col min="2312" max="2312" width="5.5703125" customWidth="1"/>
    <col min="2313" max="2313" width="6.5703125" customWidth="1"/>
    <col min="2314" max="2315" width="11.5703125" customWidth="1"/>
    <col min="2561" max="2561" width="3.140625" customWidth="1"/>
    <col min="2562" max="2562" width="3.85546875" customWidth="1"/>
    <col min="2563" max="2563" width="35.42578125" customWidth="1"/>
    <col min="2564" max="2564" width="9.42578125" customWidth="1"/>
    <col min="2565" max="2566" width="8" customWidth="1"/>
    <col min="2567" max="2567" width="6.42578125" customWidth="1"/>
    <col min="2568" max="2568" width="5.5703125" customWidth="1"/>
    <col min="2569" max="2569" width="6.5703125" customWidth="1"/>
    <col min="2570" max="2571" width="11.5703125" customWidth="1"/>
    <col min="2817" max="2817" width="3.140625" customWidth="1"/>
    <col min="2818" max="2818" width="3.85546875" customWidth="1"/>
    <col min="2819" max="2819" width="35.42578125" customWidth="1"/>
    <col min="2820" max="2820" width="9.42578125" customWidth="1"/>
    <col min="2821" max="2822" width="8" customWidth="1"/>
    <col min="2823" max="2823" width="6.42578125" customWidth="1"/>
    <col min="2824" max="2824" width="5.5703125" customWidth="1"/>
    <col min="2825" max="2825" width="6.5703125" customWidth="1"/>
    <col min="2826" max="2827" width="11.5703125" customWidth="1"/>
    <col min="3073" max="3073" width="3.140625" customWidth="1"/>
    <col min="3074" max="3074" width="3.85546875" customWidth="1"/>
    <col min="3075" max="3075" width="35.42578125" customWidth="1"/>
    <col min="3076" max="3076" width="9.42578125" customWidth="1"/>
    <col min="3077" max="3078" width="8" customWidth="1"/>
    <col min="3079" max="3079" width="6.42578125" customWidth="1"/>
    <col min="3080" max="3080" width="5.5703125" customWidth="1"/>
    <col min="3081" max="3081" width="6.5703125" customWidth="1"/>
    <col min="3082" max="3083" width="11.5703125" customWidth="1"/>
    <col min="3329" max="3329" width="3.140625" customWidth="1"/>
    <col min="3330" max="3330" width="3.85546875" customWidth="1"/>
    <col min="3331" max="3331" width="35.42578125" customWidth="1"/>
    <col min="3332" max="3332" width="9.42578125" customWidth="1"/>
    <col min="3333" max="3334" width="8" customWidth="1"/>
    <col min="3335" max="3335" width="6.42578125" customWidth="1"/>
    <col min="3336" max="3336" width="5.5703125" customWidth="1"/>
    <col min="3337" max="3337" width="6.5703125" customWidth="1"/>
    <col min="3338" max="3339" width="11.5703125" customWidth="1"/>
    <col min="3585" max="3585" width="3.140625" customWidth="1"/>
    <col min="3586" max="3586" width="3.85546875" customWidth="1"/>
    <col min="3587" max="3587" width="35.42578125" customWidth="1"/>
    <col min="3588" max="3588" width="9.42578125" customWidth="1"/>
    <col min="3589" max="3590" width="8" customWidth="1"/>
    <col min="3591" max="3591" width="6.42578125" customWidth="1"/>
    <col min="3592" max="3592" width="5.5703125" customWidth="1"/>
    <col min="3593" max="3593" width="6.5703125" customWidth="1"/>
    <col min="3594" max="3595" width="11.5703125" customWidth="1"/>
    <col min="3841" max="3841" width="3.140625" customWidth="1"/>
    <col min="3842" max="3842" width="3.85546875" customWidth="1"/>
    <col min="3843" max="3843" width="35.42578125" customWidth="1"/>
    <col min="3844" max="3844" width="9.42578125" customWidth="1"/>
    <col min="3845" max="3846" width="8" customWidth="1"/>
    <col min="3847" max="3847" width="6.42578125" customWidth="1"/>
    <col min="3848" max="3848" width="5.5703125" customWidth="1"/>
    <col min="3849" max="3849" width="6.5703125" customWidth="1"/>
    <col min="3850" max="3851" width="11.5703125" customWidth="1"/>
    <col min="4097" max="4097" width="3.140625" customWidth="1"/>
    <col min="4098" max="4098" width="3.85546875" customWidth="1"/>
    <col min="4099" max="4099" width="35.42578125" customWidth="1"/>
    <col min="4100" max="4100" width="9.42578125" customWidth="1"/>
    <col min="4101" max="4102" width="8" customWidth="1"/>
    <col min="4103" max="4103" width="6.42578125" customWidth="1"/>
    <col min="4104" max="4104" width="5.5703125" customWidth="1"/>
    <col min="4105" max="4105" width="6.5703125" customWidth="1"/>
    <col min="4106" max="4107" width="11.5703125" customWidth="1"/>
    <col min="4353" max="4353" width="3.140625" customWidth="1"/>
    <col min="4354" max="4354" width="3.85546875" customWidth="1"/>
    <col min="4355" max="4355" width="35.42578125" customWidth="1"/>
    <col min="4356" max="4356" width="9.42578125" customWidth="1"/>
    <col min="4357" max="4358" width="8" customWidth="1"/>
    <col min="4359" max="4359" width="6.42578125" customWidth="1"/>
    <col min="4360" max="4360" width="5.5703125" customWidth="1"/>
    <col min="4361" max="4361" width="6.5703125" customWidth="1"/>
    <col min="4362" max="4363" width="11.5703125" customWidth="1"/>
    <col min="4609" max="4609" width="3.140625" customWidth="1"/>
    <col min="4610" max="4610" width="3.85546875" customWidth="1"/>
    <col min="4611" max="4611" width="35.42578125" customWidth="1"/>
    <col min="4612" max="4612" width="9.42578125" customWidth="1"/>
    <col min="4613" max="4614" width="8" customWidth="1"/>
    <col min="4615" max="4615" width="6.42578125" customWidth="1"/>
    <col min="4616" max="4616" width="5.5703125" customWidth="1"/>
    <col min="4617" max="4617" width="6.5703125" customWidth="1"/>
    <col min="4618" max="4619" width="11.5703125" customWidth="1"/>
    <col min="4865" max="4865" width="3.140625" customWidth="1"/>
    <col min="4866" max="4866" width="3.85546875" customWidth="1"/>
    <col min="4867" max="4867" width="35.42578125" customWidth="1"/>
    <col min="4868" max="4868" width="9.42578125" customWidth="1"/>
    <col min="4869" max="4870" width="8" customWidth="1"/>
    <col min="4871" max="4871" width="6.42578125" customWidth="1"/>
    <col min="4872" max="4872" width="5.5703125" customWidth="1"/>
    <col min="4873" max="4873" width="6.5703125" customWidth="1"/>
    <col min="4874" max="4875" width="11.5703125" customWidth="1"/>
    <col min="5121" max="5121" width="3.140625" customWidth="1"/>
    <col min="5122" max="5122" width="3.85546875" customWidth="1"/>
    <col min="5123" max="5123" width="35.42578125" customWidth="1"/>
    <col min="5124" max="5124" width="9.42578125" customWidth="1"/>
    <col min="5125" max="5126" width="8" customWidth="1"/>
    <col min="5127" max="5127" width="6.42578125" customWidth="1"/>
    <col min="5128" max="5128" width="5.5703125" customWidth="1"/>
    <col min="5129" max="5129" width="6.5703125" customWidth="1"/>
    <col min="5130" max="5131" width="11.5703125" customWidth="1"/>
    <col min="5377" max="5377" width="3.140625" customWidth="1"/>
    <col min="5378" max="5378" width="3.85546875" customWidth="1"/>
    <col min="5379" max="5379" width="35.42578125" customWidth="1"/>
    <col min="5380" max="5380" width="9.42578125" customWidth="1"/>
    <col min="5381" max="5382" width="8" customWidth="1"/>
    <col min="5383" max="5383" width="6.42578125" customWidth="1"/>
    <col min="5384" max="5384" width="5.5703125" customWidth="1"/>
    <col min="5385" max="5385" width="6.5703125" customWidth="1"/>
    <col min="5386" max="5387" width="11.5703125" customWidth="1"/>
    <col min="5633" max="5633" width="3.140625" customWidth="1"/>
    <col min="5634" max="5634" width="3.85546875" customWidth="1"/>
    <col min="5635" max="5635" width="35.42578125" customWidth="1"/>
    <col min="5636" max="5636" width="9.42578125" customWidth="1"/>
    <col min="5637" max="5638" width="8" customWidth="1"/>
    <col min="5639" max="5639" width="6.42578125" customWidth="1"/>
    <col min="5640" max="5640" width="5.5703125" customWidth="1"/>
    <col min="5641" max="5641" width="6.5703125" customWidth="1"/>
    <col min="5642" max="5643" width="11.5703125" customWidth="1"/>
    <col min="5889" max="5889" width="3.140625" customWidth="1"/>
    <col min="5890" max="5890" width="3.85546875" customWidth="1"/>
    <col min="5891" max="5891" width="35.42578125" customWidth="1"/>
    <col min="5892" max="5892" width="9.42578125" customWidth="1"/>
    <col min="5893" max="5894" width="8" customWidth="1"/>
    <col min="5895" max="5895" width="6.42578125" customWidth="1"/>
    <col min="5896" max="5896" width="5.5703125" customWidth="1"/>
    <col min="5897" max="5897" width="6.5703125" customWidth="1"/>
    <col min="5898" max="5899" width="11.5703125" customWidth="1"/>
    <col min="6145" max="6145" width="3.140625" customWidth="1"/>
    <col min="6146" max="6146" width="3.85546875" customWidth="1"/>
    <col min="6147" max="6147" width="35.42578125" customWidth="1"/>
    <col min="6148" max="6148" width="9.42578125" customWidth="1"/>
    <col min="6149" max="6150" width="8" customWidth="1"/>
    <col min="6151" max="6151" width="6.42578125" customWidth="1"/>
    <col min="6152" max="6152" width="5.5703125" customWidth="1"/>
    <col min="6153" max="6153" width="6.5703125" customWidth="1"/>
    <col min="6154" max="6155" width="11.5703125" customWidth="1"/>
    <col min="6401" max="6401" width="3.140625" customWidth="1"/>
    <col min="6402" max="6402" width="3.85546875" customWidth="1"/>
    <col min="6403" max="6403" width="35.42578125" customWidth="1"/>
    <col min="6404" max="6404" width="9.42578125" customWidth="1"/>
    <col min="6405" max="6406" width="8" customWidth="1"/>
    <col min="6407" max="6407" width="6.42578125" customWidth="1"/>
    <col min="6408" max="6408" width="5.5703125" customWidth="1"/>
    <col min="6409" max="6409" width="6.5703125" customWidth="1"/>
    <col min="6410" max="6411" width="11.5703125" customWidth="1"/>
    <col min="6657" max="6657" width="3.140625" customWidth="1"/>
    <col min="6658" max="6658" width="3.85546875" customWidth="1"/>
    <col min="6659" max="6659" width="35.42578125" customWidth="1"/>
    <col min="6660" max="6660" width="9.42578125" customWidth="1"/>
    <col min="6661" max="6662" width="8" customWidth="1"/>
    <col min="6663" max="6663" width="6.42578125" customWidth="1"/>
    <col min="6664" max="6664" width="5.5703125" customWidth="1"/>
    <col min="6665" max="6665" width="6.5703125" customWidth="1"/>
    <col min="6666" max="6667" width="11.5703125" customWidth="1"/>
    <col min="6913" max="6913" width="3.140625" customWidth="1"/>
    <col min="6914" max="6914" width="3.85546875" customWidth="1"/>
    <col min="6915" max="6915" width="35.42578125" customWidth="1"/>
    <col min="6916" max="6916" width="9.42578125" customWidth="1"/>
    <col min="6917" max="6918" width="8" customWidth="1"/>
    <col min="6919" max="6919" width="6.42578125" customWidth="1"/>
    <col min="6920" max="6920" width="5.5703125" customWidth="1"/>
    <col min="6921" max="6921" width="6.5703125" customWidth="1"/>
    <col min="6922" max="6923" width="11.5703125" customWidth="1"/>
    <col min="7169" max="7169" width="3.140625" customWidth="1"/>
    <col min="7170" max="7170" width="3.85546875" customWidth="1"/>
    <col min="7171" max="7171" width="35.42578125" customWidth="1"/>
    <col min="7172" max="7172" width="9.42578125" customWidth="1"/>
    <col min="7173" max="7174" width="8" customWidth="1"/>
    <col min="7175" max="7175" width="6.42578125" customWidth="1"/>
    <col min="7176" max="7176" width="5.5703125" customWidth="1"/>
    <col min="7177" max="7177" width="6.5703125" customWidth="1"/>
    <col min="7178" max="7179" width="11.5703125" customWidth="1"/>
    <col min="7425" max="7425" width="3.140625" customWidth="1"/>
    <col min="7426" max="7426" width="3.85546875" customWidth="1"/>
    <col min="7427" max="7427" width="35.42578125" customWidth="1"/>
    <col min="7428" max="7428" width="9.42578125" customWidth="1"/>
    <col min="7429" max="7430" width="8" customWidth="1"/>
    <col min="7431" max="7431" width="6.42578125" customWidth="1"/>
    <col min="7432" max="7432" width="5.5703125" customWidth="1"/>
    <col min="7433" max="7433" width="6.5703125" customWidth="1"/>
    <col min="7434" max="7435" width="11.5703125" customWidth="1"/>
    <col min="7681" max="7681" width="3.140625" customWidth="1"/>
    <col min="7682" max="7682" width="3.85546875" customWidth="1"/>
    <col min="7683" max="7683" width="35.42578125" customWidth="1"/>
    <col min="7684" max="7684" width="9.42578125" customWidth="1"/>
    <col min="7685" max="7686" width="8" customWidth="1"/>
    <col min="7687" max="7687" width="6.42578125" customWidth="1"/>
    <col min="7688" max="7688" width="5.5703125" customWidth="1"/>
    <col min="7689" max="7689" width="6.5703125" customWidth="1"/>
    <col min="7690" max="7691" width="11.5703125" customWidth="1"/>
    <col min="7937" max="7937" width="3.140625" customWidth="1"/>
    <col min="7938" max="7938" width="3.85546875" customWidth="1"/>
    <col min="7939" max="7939" width="35.42578125" customWidth="1"/>
    <col min="7940" max="7940" width="9.42578125" customWidth="1"/>
    <col min="7941" max="7942" width="8" customWidth="1"/>
    <col min="7943" max="7943" width="6.42578125" customWidth="1"/>
    <col min="7944" max="7944" width="5.5703125" customWidth="1"/>
    <col min="7945" max="7945" width="6.5703125" customWidth="1"/>
    <col min="7946" max="7947" width="11.5703125" customWidth="1"/>
    <col min="8193" max="8193" width="3.140625" customWidth="1"/>
    <col min="8194" max="8194" width="3.85546875" customWidth="1"/>
    <col min="8195" max="8195" width="35.42578125" customWidth="1"/>
    <col min="8196" max="8196" width="9.42578125" customWidth="1"/>
    <col min="8197" max="8198" width="8" customWidth="1"/>
    <col min="8199" max="8199" width="6.42578125" customWidth="1"/>
    <col min="8200" max="8200" width="5.5703125" customWidth="1"/>
    <col min="8201" max="8201" width="6.5703125" customWidth="1"/>
    <col min="8202" max="8203" width="11.5703125" customWidth="1"/>
    <col min="8449" max="8449" width="3.140625" customWidth="1"/>
    <col min="8450" max="8450" width="3.85546875" customWidth="1"/>
    <col min="8451" max="8451" width="35.42578125" customWidth="1"/>
    <col min="8452" max="8452" width="9.42578125" customWidth="1"/>
    <col min="8453" max="8454" width="8" customWidth="1"/>
    <col min="8455" max="8455" width="6.42578125" customWidth="1"/>
    <col min="8456" max="8456" width="5.5703125" customWidth="1"/>
    <col min="8457" max="8457" width="6.5703125" customWidth="1"/>
    <col min="8458" max="8459" width="11.5703125" customWidth="1"/>
    <col min="8705" max="8705" width="3.140625" customWidth="1"/>
    <col min="8706" max="8706" width="3.85546875" customWidth="1"/>
    <col min="8707" max="8707" width="35.42578125" customWidth="1"/>
    <col min="8708" max="8708" width="9.42578125" customWidth="1"/>
    <col min="8709" max="8710" width="8" customWidth="1"/>
    <col min="8711" max="8711" width="6.42578125" customWidth="1"/>
    <col min="8712" max="8712" width="5.5703125" customWidth="1"/>
    <col min="8713" max="8713" width="6.5703125" customWidth="1"/>
    <col min="8714" max="8715" width="11.5703125" customWidth="1"/>
    <col min="8961" max="8961" width="3.140625" customWidth="1"/>
    <col min="8962" max="8962" width="3.85546875" customWidth="1"/>
    <col min="8963" max="8963" width="35.42578125" customWidth="1"/>
    <col min="8964" max="8964" width="9.42578125" customWidth="1"/>
    <col min="8965" max="8966" width="8" customWidth="1"/>
    <col min="8967" max="8967" width="6.42578125" customWidth="1"/>
    <col min="8968" max="8968" width="5.5703125" customWidth="1"/>
    <col min="8969" max="8969" width="6.5703125" customWidth="1"/>
    <col min="8970" max="8971" width="11.5703125" customWidth="1"/>
    <col min="9217" max="9217" width="3.140625" customWidth="1"/>
    <col min="9218" max="9218" width="3.85546875" customWidth="1"/>
    <col min="9219" max="9219" width="35.42578125" customWidth="1"/>
    <col min="9220" max="9220" width="9.42578125" customWidth="1"/>
    <col min="9221" max="9222" width="8" customWidth="1"/>
    <col min="9223" max="9223" width="6.42578125" customWidth="1"/>
    <col min="9224" max="9224" width="5.5703125" customWidth="1"/>
    <col min="9225" max="9225" width="6.5703125" customWidth="1"/>
    <col min="9226" max="9227" width="11.5703125" customWidth="1"/>
    <col min="9473" max="9473" width="3.140625" customWidth="1"/>
    <col min="9474" max="9474" width="3.85546875" customWidth="1"/>
    <col min="9475" max="9475" width="35.42578125" customWidth="1"/>
    <col min="9476" max="9476" width="9.42578125" customWidth="1"/>
    <col min="9477" max="9478" width="8" customWidth="1"/>
    <col min="9479" max="9479" width="6.42578125" customWidth="1"/>
    <col min="9480" max="9480" width="5.5703125" customWidth="1"/>
    <col min="9481" max="9481" width="6.5703125" customWidth="1"/>
    <col min="9482" max="9483" width="11.5703125" customWidth="1"/>
    <col min="9729" max="9729" width="3.140625" customWidth="1"/>
    <col min="9730" max="9730" width="3.85546875" customWidth="1"/>
    <col min="9731" max="9731" width="35.42578125" customWidth="1"/>
    <col min="9732" max="9732" width="9.42578125" customWidth="1"/>
    <col min="9733" max="9734" width="8" customWidth="1"/>
    <col min="9735" max="9735" width="6.42578125" customWidth="1"/>
    <col min="9736" max="9736" width="5.5703125" customWidth="1"/>
    <col min="9737" max="9737" width="6.5703125" customWidth="1"/>
    <col min="9738" max="9739" width="11.5703125" customWidth="1"/>
    <col min="9985" max="9985" width="3.140625" customWidth="1"/>
    <col min="9986" max="9986" width="3.85546875" customWidth="1"/>
    <col min="9987" max="9987" width="35.42578125" customWidth="1"/>
    <col min="9988" max="9988" width="9.42578125" customWidth="1"/>
    <col min="9989" max="9990" width="8" customWidth="1"/>
    <col min="9991" max="9991" width="6.42578125" customWidth="1"/>
    <col min="9992" max="9992" width="5.5703125" customWidth="1"/>
    <col min="9993" max="9993" width="6.5703125" customWidth="1"/>
    <col min="9994" max="9995" width="11.5703125" customWidth="1"/>
    <col min="10241" max="10241" width="3.140625" customWidth="1"/>
    <col min="10242" max="10242" width="3.85546875" customWidth="1"/>
    <col min="10243" max="10243" width="35.42578125" customWidth="1"/>
    <col min="10244" max="10244" width="9.42578125" customWidth="1"/>
    <col min="10245" max="10246" width="8" customWidth="1"/>
    <col min="10247" max="10247" width="6.42578125" customWidth="1"/>
    <col min="10248" max="10248" width="5.5703125" customWidth="1"/>
    <col min="10249" max="10249" width="6.5703125" customWidth="1"/>
    <col min="10250" max="10251" width="11.5703125" customWidth="1"/>
    <col min="10497" max="10497" width="3.140625" customWidth="1"/>
    <col min="10498" max="10498" width="3.85546875" customWidth="1"/>
    <col min="10499" max="10499" width="35.42578125" customWidth="1"/>
    <col min="10500" max="10500" width="9.42578125" customWidth="1"/>
    <col min="10501" max="10502" width="8" customWidth="1"/>
    <col min="10503" max="10503" width="6.42578125" customWidth="1"/>
    <col min="10504" max="10504" width="5.5703125" customWidth="1"/>
    <col min="10505" max="10505" width="6.5703125" customWidth="1"/>
    <col min="10506" max="10507" width="11.5703125" customWidth="1"/>
    <col min="10753" max="10753" width="3.140625" customWidth="1"/>
    <col min="10754" max="10754" width="3.85546875" customWidth="1"/>
    <col min="10755" max="10755" width="35.42578125" customWidth="1"/>
    <col min="10756" max="10756" width="9.42578125" customWidth="1"/>
    <col min="10757" max="10758" width="8" customWidth="1"/>
    <col min="10759" max="10759" width="6.42578125" customWidth="1"/>
    <col min="10760" max="10760" width="5.5703125" customWidth="1"/>
    <col min="10761" max="10761" width="6.5703125" customWidth="1"/>
    <col min="10762" max="10763" width="11.5703125" customWidth="1"/>
    <col min="11009" max="11009" width="3.140625" customWidth="1"/>
    <col min="11010" max="11010" width="3.85546875" customWidth="1"/>
    <col min="11011" max="11011" width="35.42578125" customWidth="1"/>
    <col min="11012" max="11012" width="9.42578125" customWidth="1"/>
    <col min="11013" max="11014" width="8" customWidth="1"/>
    <col min="11015" max="11015" width="6.42578125" customWidth="1"/>
    <col min="11016" max="11016" width="5.5703125" customWidth="1"/>
    <col min="11017" max="11017" width="6.5703125" customWidth="1"/>
    <col min="11018" max="11019" width="11.5703125" customWidth="1"/>
    <col min="11265" max="11265" width="3.140625" customWidth="1"/>
    <col min="11266" max="11266" width="3.85546875" customWidth="1"/>
    <col min="11267" max="11267" width="35.42578125" customWidth="1"/>
    <col min="11268" max="11268" width="9.42578125" customWidth="1"/>
    <col min="11269" max="11270" width="8" customWidth="1"/>
    <col min="11271" max="11271" width="6.42578125" customWidth="1"/>
    <col min="11272" max="11272" width="5.5703125" customWidth="1"/>
    <col min="11273" max="11273" width="6.5703125" customWidth="1"/>
    <col min="11274" max="11275" width="11.5703125" customWidth="1"/>
    <col min="11521" max="11521" width="3.140625" customWidth="1"/>
    <col min="11522" max="11522" width="3.85546875" customWidth="1"/>
    <col min="11523" max="11523" width="35.42578125" customWidth="1"/>
    <col min="11524" max="11524" width="9.42578125" customWidth="1"/>
    <col min="11525" max="11526" width="8" customWidth="1"/>
    <col min="11527" max="11527" width="6.42578125" customWidth="1"/>
    <col min="11528" max="11528" width="5.5703125" customWidth="1"/>
    <col min="11529" max="11529" width="6.5703125" customWidth="1"/>
    <col min="11530" max="11531" width="11.5703125" customWidth="1"/>
    <col min="11777" max="11777" width="3.140625" customWidth="1"/>
    <col min="11778" max="11778" width="3.85546875" customWidth="1"/>
    <col min="11779" max="11779" width="35.42578125" customWidth="1"/>
    <col min="11780" max="11780" width="9.42578125" customWidth="1"/>
    <col min="11781" max="11782" width="8" customWidth="1"/>
    <col min="11783" max="11783" width="6.42578125" customWidth="1"/>
    <col min="11784" max="11784" width="5.5703125" customWidth="1"/>
    <col min="11785" max="11785" width="6.5703125" customWidth="1"/>
    <col min="11786" max="11787" width="11.5703125" customWidth="1"/>
    <col min="12033" max="12033" width="3.140625" customWidth="1"/>
    <col min="12034" max="12034" width="3.85546875" customWidth="1"/>
    <col min="12035" max="12035" width="35.42578125" customWidth="1"/>
    <col min="12036" max="12036" width="9.42578125" customWidth="1"/>
    <col min="12037" max="12038" width="8" customWidth="1"/>
    <col min="12039" max="12039" width="6.42578125" customWidth="1"/>
    <col min="12040" max="12040" width="5.5703125" customWidth="1"/>
    <col min="12041" max="12041" width="6.5703125" customWidth="1"/>
    <col min="12042" max="12043" width="11.5703125" customWidth="1"/>
    <col min="12289" max="12289" width="3.140625" customWidth="1"/>
    <col min="12290" max="12290" width="3.85546875" customWidth="1"/>
    <col min="12291" max="12291" width="35.42578125" customWidth="1"/>
    <col min="12292" max="12292" width="9.42578125" customWidth="1"/>
    <col min="12293" max="12294" width="8" customWidth="1"/>
    <col min="12295" max="12295" width="6.42578125" customWidth="1"/>
    <col min="12296" max="12296" width="5.5703125" customWidth="1"/>
    <col min="12297" max="12297" width="6.5703125" customWidth="1"/>
    <col min="12298" max="12299" width="11.5703125" customWidth="1"/>
    <col min="12545" max="12545" width="3.140625" customWidth="1"/>
    <col min="12546" max="12546" width="3.85546875" customWidth="1"/>
    <col min="12547" max="12547" width="35.42578125" customWidth="1"/>
    <col min="12548" max="12548" width="9.42578125" customWidth="1"/>
    <col min="12549" max="12550" width="8" customWidth="1"/>
    <col min="12551" max="12551" width="6.42578125" customWidth="1"/>
    <col min="12552" max="12552" width="5.5703125" customWidth="1"/>
    <col min="12553" max="12553" width="6.5703125" customWidth="1"/>
    <col min="12554" max="12555" width="11.5703125" customWidth="1"/>
    <col min="12801" max="12801" width="3.140625" customWidth="1"/>
    <col min="12802" max="12802" width="3.85546875" customWidth="1"/>
    <col min="12803" max="12803" width="35.42578125" customWidth="1"/>
    <col min="12804" max="12804" width="9.42578125" customWidth="1"/>
    <col min="12805" max="12806" width="8" customWidth="1"/>
    <col min="12807" max="12807" width="6.42578125" customWidth="1"/>
    <col min="12808" max="12808" width="5.5703125" customWidth="1"/>
    <col min="12809" max="12809" width="6.5703125" customWidth="1"/>
    <col min="12810" max="12811" width="11.5703125" customWidth="1"/>
    <col min="13057" max="13057" width="3.140625" customWidth="1"/>
    <col min="13058" max="13058" width="3.85546875" customWidth="1"/>
    <col min="13059" max="13059" width="35.42578125" customWidth="1"/>
    <col min="13060" max="13060" width="9.42578125" customWidth="1"/>
    <col min="13061" max="13062" width="8" customWidth="1"/>
    <col min="13063" max="13063" width="6.42578125" customWidth="1"/>
    <col min="13064" max="13064" width="5.5703125" customWidth="1"/>
    <col min="13065" max="13065" width="6.5703125" customWidth="1"/>
    <col min="13066" max="13067" width="11.5703125" customWidth="1"/>
    <col min="13313" max="13313" width="3.140625" customWidth="1"/>
    <col min="13314" max="13314" width="3.85546875" customWidth="1"/>
    <col min="13315" max="13315" width="35.42578125" customWidth="1"/>
    <col min="13316" max="13316" width="9.42578125" customWidth="1"/>
    <col min="13317" max="13318" width="8" customWidth="1"/>
    <col min="13319" max="13319" width="6.42578125" customWidth="1"/>
    <col min="13320" max="13320" width="5.5703125" customWidth="1"/>
    <col min="13321" max="13321" width="6.5703125" customWidth="1"/>
    <col min="13322" max="13323" width="11.5703125" customWidth="1"/>
    <col min="13569" max="13569" width="3.140625" customWidth="1"/>
    <col min="13570" max="13570" width="3.85546875" customWidth="1"/>
    <col min="13571" max="13571" width="35.42578125" customWidth="1"/>
    <col min="13572" max="13572" width="9.42578125" customWidth="1"/>
    <col min="13573" max="13574" width="8" customWidth="1"/>
    <col min="13575" max="13575" width="6.42578125" customWidth="1"/>
    <col min="13576" max="13576" width="5.5703125" customWidth="1"/>
    <col min="13577" max="13577" width="6.5703125" customWidth="1"/>
    <col min="13578" max="13579" width="11.5703125" customWidth="1"/>
    <col min="13825" max="13825" width="3.140625" customWidth="1"/>
    <col min="13826" max="13826" width="3.85546875" customWidth="1"/>
    <col min="13827" max="13827" width="35.42578125" customWidth="1"/>
    <col min="13828" max="13828" width="9.42578125" customWidth="1"/>
    <col min="13829" max="13830" width="8" customWidth="1"/>
    <col min="13831" max="13831" width="6.42578125" customWidth="1"/>
    <col min="13832" max="13832" width="5.5703125" customWidth="1"/>
    <col min="13833" max="13833" width="6.5703125" customWidth="1"/>
    <col min="13834" max="13835" width="11.5703125" customWidth="1"/>
    <col min="14081" max="14081" width="3.140625" customWidth="1"/>
    <col min="14082" max="14082" width="3.85546875" customWidth="1"/>
    <col min="14083" max="14083" width="35.42578125" customWidth="1"/>
    <col min="14084" max="14084" width="9.42578125" customWidth="1"/>
    <col min="14085" max="14086" width="8" customWidth="1"/>
    <col min="14087" max="14087" width="6.42578125" customWidth="1"/>
    <col min="14088" max="14088" width="5.5703125" customWidth="1"/>
    <col min="14089" max="14089" width="6.5703125" customWidth="1"/>
    <col min="14090" max="14091" width="11.5703125" customWidth="1"/>
    <col min="14337" max="14337" width="3.140625" customWidth="1"/>
    <col min="14338" max="14338" width="3.85546875" customWidth="1"/>
    <col min="14339" max="14339" width="35.42578125" customWidth="1"/>
    <col min="14340" max="14340" width="9.42578125" customWidth="1"/>
    <col min="14341" max="14342" width="8" customWidth="1"/>
    <col min="14343" max="14343" width="6.42578125" customWidth="1"/>
    <col min="14344" max="14344" width="5.5703125" customWidth="1"/>
    <col min="14345" max="14345" width="6.5703125" customWidth="1"/>
    <col min="14346" max="14347" width="11.5703125" customWidth="1"/>
    <col min="14593" max="14593" width="3.140625" customWidth="1"/>
    <col min="14594" max="14594" width="3.85546875" customWidth="1"/>
    <col min="14595" max="14595" width="35.42578125" customWidth="1"/>
    <col min="14596" max="14596" width="9.42578125" customWidth="1"/>
    <col min="14597" max="14598" width="8" customWidth="1"/>
    <col min="14599" max="14599" width="6.42578125" customWidth="1"/>
    <col min="14600" max="14600" width="5.5703125" customWidth="1"/>
    <col min="14601" max="14601" width="6.5703125" customWidth="1"/>
    <col min="14602" max="14603" width="11.5703125" customWidth="1"/>
    <col min="14849" max="14849" width="3.140625" customWidth="1"/>
    <col min="14850" max="14850" width="3.85546875" customWidth="1"/>
    <col min="14851" max="14851" width="35.42578125" customWidth="1"/>
    <col min="14852" max="14852" width="9.42578125" customWidth="1"/>
    <col min="14853" max="14854" width="8" customWidth="1"/>
    <col min="14855" max="14855" width="6.42578125" customWidth="1"/>
    <col min="14856" max="14856" width="5.5703125" customWidth="1"/>
    <col min="14857" max="14857" width="6.5703125" customWidth="1"/>
    <col min="14858" max="14859" width="11.5703125" customWidth="1"/>
    <col min="15105" max="15105" width="3.140625" customWidth="1"/>
    <col min="15106" max="15106" width="3.85546875" customWidth="1"/>
    <col min="15107" max="15107" width="35.42578125" customWidth="1"/>
    <col min="15108" max="15108" width="9.42578125" customWidth="1"/>
    <col min="15109" max="15110" width="8" customWidth="1"/>
    <col min="15111" max="15111" width="6.42578125" customWidth="1"/>
    <col min="15112" max="15112" width="5.5703125" customWidth="1"/>
    <col min="15113" max="15113" width="6.5703125" customWidth="1"/>
    <col min="15114" max="15115" width="11.5703125" customWidth="1"/>
    <col min="15361" max="15361" width="3.140625" customWidth="1"/>
    <col min="15362" max="15362" width="3.85546875" customWidth="1"/>
    <col min="15363" max="15363" width="35.42578125" customWidth="1"/>
    <col min="15364" max="15364" width="9.42578125" customWidth="1"/>
    <col min="15365" max="15366" width="8" customWidth="1"/>
    <col min="15367" max="15367" width="6.42578125" customWidth="1"/>
    <col min="15368" max="15368" width="5.5703125" customWidth="1"/>
    <col min="15369" max="15369" width="6.5703125" customWidth="1"/>
    <col min="15370" max="15371" width="11.5703125" customWidth="1"/>
    <col min="15617" max="15617" width="3.140625" customWidth="1"/>
    <col min="15618" max="15618" width="3.85546875" customWidth="1"/>
    <col min="15619" max="15619" width="35.42578125" customWidth="1"/>
    <col min="15620" max="15620" width="9.42578125" customWidth="1"/>
    <col min="15621" max="15622" width="8" customWidth="1"/>
    <col min="15623" max="15623" width="6.42578125" customWidth="1"/>
    <col min="15624" max="15624" width="5.5703125" customWidth="1"/>
    <col min="15625" max="15625" width="6.5703125" customWidth="1"/>
    <col min="15626" max="15627" width="11.5703125" customWidth="1"/>
    <col min="15873" max="15873" width="3.140625" customWidth="1"/>
    <col min="15874" max="15874" width="3.85546875" customWidth="1"/>
    <col min="15875" max="15875" width="35.42578125" customWidth="1"/>
    <col min="15876" max="15876" width="9.42578125" customWidth="1"/>
    <col min="15877" max="15878" width="8" customWidth="1"/>
    <col min="15879" max="15879" width="6.42578125" customWidth="1"/>
    <col min="15880" max="15880" width="5.5703125" customWidth="1"/>
    <col min="15881" max="15881" width="6.5703125" customWidth="1"/>
    <col min="15882" max="15883" width="11.5703125" customWidth="1"/>
    <col min="16129" max="16129" width="3.140625" customWidth="1"/>
    <col min="16130" max="16130" width="3.85546875" customWidth="1"/>
    <col min="16131" max="16131" width="35.42578125" customWidth="1"/>
    <col min="16132" max="16132" width="9.42578125" customWidth="1"/>
    <col min="16133" max="16134" width="8" customWidth="1"/>
    <col min="16135" max="16135" width="6.42578125" customWidth="1"/>
    <col min="16136" max="16136" width="5.5703125" customWidth="1"/>
    <col min="16137" max="16137" width="6.5703125" customWidth="1"/>
    <col min="16138" max="16139" width="11.5703125" customWidth="1"/>
  </cols>
  <sheetData>
    <row r="1" spans="1:23" ht="12.95" customHeight="1" x14ac:dyDescent="0.2">
      <c r="D1" s="1"/>
      <c r="E1" s="1"/>
      <c r="F1" s="1"/>
      <c r="G1" s="1"/>
      <c r="H1" s="116" t="s">
        <v>264</v>
      </c>
      <c r="I1" s="116"/>
    </row>
    <row r="2" spans="1:23" ht="12.95" customHeight="1" x14ac:dyDescent="0.2">
      <c r="A2" s="2" t="s">
        <v>317</v>
      </c>
      <c r="D2" s="3"/>
      <c r="E2" s="3"/>
      <c r="F2" s="3"/>
      <c r="G2" s="3"/>
      <c r="H2" s="3"/>
      <c r="I2" s="1"/>
    </row>
    <row r="3" spans="1:23" ht="12.95" customHeight="1" x14ac:dyDescent="0.2">
      <c r="A3" s="2" t="s">
        <v>318</v>
      </c>
      <c r="D3" s="3"/>
      <c r="E3" s="3"/>
      <c r="F3" s="3"/>
      <c r="G3" s="3"/>
      <c r="H3" s="3"/>
      <c r="I3" s="1"/>
    </row>
    <row r="4" spans="1:23" ht="12.95" customHeight="1" x14ac:dyDescent="0.2">
      <c r="A4" s="2" t="s">
        <v>319</v>
      </c>
      <c r="D4" s="3"/>
      <c r="E4" s="3"/>
      <c r="F4" s="3"/>
      <c r="G4" s="3"/>
      <c r="H4" s="3"/>
      <c r="I4" s="1"/>
    </row>
    <row r="5" spans="1:23" ht="12.95" customHeight="1" x14ac:dyDescent="0.2">
      <c r="A5" s="2" t="s">
        <v>320</v>
      </c>
      <c r="D5" s="3"/>
      <c r="E5" s="3"/>
      <c r="F5" s="3"/>
      <c r="G5" s="3"/>
      <c r="H5" s="3"/>
      <c r="I5" s="1"/>
    </row>
    <row r="6" spans="1:23" ht="12.95" customHeight="1" x14ac:dyDescent="0.2">
      <c r="A6" s="2"/>
      <c r="D6" s="3"/>
      <c r="E6" s="3"/>
      <c r="F6" s="3"/>
      <c r="G6" s="3"/>
      <c r="H6" s="3"/>
      <c r="I6" s="1"/>
    </row>
    <row r="7" spans="1:23" ht="12.95" customHeight="1" x14ac:dyDescent="0.25">
      <c r="A7" s="99" t="s">
        <v>442</v>
      </c>
      <c r="B7" s="99"/>
      <c r="C7" s="99"/>
      <c r="D7" s="99"/>
      <c r="E7" s="99"/>
      <c r="F7" s="99"/>
      <c r="G7" s="99"/>
      <c r="H7" s="99"/>
      <c r="I7" s="99"/>
    </row>
    <row r="8" spans="1:23" ht="4.5" customHeight="1" x14ac:dyDescent="0.25">
      <c r="A8" s="11"/>
      <c r="B8" s="11"/>
      <c r="C8" s="11"/>
      <c r="D8" s="11"/>
      <c r="E8" s="11"/>
      <c r="F8" s="11"/>
      <c r="G8" s="11"/>
      <c r="H8" s="11"/>
      <c r="I8" s="11"/>
    </row>
    <row r="9" spans="1:23" ht="12.95" customHeight="1" x14ac:dyDescent="0.2">
      <c r="D9" s="1"/>
      <c r="E9" s="1"/>
      <c r="F9" s="1"/>
      <c r="G9" s="1"/>
      <c r="H9" s="1"/>
      <c r="I9" s="4" t="s">
        <v>0</v>
      </c>
    </row>
    <row r="10" spans="1:23" ht="12.75" customHeight="1" x14ac:dyDescent="0.2">
      <c r="A10" s="122"/>
      <c r="B10" s="109"/>
      <c r="C10" s="107" t="s">
        <v>1</v>
      </c>
      <c r="D10" s="107" t="s">
        <v>265</v>
      </c>
      <c r="E10" s="107" t="s">
        <v>439</v>
      </c>
      <c r="F10" s="107"/>
      <c r="G10" s="107" t="s">
        <v>266</v>
      </c>
      <c r="H10" s="107"/>
      <c r="I10" s="107"/>
    </row>
    <row r="11" spans="1:23" ht="45.75" customHeight="1" x14ac:dyDescent="0.2">
      <c r="A11" s="122"/>
      <c r="B11" s="122"/>
      <c r="C11" s="107"/>
      <c r="D11" s="107"/>
      <c r="E11" s="51" t="s">
        <v>89</v>
      </c>
      <c r="F11" s="51" t="s">
        <v>267</v>
      </c>
      <c r="G11" s="51" t="s">
        <v>441</v>
      </c>
      <c r="H11" s="51">
        <v>2027</v>
      </c>
      <c r="I11" s="51">
        <v>2028</v>
      </c>
    </row>
    <row r="12" spans="1:23" x14ac:dyDescent="0.2">
      <c r="A12" s="51">
        <v>0</v>
      </c>
      <c r="B12" s="51">
        <v>1</v>
      </c>
      <c r="C12" s="51">
        <v>2</v>
      </c>
      <c r="D12" s="51">
        <v>3</v>
      </c>
      <c r="E12" s="51">
        <v>4</v>
      </c>
      <c r="F12" s="51">
        <v>5</v>
      </c>
      <c r="G12" s="51">
        <v>6</v>
      </c>
      <c r="H12" s="51">
        <v>7</v>
      </c>
      <c r="I12" s="51">
        <v>8</v>
      </c>
    </row>
    <row r="13" spans="1:23" ht="25.5" customHeight="1" x14ac:dyDescent="0.2">
      <c r="A13" s="27" t="s">
        <v>268</v>
      </c>
      <c r="B13" s="28"/>
      <c r="C13" s="29" t="s">
        <v>72</v>
      </c>
      <c r="D13" s="30"/>
      <c r="E13" s="45">
        <f>E14+E17+E18+E21</f>
        <v>2726</v>
      </c>
      <c r="F13" s="45">
        <f>F14+F17+F18+F21</f>
        <v>2722</v>
      </c>
      <c r="G13" s="45">
        <f>G14+G17+G18+G21</f>
        <v>569</v>
      </c>
      <c r="H13" s="45">
        <f>H14+H17+H18+H21</f>
        <v>0</v>
      </c>
      <c r="I13" s="45">
        <f>I14+I17+I18+I21</f>
        <v>0</v>
      </c>
      <c r="R13" s="55"/>
      <c r="U13" s="44"/>
      <c r="V13" s="44"/>
      <c r="W13" s="44"/>
    </row>
    <row r="14" spans="1:23" x14ac:dyDescent="0.2">
      <c r="A14" s="28"/>
      <c r="B14" s="27">
        <v>1</v>
      </c>
      <c r="C14" s="29" t="s">
        <v>269</v>
      </c>
      <c r="D14" s="30"/>
      <c r="E14" s="46">
        <f>E15+E16</f>
        <v>2726</v>
      </c>
      <c r="F14" s="46">
        <f>F15+F16</f>
        <v>2722</v>
      </c>
      <c r="G14" s="46">
        <f>G15+G16</f>
        <v>569</v>
      </c>
      <c r="H14" s="47">
        <f>H15+H16</f>
        <v>0</v>
      </c>
      <c r="I14" s="47">
        <f>I15+I16</f>
        <v>0</v>
      </c>
      <c r="U14" s="44"/>
      <c r="V14" s="44"/>
      <c r="W14" s="44"/>
    </row>
    <row r="15" spans="1:23" x14ac:dyDescent="0.2">
      <c r="A15" s="28"/>
      <c r="B15" s="28"/>
      <c r="C15" s="29" t="s">
        <v>270</v>
      </c>
      <c r="D15" s="30"/>
      <c r="E15" s="22">
        <v>480</v>
      </c>
      <c r="F15" s="22">
        <v>480</v>
      </c>
      <c r="G15" s="22">
        <v>565</v>
      </c>
      <c r="H15" s="19">
        <v>0</v>
      </c>
      <c r="I15" s="18">
        <v>0</v>
      </c>
      <c r="U15" s="44"/>
      <c r="V15" s="44"/>
      <c r="W15" s="44"/>
    </row>
    <row r="16" spans="1:23" x14ac:dyDescent="0.2">
      <c r="A16" s="28"/>
      <c r="B16" s="28"/>
      <c r="C16" s="29" t="s">
        <v>271</v>
      </c>
      <c r="D16" s="30"/>
      <c r="E16" s="22">
        <f>20+2226</f>
        <v>2246</v>
      </c>
      <c r="F16" s="22">
        <v>2242</v>
      </c>
      <c r="G16" s="22">
        <v>4</v>
      </c>
      <c r="H16" s="19">
        <v>0</v>
      </c>
      <c r="I16" s="18">
        <v>0</v>
      </c>
      <c r="U16" s="44"/>
      <c r="V16" s="44"/>
      <c r="W16" s="44"/>
    </row>
    <row r="17" spans="1:23" x14ac:dyDescent="0.2">
      <c r="A17" s="28"/>
      <c r="B17" s="27">
        <v>2</v>
      </c>
      <c r="C17" s="29" t="s">
        <v>73</v>
      </c>
      <c r="D17" s="30"/>
      <c r="E17" s="22">
        <v>0</v>
      </c>
      <c r="F17" s="22"/>
      <c r="G17" s="22">
        <v>0</v>
      </c>
      <c r="H17" s="19">
        <v>0</v>
      </c>
      <c r="I17" s="18">
        <v>0</v>
      </c>
      <c r="U17" s="44"/>
      <c r="V17" s="44"/>
      <c r="W17" s="44"/>
    </row>
    <row r="18" spans="1:23" x14ac:dyDescent="0.2">
      <c r="A18" s="28"/>
      <c r="B18" s="27">
        <v>3</v>
      </c>
      <c r="C18" s="29" t="s">
        <v>334</v>
      </c>
      <c r="D18" s="30"/>
      <c r="E18" s="20">
        <f>E19+E20</f>
        <v>0</v>
      </c>
      <c r="F18" s="20">
        <f>F19+F20</f>
        <v>0</v>
      </c>
      <c r="G18" s="20">
        <f>G19+G20</f>
        <v>0</v>
      </c>
      <c r="H18" s="20">
        <f>H19+H20</f>
        <v>0</v>
      </c>
      <c r="I18" s="20">
        <f>I19+I20</f>
        <v>0</v>
      </c>
      <c r="U18" s="44"/>
      <c r="V18" s="44"/>
      <c r="W18" s="44"/>
    </row>
    <row r="19" spans="1:23" x14ac:dyDescent="0.2">
      <c r="A19" s="28"/>
      <c r="B19" s="28"/>
      <c r="C19" s="29" t="s">
        <v>272</v>
      </c>
      <c r="D19" s="30"/>
      <c r="E19" s="22">
        <v>0</v>
      </c>
      <c r="F19" s="22">
        <v>0</v>
      </c>
      <c r="G19" s="22">
        <v>0</v>
      </c>
      <c r="H19" s="19">
        <v>0</v>
      </c>
      <c r="I19" s="18">
        <v>0</v>
      </c>
      <c r="U19" s="44"/>
      <c r="V19" s="44"/>
      <c r="W19" s="44"/>
    </row>
    <row r="20" spans="1:23" x14ac:dyDescent="0.2">
      <c r="A20" s="28"/>
      <c r="B20" s="28"/>
      <c r="C20" s="29" t="s">
        <v>273</v>
      </c>
      <c r="D20" s="30"/>
      <c r="E20" s="22">
        <v>0</v>
      </c>
      <c r="F20" s="22">
        <v>0</v>
      </c>
      <c r="G20" s="22">
        <v>0</v>
      </c>
      <c r="H20" s="19">
        <v>0</v>
      </c>
      <c r="I20" s="18">
        <v>0</v>
      </c>
      <c r="U20" s="44"/>
      <c r="V20" s="44"/>
      <c r="W20" s="44"/>
    </row>
    <row r="21" spans="1:23" x14ac:dyDescent="0.2">
      <c r="A21" s="28"/>
      <c r="B21" s="27">
        <v>4</v>
      </c>
      <c r="C21" s="29" t="s">
        <v>274</v>
      </c>
      <c r="D21" s="30"/>
      <c r="E21" s="22">
        <v>0</v>
      </c>
      <c r="F21" s="22">
        <v>0</v>
      </c>
      <c r="G21" s="22">
        <v>0</v>
      </c>
      <c r="H21" s="19">
        <v>0</v>
      </c>
      <c r="I21" s="18">
        <v>0</v>
      </c>
      <c r="U21" s="44"/>
      <c r="V21" s="44"/>
      <c r="W21" s="44"/>
    </row>
    <row r="22" spans="1:23" x14ac:dyDescent="0.2">
      <c r="A22" s="28"/>
      <c r="B22" s="28"/>
      <c r="C22" s="29" t="s">
        <v>275</v>
      </c>
      <c r="D22" s="30"/>
      <c r="E22" s="22">
        <v>0</v>
      </c>
      <c r="F22" s="22">
        <v>0</v>
      </c>
      <c r="G22" s="22">
        <v>0</v>
      </c>
      <c r="H22" s="19">
        <v>0</v>
      </c>
      <c r="I22" s="18">
        <v>0</v>
      </c>
      <c r="U22" s="44"/>
      <c r="V22" s="44"/>
      <c r="W22" s="44"/>
    </row>
    <row r="23" spans="1:23" x14ac:dyDescent="0.2">
      <c r="A23" s="28"/>
      <c r="B23" s="28"/>
      <c r="C23" s="29" t="s">
        <v>275</v>
      </c>
      <c r="D23" s="30"/>
      <c r="E23" s="22">
        <v>0</v>
      </c>
      <c r="F23" s="22">
        <v>0</v>
      </c>
      <c r="G23" s="22">
        <v>0</v>
      </c>
      <c r="H23" s="19">
        <v>0</v>
      </c>
      <c r="I23" s="18">
        <v>0</v>
      </c>
      <c r="U23" s="44"/>
      <c r="V23" s="44"/>
      <c r="W23" s="44"/>
    </row>
    <row r="24" spans="1:23" s="25" customFormat="1" ht="25.5" x14ac:dyDescent="0.2">
      <c r="A24" s="31" t="s">
        <v>14</v>
      </c>
      <c r="B24" s="32"/>
      <c r="C24" s="33" t="s">
        <v>276</v>
      </c>
      <c r="D24" s="34"/>
      <c r="E24" s="45">
        <f>E25+E41+E60+E80+E83</f>
        <v>2726</v>
      </c>
      <c r="F24" s="45">
        <f>F25+F41+F60+F80+F83</f>
        <v>2722</v>
      </c>
      <c r="G24" s="45">
        <f>G25+G41+G60+G80+G83</f>
        <v>569</v>
      </c>
      <c r="H24" s="45">
        <f>H25+H41+H60+H80+H83</f>
        <v>0</v>
      </c>
      <c r="I24" s="45">
        <f>I25+I41+I60+I80+I83</f>
        <v>0</v>
      </c>
      <c r="U24" s="44"/>
      <c r="V24" s="44"/>
      <c r="W24" s="44"/>
    </row>
    <row r="25" spans="1:23" ht="25.5" hidden="1" customHeight="1" x14ac:dyDescent="0.2">
      <c r="A25" s="28"/>
      <c r="B25" s="35">
        <v>1</v>
      </c>
      <c r="C25" s="29" t="s">
        <v>373</v>
      </c>
      <c r="D25" s="30"/>
      <c r="E25" s="48">
        <f>SUM(E38:E40)</f>
        <v>0</v>
      </c>
      <c r="F25" s="22">
        <v>0</v>
      </c>
      <c r="G25" s="48">
        <f>SUM(G38:G40)</f>
        <v>0</v>
      </c>
      <c r="H25" s="19">
        <v>0</v>
      </c>
      <c r="I25" s="18">
        <v>0</v>
      </c>
      <c r="U25" s="44"/>
      <c r="V25" s="44"/>
      <c r="W25" s="44"/>
    </row>
    <row r="26" spans="1:23" ht="25.5" hidden="1" customHeight="1" x14ac:dyDescent="0.2">
      <c r="A26" s="28"/>
      <c r="B26" s="28"/>
      <c r="C26" s="29" t="s">
        <v>277</v>
      </c>
      <c r="D26" s="30"/>
      <c r="E26" s="22">
        <v>0</v>
      </c>
      <c r="F26" s="22">
        <v>0</v>
      </c>
      <c r="G26" s="22">
        <v>0</v>
      </c>
      <c r="H26" s="19">
        <v>0</v>
      </c>
      <c r="I26" s="18">
        <v>0</v>
      </c>
      <c r="U26" s="44"/>
      <c r="V26" s="44"/>
      <c r="W26" s="44"/>
    </row>
    <row r="27" spans="1:23" ht="12.75" hidden="1" customHeight="1" x14ac:dyDescent="0.2">
      <c r="A27" s="28"/>
      <c r="B27" s="28"/>
      <c r="C27" s="29" t="s">
        <v>278</v>
      </c>
      <c r="D27" s="30"/>
      <c r="E27" s="22">
        <v>0</v>
      </c>
      <c r="F27" s="22">
        <v>0</v>
      </c>
      <c r="G27" s="22">
        <v>0</v>
      </c>
      <c r="H27" s="19">
        <v>0</v>
      </c>
      <c r="I27" s="18">
        <v>0</v>
      </c>
      <c r="U27" s="44"/>
      <c r="V27" s="44"/>
      <c r="W27" s="44"/>
    </row>
    <row r="28" spans="1:23" ht="12.75" hidden="1" customHeight="1" x14ac:dyDescent="0.2">
      <c r="A28" s="28"/>
      <c r="B28" s="28"/>
      <c r="C28" s="29" t="s">
        <v>278</v>
      </c>
      <c r="D28" s="30"/>
      <c r="E28" s="22">
        <v>0</v>
      </c>
      <c r="F28" s="22">
        <v>0</v>
      </c>
      <c r="G28" s="22">
        <v>0</v>
      </c>
      <c r="H28" s="19">
        <v>0</v>
      </c>
      <c r="I28" s="18">
        <v>0</v>
      </c>
      <c r="U28" s="44"/>
      <c r="V28" s="44"/>
      <c r="W28" s="44"/>
    </row>
    <row r="29" spans="1:23" ht="38.25" hidden="1" customHeight="1" x14ac:dyDescent="0.2">
      <c r="A29" s="28"/>
      <c r="B29" s="28"/>
      <c r="C29" s="29" t="s">
        <v>279</v>
      </c>
      <c r="D29" s="30"/>
      <c r="E29" s="22">
        <v>0</v>
      </c>
      <c r="F29" s="22">
        <v>0</v>
      </c>
      <c r="G29" s="22">
        <v>0</v>
      </c>
      <c r="H29" s="19">
        <v>0</v>
      </c>
      <c r="I29" s="18">
        <v>0</v>
      </c>
      <c r="U29" s="44"/>
      <c r="V29" s="44"/>
      <c r="W29" s="44"/>
    </row>
    <row r="30" spans="1:23" ht="12.75" hidden="1" customHeight="1" x14ac:dyDescent="0.2">
      <c r="A30" s="28"/>
      <c r="B30" s="28"/>
      <c r="C30" s="29" t="s">
        <v>278</v>
      </c>
      <c r="D30" s="30"/>
      <c r="E30" s="22">
        <v>0</v>
      </c>
      <c r="F30" s="22">
        <v>0</v>
      </c>
      <c r="G30" s="22">
        <v>0</v>
      </c>
      <c r="H30" s="19">
        <v>0</v>
      </c>
      <c r="I30" s="18">
        <v>0</v>
      </c>
      <c r="U30" s="44"/>
      <c r="V30" s="44"/>
      <c r="W30" s="44"/>
    </row>
    <row r="31" spans="1:23" ht="12.75" hidden="1" customHeight="1" x14ac:dyDescent="0.2">
      <c r="A31" s="28"/>
      <c r="B31" s="28"/>
      <c r="C31" s="29" t="s">
        <v>278</v>
      </c>
      <c r="D31" s="30"/>
      <c r="E31" s="22">
        <v>0</v>
      </c>
      <c r="F31" s="22">
        <v>0</v>
      </c>
      <c r="G31" s="22">
        <v>0</v>
      </c>
      <c r="H31" s="19">
        <v>0</v>
      </c>
      <c r="I31" s="18">
        <v>0</v>
      </c>
      <c r="U31" s="44"/>
      <c r="V31" s="44"/>
      <c r="W31" s="44"/>
    </row>
    <row r="32" spans="1:23" ht="38.25" hidden="1" customHeight="1" x14ac:dyDescent="0.2">
      <c r="A32" s="28"/>
      <c r="B32" s="28"/>
      <c r="C32" s="29" t="s">
        <v>280</v>
      </c>
      <c r="D32" s="30"/>
      <c r="E32" s="22">
        <v>0</v>
      </c>
      <c r="F32" s="22">
        <v>0</v>
      </c>
      <c r="G32" s="22">
        <v>0</v>
      </c>
      <c r="H32" s="19">
        <v>0</v>
      </c>
      <c r="I32" s="18">
        <v>0</v>
      </c>
      <c r="U32" s="44"/>
      <c r="V32" s="44"/>
      <c r="W32" s="44"/>
    </row>
    <row r="33" spans="1:23" ht="12.75" hidden="1" customHeight="1" x14ac:dyDescent="0.2">
      <c r="A33" s="28"/>
      <c r="B33" s="28"/>
      <c r="C33" s="29" t="s">
        <v>278</v>
      </c>
      <c r="D33" s="30"/>
      <c r="E33" s="22">
        <v>0</v>
      </c>
      <c r="F33" s="22">
        <v>0</v>
      </c>
      <c r="G33" s="22">
        <v>0</v>
      </c>
      <c r="H33" s="19">
        <v>0</v>
      </c>
      <c r="I33" s="18">
        <v>0</v>
      </c>
      <c r="U33" s="44"/>
      <c r="V33" s="44"/>
      <c r="W33" s="44"/>
    </row>
    <row r="34" spans="1:23" ht="12.75" hidden="1" customHeight="1" x14ac:dyDescent="0.2">
      <c r="A34" s="28"/>
      <c r="B34" s="28"/>
      <c r="C34" s="29" t="s">
        <v>278</v>
      </c>
      <c r="D34" s="30"/>
      <c r="E34" s="22">
        <v>0</v>
      </c>
      <c r="F34" s="22">
        <v>0</v>
      </c>
      <c r="G34" s="22">
        <v>0</v>
      </c>
      <c r="H34" s="19">
        <v>0</v>
      </c>
      <c r="I34" s="18">
        <v>0</v>
      </c>
      <c r="U34" s="44"/>
      <c r="V34" s="44"/>
      <c r="W34" s="44"/>
    </row>
    <row r="35" spans="1:23" ht="63.75" hidden="1" customHeight="1" x14ac:dyDescent="0.2">
      <c r="A35" s="28"/>
      <c r="B35" s="28"/>
      <c r="C35" s="29" t="s">
        <v>281</v>
      </c>
      <c r="D35" s="30"/>
      <c r="E35" s="22">
        <v>0</v>
      </c>
      <c r="F35" s="22">
        <v>0</v>
      </c>
      <c r="G35" s="22">
        <v>0</v>
      </c>
      <c r="H35" s="19">
        <v>0</v>
      </c>
      <c r="I35" s="18">
        <v>0</v>
      </c>
      <c r="U35" s="44"/>
      <c r="V35" s="44"/>
      <c r="W35" s="44"/>
    </row>
    <row r="36" spans="1:23" ht="12.75" hidden="1" customHeight="1" x14ac:dyDescent="0.2">
      <c r="A36" s="28"/>
      <c r="B36" s="28"/>
      <c r="C36" s="29" t="s">
        <v>278</v>
      </c>
      <c r="D36" s="30"/>
      <c r="E36" s="22">
        <v>0</v>
      </c>
      <c r="F36" s="22">
        <v>0</v>
      </c>
      <c r="G36" s="22">
        <v>0</v>
      </c>
      <c r="H36" s="19">
        <v>0</v>
      </c>
      <c r="I36" s="18">
        <v>0</v>
      </c>
      <c r="U36" s="44"/>
      <c r="V36" s="44"/>
      <c r="W36" s="44"/>
    </row>
    <row r="37" spans="1:23" ht="12.75" hidden="1" customHeight="1" x14ac:dyDescent="0.2">
      <c r="A37" s="28"/>
      <c r="B37" s="28"/>
      <c r="C37" s="29" t="s">
        <v>278</v>
      </c>
      <c r="D37" s="30"/>
      <c r="E37" s="22">
        <v>0</v>
      </c>
      <c r="F37" s="22">
        <v>0</v>
      </c>
      <c r="G37" s="22">
        <v>0</v>
      </c>
      <c r="H37" s="19">
        <v>0</v>
      </c>
      <c r="I37" s="18">
        <v>0</v>
      </c>
      <c r="U37" s="44"/>
      <c r="V37" s="44"/>
      <c r="W37" s="44"/>
    </row>
    <row r="38" spans="1:23" ht="25.5" hidden="1" customHeight="1" x14ac:dyDescent="0.2">
      <c r="A38" s="28"/>
      <c r="B38" s="28"/>
      <c r="C38" s="29" t="s">
        <v>374</v>
      </c>
      <c r="D38" s="30"/>
      <c r="E38" s="22"/>
      <c r="F38" s="22">
        <v>0</v>
      </c>
      <c r="G38" s="22"/>
      <c r="H38" s="19"/>
      <c r="I38" s="18"/>
      <c r="U38" s="44"/>
      <c r="V38" s="44"/>
      <c r="W38" s="44"/>
    </row>
    <row r="39" spans="1:23" ht="31.5" customHeight="1" x14ac:dyDescent="0.2">
      <c r="A39" s="28"/>
      <c r="B39" s="28"/>
      <c r="C39" s="26" t="s">
        <v>404</v>
      </c>
      <c r="D39" s="36"/>
      <c r="E39" s="22">
        <v>0</v>
      </c>
      <c r="F39" s="22"/>
      <c r="G39" s="22">
        <v>0</v>
      </c>
      <c r="H39" s="19"/>
      <c r="I39" s="18"/>
      <c r="J39" s="56"/>
      <c r="U39" s="44"/>
      <c r="V39" s="44"/>
      <c r="W39" s="44"/>
    </row>
    <row r="40" spans="1:23" ht="38.25" x14ac:dyDescent="0.2">
      <c r="A40" s="28"/>
      <c r="B40" s="28"/>
      <c r="C40" s="29" t="s">
        <v>279</v>
      </c>
      <c r="D40" s="30"/>
      <c r="E40" s="22">
        <v>0</v>
      </c>
      <c r="F40" s="22">
        <v>0</v>
      </c>
      <c r="G40" s="22">
        <v>0</v>
      </c>
      <c r="H40" s="19">
        <v>0</v>
      </c>
      <c r="I40" s="18">
        <v>0</v>
      </c>
      <c r="U40" s="44"/>
      <c r="V40" s="44"/>
      <c r="W40" s="44"/>
    </row>
    <row r="41" spans="1:23" x14ac:dyDescent="0.2">
      <c r="A41" s="32"/>
      <c r="B41" s="31">
        <v>2</v>
      </c>
      <c r="C41" s="33" t="s">
        <v>282</v>
      </c>
      <c r="D41" s="34"/>
      <c r="E41" s="45">
        <f>E42+E53+E54</f>
        <v>171</v>
      </c>
      <c r="F41" s="45">
        <f>F42+F53+F54</f>
        <v>169</v>
      </c>
      <c r="G41" s="45">
        <f>G42+G53+G54</f>
        <v>0</v>
      </c>
      <c r="H41" s="45">
        <f>H42+H53+H54</f>
        <v>0</v>
      </c>
      <c r="I41" s="45">
        <v>0</v>
      </c>
      <c r="U41" s="44"/>
      <c r="V41" s="44"/>
      <c r="W41" s="44"/>
    </row>
    <row r="42" spans="1:23" ht="25.5" x14ac:dyDescent="0.2">
      <c r="A42" s="28"/>
      <c r="B42" s="28"/>
      <c r="C42" s="29" t="s">
        <v>277</v>
      </c>
      <c r="D42" s="30"/>
      <c r="E42" s="49">
        <f>SUM(E43:E52)</f>
        <v>171</v>
      </c>
      <c r="F42" s="49">
        <f>SUM(F43:F52)</f>
        <v>169</v>
      </c>
      <c r="G42" s="49">
        <f>SUM(G43:G52)</f>
        <v>0</v>
      </c>
      <c r="H42" s="49">
        <v>0</v>
      </c>
      <c r="I42" s="49">
        <v>0</v>
      </c>
      <c r="U42" s="44"/>
      <c r="V42" s="44"/>
      <c r="W42" s="44"/>
    </row>
    <row r="43" spans="1:23" x14ac:dyDescent="0.2">
      <c r="A43" s="28"/>
      <c r="B43" s="28"/>
      <c r="C43" s="26" t="s">
        <v>343</v>
      </c>
      <c r="D43" s="21">
        <v>46022</v>
      </c>
      <c r="E43" s="50">
        <v>0</v>
      </c>
      <c r="F43" s="50"/>
      <c r="G43" s="50">
        <v>0</v>
      </c>
      <c r="H43" s="49"/>
      <c r="I43" s="49"/>
      <c r="J43" s="57"/>
      <c r="U43" s="44"/>
      <c r="V43" s="44"/>
      <c r="W43" s="44"/>
    </row>
    <row r="44" spans="1:23" x14ac:dyDescent="0.2">
      <c r="A44" s="28"/>
      <c r="B44" s="28"/>
      <c r="C44" s="26" t="s">
        <v>375</v>
      </c>
      <c r="D44" s="21">
        <v>45869</v>
      </c>
      <c r="E44" s="50">
        <v>8</v>
      </c>
      <c r="F44" s="50">
        <v>8</v>
      </c>
      <c r="G44" s="50">
        <v>0</v>
      </c>
      <c r="H44" s="49"/>
      <c r="I44" s="49"/>
      <c r="U44" s="44"/>
      <c r="V44" s="44"/>
      <c r="W44" s="44"/>
    </row>
    <row r="45" spans="1:23" x14ac:dyDescent="0.2">
      <c r="A45" s="28"/>
      <c r="B45" s="28"/>
      <c r="C45" s="26" t="s">
        <v>430</v>
      </c>
      <c r="D45" s="21">
        <v>45869</v>
      </c>
      <c r="E45" s="50">
        <v>5</v>
      </c>
      <c r="F45" s="50">
        <v>4</v>
      </c>
      <c r="G45" s="50">
        <v>0</v>
      </c>
      <c r="H45" s="49"/>
      <c r="I45" s="49"/>
      <c r="U45" s="44"/>
      <c r="V45" s="44"/>
      <c r="W45" s="44"/>
    </row>
    <row r="46" spans="1:23" x14ac:dyDescent="0.2">
      <c r="A46" s="28"/>
      <c r="B46" s="28"/>
      <c r="C46" s="26" t="s">
        <v>376</v>
      </c>
      <c r="D46" s="21"/>
      <c r="E46" s="50"/>
      <c r="F46" s="50">
        <v>0</v>
      </c>
      <c r="G46" s="50"/>
      <c r="H46" s="49"/>
      <c r="I46" s="49"/>
      <c r="U46" s="44"/>
      <c r="V46" s="44"/>
      <c r="W46" s="44"/>
    </row>
    <row r="47" spans="1:23" x14ac:dyDescent="0.2">
      <c r="A47" s="28"/>
      <c r="B47" s="28"/>
      <c r="C47" s="26" t="s">
        <v>431</v>
      </c>
      <c r="D47" s="21">
        <v>46022</v>
      </c>
      <c r="E47" s="50">
        <v>12</v>
      </c>
      <c r="F47" s="50">
        <v>12</v>
      </c>
      <c r="G47" s="50">
        <v>0</v>
      </c>
      <c r="H47" s="49"/>
      <c r="I47" s="49"/>
      <c r="U47" s="44"/>
      <c r="V47" s="44"/>
      <c r="W47" s="44"/>
    </row>
    <row r="48" spans="1:23" x14ac:dyDescent="0.2">
      <c r="A48" s="28"/>
      <c r="B48" s="28"/>
      <c r="C48" s="26" t="s">
        <v>377</v>
      </c>
      <c r="D48" s="21"/>
      <c r="E48" s="50">
        <v>0</v>
      </c>
      <c r="F48" s="50">
        <v>0</v>
      </c>
      <c r="G48" s="50">
        <v>0</v>
      </c>
      <c r="H48" s="49"/>
      <c r="I48" s="49"/>
      <c r="U48" s="44"/>
      <c r="V48" s="44"/>
      <c r="W48" s="44"/>
    </row>
    <row r="49" spans="1:23" x14ac:dyDescent="0.2">
      <c r="A49" s="28"/>
      <c r="B49" s="28"/>
      <c r="C49" s="26" t="s">
        <v>378</v>
      </c>
      <c r="D49" s="21"/>
      <c r="E49" s="50">
        <v>0</v>
      </c>
      <c r="F49" s="50">
        <v>0</v>
      </c>
      <c r="G49" s="50">
        <v>0</v>
      </c>
      <c r="H49" s="49"/>
      <c r="I49" s="49"/>
      <c r="U49" s="44"/>
      <c r="V49" s="44"/>
      <c r="W49" s="44"/>
    </row>
    <row r="50" spans="1:23" ht="25.5" x14ac:dyDescent="0.2">
      <c r="A50" s="28"/>
      <c r="B50" s="28"/>
      <c r="C50" s="26" t="s">
        <v>379</v>
      </c>
      <c r="D50" s="36"/>
      <c r="E50" s="50"/>
      <c r="F50" s="50">
        <v>0</v>
      </c>
      <c r="G50" s="50"/>
      <c r="H50" s="49"/>
      <c r="I50" s="49"/>
      <c r="U50" s="44"/>
      <c r="V50" s="44"/>
      <c r="W50" s="44"/>
    </row>
    <row r="51" spans="1:23" x14ac:dyDescent="0.2">
      <c r="A51" s="28"/>
      <c r="B51" s="28"/>
      <c r="C51" s="26" t="s">
        <v>405</v>
      </c>
      <c r="D51" s="36">
        <v>45473</v>
      </c>
      <c r="E51" s="50">
        <v>0</v>
      </c>
      <c r="F51" s="50"/>
      <c r="G51" s="50">
        <v>0</v>
      </c>
      <c r="H51" s="49"/>
      <c r="I51" s="49"/>
      <c r="U51" s="44"/>
      <c r="V51" s="44"/>
      <c r="W51" s="44"/>
    </row>
    <row r="52" spans="1:23" x14ac:dyDescent="0.2">
      <c r="A52" s="28"/>
      <c r="B52" s="28"/>
      <c r="C52" s="26" t="s">
        <v>432</v>
      </c>
      <c r="D52" s="36">
        <v>46022</v>
      </c>
      <c r="E52" s="50">
        <v>146</v>
      </c>
      <c r="F52" s="50">
        <v>145</v>
      </c>
      <c r="G52" s="50">
        <v>0</v>
      </c>
      <c r="H52" s="49"/>
      <c r="I52" s="49"/>
      <c r="U52" s="44"/>
      <c r="V52" s="44"/>
      <c r="W52" s="44"/>
    </row>
    <row r="53" spans="1:23" ht="38.25" x14ac:dyDescent="0.2">
      <c r="A53" s="28"/>
      <c r="B53" s="28"/>
      <c r="C53" s="29" t="s">
        <v>279</v>
      </c>
      <c r="D53" s="30"/>
      <c r="E53" s="50"/>
      <c r="F53" s="50">
        <v>0</v>
      </c>
      <c r="G53" s="50"/>
      <c r="H53" s="50">
        <v>0</v>
      </c>
      <c r="I53" s="50">
        <v>0</v>
      </c>
      <c r="U53" s="44"/>
      <c r="V53" s="44"/>
      <c r="W53" s="44"/>
    </row>
    <row r="54" spans="1:23" ht="63.75" x14ac:dyDescent="0.2">
      <c r="A54" s="28"/>
      <c r="B54" s="28"/>
      <c r="C54" s="29" t="s">
        <v>281</v>
      </c>
      <c r="D54" s="30"/>
      <c r="E54" s="49">
        <v>0</v>
      </c>
      <c r="F54" s="49">
        <f>SUM(F55:F59)</f>
        <v>0</v>
      </c>
      <c r="G54" s="49">
        <v>0</v>
      </c>
      <c r="H54" s="49">
        <f>SUM(H59:H59)</f>
        <v>0</v>
      </c>
      <c r="I54" s="49">
        <f>SUM(I59:I59)</f>
        <v>0</v>
      </c>
      <c r="U54" s="44"/>
      <c r="V54" s="44"/>
      <c r="W54" s="44"/>
    </row>
    <row r="55" spans="1:23" x14ac:dyDescent="0.2">
      <c r="A55" s="28"/>
      <c r="B55" s="28"/>
      <c r="C55" s="29" t="s">
        <v>380</v>
      </c>
      <c r="D55" s="36"/>
      <c r="E55" s="22">
        <v>0</v>
      </c>
      <c r="F55" s="22">
        <v>0</v>
      </c>
      <c r="G55" s="22">
        <v>0</v>
      </c>
      <c r="H55" s="19"/>
      <c r="I55" s="18"/>
      <c r="U55" s="44"/>
      <c r="V55" s="44"/>
      <c r="W55" s="44"/>
    </row>
    <row r="56" spans="1:23" ht="25.5" x14ac:dyDescent="0.2">
      <c r="A56" s="28"/>
      <c r="B56" s="28"/>
      <c r="C56" s="29" t="s">
        <v>381</v>
      </c>
      <c r="D56" s="36"/>
      <c r="E56" s="22">
        <v>0</v>
      </c>
      <c r="F56" s="22">
        <v>0</v>
      </c>
      <c r="G56" s="22">
        <v>0</v>
      </c>
      <c r="H56" s="19"/>
      <c r="I56" s="18"/>
      <c r="U56" s="44"/>
      <c r="V56" s="44"/>
      <c r="W56" s="44"/>
    </row>
    <row r="57" spans="1:23" ht="25.5" x14ac:dyDescent="0.2">
      <c r="A57" s="28"/>
      <c r="B57" s="28"/>
      <c r="C57" s="29" t="s">
        <v>403</v>
      </c>
      <c r="D57" s="36">
        <v>45473</v>
      </c>
      <c r="E57" s="22">
        <v>0</v>
      </c>
      <c r="F57" s="22"/>
      <c r="G57" s="22">
        <v>0</v>
      </c>
      <c r="H57" s="19"/>
      <c r="I57" s="18"/>
      <c r="U57" s="44"/>
      <c r="V57" s="44"/>
      <c r="W57" s="44"/>
    </row>
    <row r="58" spans="1:23" x14ac:dyDescent="0.2">
      <c r="A58" s="28"/>
      <c r="B58" s="28"/>
      <c r="C58" s="29" t="s">
        <v>402</v>
      </c>
      <c r="D58" s="36">
        <v>45657</v>
      </c>
      <c r="E58" s="50">
        <v>0</v>
      </c>
      <c r="F58" s="50"/>
      <c r="G58" s="50">
        <v>0</v>
      </c>
      <c r="H58" s="50"/>
      <c r="I58" s="50"/>
      <c r="U58" s="44"/>
      <c r="V58" s="44"/>
      <c r="W58" s="44"/>
    </row>
    <row r="59" spans="1:23" x14ac:dyDescent="0.2">
      <c r="A59" s="28"/>
      <c r="B59" s="28"/>
      <c r="C59" s="29" t="s">
        <v>278</v>
      </c>
      <c r="D59" s="30"/>
      <c r="E59" s="22">
        <v>0</v>
      </c>
      <c r="F59" s="22">
        <v>0</v>
      </c>
      <c r="G59" s="22">
        <v>0</v>
      </c>
      <c r="H59" s="19">
        <v>0</v>
      </c>
      <c r="I59" s="18">
        <v>0</v>
      </c>
      <c r="U59" s="44"/>
      <c r="V59" s="44"/>
      <c r="W59" s="44"/>
    </row>
    <row r="60" spans="1:23" ht="25.5" x14ac:dyDescent="0.2">
      <c r="A60" s="28"/>
      <c r="B60" s="35">
        <v>3</v>
      </c>
      <c r="C60" s="29" t="s">
        <v>283</v>
      </c>
      <c r="D60" s="30"/>
      <c r="E60" s="45">
        <f>SUM(E61:E78)</f>
        <v>2252</v>
      </c>
      <c r="F60" s="45">
        <f>SUM(F61:F79)</f>
        <v>2250</v>
      </c>
      <c r="G60" s="45">
        <f>SUM(G61:G79)</f>
        <v>569</v>
      </c>
      <c r="H60" s="19">
        <v>0</v>
      </c>
      <c r="I60" s="18">
        <v>0</v>
      </c>
      <c r="J60" s="58"/>
      <c r="U60" s="44"/>
      <c r="V60" s="44"/>
      <c r="W60" s="44"/>
    </row>
    <row r="61" spans="1:23" ht="25.5" x14ac:dyDescent="0.2">
      <c r="A61" s="28"/>
      <c r="B61" s="28"/>
      <c r="C61" s="29" t="s">
        <v>277</v>
      </c>
      <c r="D61" s="30"/>
      <c r="E61" s="22">
        <v>0</v>
      </c>
      <c r="F61" s="22">
        <v>0</v>
      </c>
      <c r="G61" s="22">
        <v>0</v>
      </c>
      <c r="H61" s="19">
        <v>0</v>
      </c>
      <c r="I61" s="18">
        <v>0</v>
      </c>
      <c r="U61" s="44"/>
      <c r="V61" s="44"/>
      <c r="W61" s="44"/>
    </row>
    <row r="62" spans="1:23" ht="12.75" hidden="1" customHeight="1" x14ac:dyDescent="0.2">
      <c r="A62" s="28"/>
      <c r="B62" s="28"/>
      <c r="C62" s="29" t="s">
        <v>278</v>
      </c>
      <c r="D62" s="30"/>
      <c r="E62" s="22">
        <v>0</v>
      </c>
      <c r="F62" s="22">
        <v>0</v>
      </c>
      <c r="G62" s="22">
        <v>0</v>
      </c>
      <c r="H62" s="19">
        <v>0</v>
      </c>
      <c r="I62" s="18">
        <v>0</v>
      </c>
      <c r="U62" s="44"/>
      <c r="V62" s="44"/>
      <c r="W62" s="44"/>
    </row>
    <row r="63" spans="1:23" x14ac:dyDescent="0.2">
      <c r="A63" s="28"/>
      <c r="B63" s="28"/>
      <c r="C63" s="29" t="s">
        <v>278</v>
      </c>
      <c r="D63" s="30"/>
      <c r="E63" s="22">
        <v>0</v>
      </c>
      <c r="F63" s="22">
        <v>0</v>
      </c>
      <c r="G63" s="22">
        <v>0</v>
      </c>
      <c r="H63" s="19">
        <v>0</v>
      </c>
      <c r="I63" s="18">
        <v>0</v>
      </c>
      <c r="U63" s="44"/>
      <c r="V63" s="44"/>
      <c r="W63" s="44"/>
    </row>
    <row r="64" spans="1:23" ht="38.25" x14ac:dyDescent="0.2">
      <c r="A64" s="28"/>
      <c r="B64" s="28"/>
      <c r="C64" s="29" t="s">
        <v>279</v>
      </c>
      <c r="D64" s="30"/>
      <c r="E64" s="22">
        <v>0</v>
      </c>
      <c r="F64" s="22">
        <v>0</v>
      </c>
      <c r="G64" s="22">
        <v>0</v>
      </c>
      <c r="H64" s="19">
        <v>0</v>
      </c>
      <c r="I64" s="18">
        <v>0</v>
      </c>
      <c r="U64" s="44"/>
      <c r="V64" s="44"/>
      <c r="W64" s="44"/>
    </row>
    <row r="65" spans="1:23" ht="12.75" hidden="1" customHeight="1" x14ac:dyDescent="0.2">
      <c r="A65" s="28"/>
      <c r="B65" s="28"/>
      <c r="C65" s="29" t="s">
        <v>382</v>
      </c>
      <c r="D65" s="36" t="s">
        <v>399</v>
      </c>
      <c r="E65" s="22"/>
      <c r="F65" s="22">
        <v>0</v>
      </c>
      <c r="G65" s="22"/>
      <c r="H65" s="19"/>
      <c r="I65" s="18"/>
      <c r="U65" s="44"/>
      <c r="V65" s="44"/>
      <c r="W65" s="44"/>
    </row>
    <row r="66" spans="1:23" ht="12.75" hidden="1" customHeight="1" x14ac:dyDescent="0.2">
      <c r="A66" s="28"/>
      <c r="B66" s="28"/>
      <c r="C66" s="29" t="s">
        <v>400</v>
      </c>
      <c r="D66" s="36">
        <v>45229</v>
      </c>
      <c r="E66" s="22"/>
      <c r="F66" s="22">
        <v>0</v>
      </c>
      <c r="G66" s="22"/>
      <c r="H66" s="19"/>
      <c r="I66" s="18"/>
      <c r="U66" s="44"/>
      <c r="V66" s="44"/>
      <c r="W66" s="44"/>
    </row>
    <row r="67" spans="1:23" ht="28.5" customHeight="1" x14ac:dyDescent="0.2">
      <c r="A67" s="28"/>
      <c r="B67" s="28"/>
      <c r="C67" s="29" t="s">
        <v>433</v>
      </c>
      <c r="D67" s="36">
        <v>45869</v>
      </c>
      <c r="E67" s="22">
        <v>104</v>
      </c>
      <c r="F67" s="22">
        <v>104</v>
      </c>
      <c r="G67" s="22">
        <v>0</v>
      </c>
      <c r="H67" s="19"/>
      <c r="I67" s="18"/>
      <c r="J67">
        <v>104</v>
      </c>
      <c r="U67" s="44"/>
      <c r="V67" s="44"/>
      <c r="W67" s="44"/>
    </row>
    <row r="68" spans="1:23" ht="25.5" x14ac:dyDescent="0.2">
      <c r="A68" s="28"/>
      <c r="B68" s="28"/>
      <c r="C68" s="29" t="s">
        <v>434</v>
      </c>
      <c r="D68" s="36">
        <v>46022</v>
      </c>
      <c r="E68" s="22">
        <v>770</v>
      </c>
      <c r="F68" s="22">
        <v>770</v>
      </c>
      <c r="G68" s="22">
        <v>0</v>
      </c>
      <c r="H68" s="19"/>
      <c r="I68" s="18"/>
      <c r="U68" s="44"/>
      <c r="V68" s="44"/>
      <c r="W68" s="44"/>
    </row>
    <row r="69" spans="1:23" ht="38.25" x14ac:dyDescent="0.2">
      <c r="A69" s="28"/>
      <c r="B69" s="28"/>
      <c r="C69" s="29" t="s">
        <v>280</v>
      </c>
      <c r="D69" s="30"/>
      <c r="E69" s="22">
        <v>0</v>
      </c>
      <c r="F69" s="22">
        <v>0</v>
      </c>
      <c r="G69" s="22">
        <v>0</v>
      </c>
      <c r="H69" s="19">
        <v>0</v>
      </c>
      <c r="I69" s="18">
        <v>0</v>
      </c>
      <c r="J69" s="58"/>
      <c r="U69" s="44"/>
      <c r="V69" s="44"/>
      <c r="W69" s="44"/>
    </row>
    <row r="70" spans="1:23" ht="25.5" x14ac:dyDescent="0.2">
      <c r="A70" s="28"/>
      <c r="B70" s="28"/>
      <c r="C70" s="29" t="s">
        <v>415</v>
      </c>
      <c r="D70" s="36">
        <v>46022</v>
      </c>
      <c r="E70" s="22">
        <v>207</v>
      </c>
      <c r="F70" s="22">
        <v>207</v>
      </c>
      <c r="G70" s="22">
        <v>0</v>
      </c>
      <c r="H70" s="19">
        <v>0</v>
      </c>
      <c r="I70" s="18">
        <v>0</v>
      </c>
      <c r="J70" s="58"/>
      <c r="U70" s="44"/>
      <c r="V70" s="44"/>
      <c r="W70" s="44"/>
    </row>
    <row r="71" spans="1:23" ht="25.5" x14ac:dyDescent="0.2">
      <c r="A71" s="28"/>
      <c r="B71" s="28"/>
      <c r="C71" s="29" t="s">
        <v>435</v>
      </c>
      <c r="D71" s="36">
        <v>46022</v>
      </c>
      <c r="E71" s="22">
        <v>28</v>
      </c>
      <c r="F71" s="22">
        <v>28</v>
      </c>
      <c r="G71" s="22">
        <v>0</v>
      </c>
      <c r="H71" s="19">
        <v>0</v>
      </c>
      <c r="I71" s="18">
        <v>0</v>
      </c>
      <c r="U71" s="44"/>
      <c r="V71" s="44"/>
      <c r="W71" s="44"/>
    </row>
    <row r="72" spans="1:23" ht="25.5" x14ac:dyDescent="0.2">
      <c r="A72" s="28"/>
      <c r="B72" s="28"/>
      <c r="C72" s="29" t="s">
        <v>436</v>
      </c>
      <c r="D72" s="36">
        <v>46022</v>
      </c>
      <c r="E72" s="22">
        <v>50</v>
      </c>
      <c r="F72" s="22">
        <v>50</v>
      </c>
      <c r="G72" s="22">
        <v>0</v>
      </c>
      <c r="H72" s="19"/>
      <c r="I72" s="18"/>
      <c r="U72" s="44"/>
      <c r="V72" s="44"/>
      <c r="W72" s="44"/>
    </row>
    <row r="73" spans="1:23" ht="25.5" x14ac:dyDescent="0.2">
      <c r="A73" s="28"/>
      <c r="B73" s="28"/>
      <c r="C73" s="29" t="s">
        <v>416</v>
      </c>
      <c r="D73" s="36">
        <v>46022</v>
      </c>
      <c r="E73" s="22">
        <v>34</v>
      </c>
      <c r="F73" s="22">
        <v>34</v>
      </c>
      <c r="G73" s="22">
        <v>0</v>
      </c>
      <c r="H73" s="19"/>
      <c r="I73" s="18"/>
      <c r="U73" s="44"/>
      <c r="V73" s="44"/>
      <c r="W73" s="44"/>
    </row>
    <row r="74" spans="1:23" ht="12.75" customHeight="1" x14ac:dyDescent="0.2">
      <c r="A74" s="28"/>
      <c r="B74" s="28"/>
      <c r="C74" s="29" t="s">
        <v>414</v>
      </c>
      <c r="D74" s="36">
        <v>46022</v>
      </c>
      <c r="E74" s="22">
        <v>190</v>
      </c>
      <c r="F74" s="22">
        <v>190</v>
      </c>
      <c r="G74" s="22">
        <v>0</v>
      </c>
      <c r="H74" s="19"/>
      <c r="I74" s="18"/>
      <c r="U74" s="44"/>
      <c r="V74" s="44"/>
      <c r="W74" s="44"/>
    </row>
    <row r="75" spans="1:23" x14ac:dyDescent="0.2">
      <c r="A75" s="28"/>
      <c r="B75" s="28"/>
      <c r="C75" s="29" t="s">
        <v>417</v>
      </c>
      <c r="D75" s="36">
        <v>45869</v>
      </c>
      <c r="E75" s="22">
        <v>20</v>
      </c>
      <c r="F75" s="22">
        <v>20</v>
      </c>
      <c r="G75" s="22">
        <v>0</v>
      </c>
      <c r="H75" s="19"/>
      <c r="I75" s="18"/>
      <c r="U75" s="44"/>
      <c r="V75" s="44"/>
      <c r="W75" s="44"/>
    </row>
    <row r="76" spans="1:23" ht="12.75" customHeight="1" x14ac:dyDescent="0.2">
      <c r="A76" s="28"/>
      <c r="B76" s="28"/>
      <c r="C76" s="29" t="s">
        <v>419</v>
      </c>
      <c r="D76" s="36">
        <v>45869</v>
      </c>
      <c r="E76" s="22">
        <v>24</v>
      </c>
      <c r="F76" s="22">
        <v>24</v>
      </c>
      <c r="G76" s="22">
        <v>0</v>
      </c>
      <c r="H76" s="19"/>
      <c r="I76" s="18"/>
      <c r="U76" s="44"/>
      <c r="V76" s="44"/>
      <c r="W76" s="44"/>
    </row>
    <row r="77" spans="1:23" x14ac:dyDescent="0.2">
      <c r="A77" s="28"/>
      <c r="B77" s="28"/>
      <c r="C77" s="29" t="s">
        <v>418</v>
      </c>
      <c r="D77" s="36">
        <v>46022</v>
      </c>
      <c r="E77" s="22">
        <v>25</v>
      </c>
      <c r="F77" s="22">
        <v>25</v>
      </c>
      <c r="G77" s="22">
        <v>0</v>
      </c>
      <c r="H77" s="19">
        <v>0</v>
      </c>
      <c r="I77" s="18">
        <v>0</v>
      </c>
      <c r="U77" s="44"/>
      <c r="V77" s="44"/>
      <c r="W77" s="44"/>
    </row>
    <row r="78" spans="1:23" ht="25.5" x14ac:dyDescent="0.2">
      <c r="A78" s="28"/>
      <c r="B78" s="28"/>
      <c r="C78" s="29" t="s">
        <v>437</v>
      </c>
      <c r="D78" s="36">
        <v>46022</v>
      </c>
      <c r="E78" s="22">
        <v>800</v>
      </c>
      <c r="F78" s="22">
        <v>798</v>
      </c>
      <c r="G78" s="22">
        <v>0</v>
      </c>
      <c r="H78" s="19"/>
      <c r="I78" s="18"/>
      <c r="U78" s="44"/>
      <c r="V78" s="44"/>
      <c r="W78" s="44"/>
    </row>
    <row r="79" spans="1:23" x14ac:dyDescent="0.2">
      <c r="A79" s="28"/>
      <c r="B79" s="28"/>
      <c r="C79" s="29" t="s">
        <v>440</v>
      </c>
      <c r="D79" s="36">
        <v>46387</v>
      </c>
      <c r="E79" s="22"/>
      <c r="F79" s="22"/>
      <c r="G79" s="22">
        <v>569</v>
      </c>
      <c r="H79" s="19"/>
      <c r="I79" s="18"/>
      <c r="U79" s="44"/>
      <c r="V79" s="44"/>
      <c r="W79" s="44"/>
    </row>
    <row r="80" spans="1:23" x14ac:dyDescent="0.2">
      <c r="A80" s="28"/>
      <c r="B80" s="35">
        <v>4</v>
      </c>
      <c r="C80" s="29" t="s">
        <v>284</v>
      </c>
      <c r="D80" s="30"/>
      <c r="E80" s="45">
        <f>E81+E82</f>
        <v>303</v>
      </c>
      <c r="F80" s="45">
        <f t="shared" ref="F80:G80" si="0">F81+F82</f>
        <v>303</v>
      </c>
      <c r="G80" s="45">
        <f t="shared" si="0"/>
        <v>0</v>
      </c>
      <c r="H80" s="19">
        <v>0</v>
      </c>
      <c r="I80" s="18">
        <v>0</v>
      </c>
      <c r="U80" s="44"/>
      <c r="V80" s="44"/>
      <c r="W80" s="44"/>
    </row>
    <row r="81" spans="1:23" x14ac:dyDescent="0.2">
      <c r="A81" s="28"/>
      <c r="B81" s="35"/>
      <c r="C81" s="29" t="s">
        <v>401</v>
      </c>
      <c r="D81" s="36">
        <v>45960</v>
      </c>
      <c r="E81" s="22">
        <v>245</v>
      </c>
      <c r="F81" s="22">
        <v>245</v>
      </c>
      <c r="G81" s="22">
        <v>0</v>
      </c>
      <c r="H81" s="19"/>
      <c r="I81" s="18"/>
      <c r="J81">
        <v>245</v>
      </c>
      <c r="U81" s="44"/>
      <c r="V81" s="44"/>
      <c r="W81" s="44"/>
    </row>
    <row r="82" spans="1:23" x14ac:dyDescent="0.2">
      <c r="A82" s="28"/>
      <c r="B82" s="35"/>
      <c r="C82" s="29" t="s">
        <v>438</v>
      </c>
      <c r="D82" s="36">
        <v>46022</v>
      </c>
      <c r="E82" s="22">
        <v>58</v>
      </c>
      <c r="F82" s="22">
        <v>58</v>
      </c>
      <c r="G82" s="22">
        <v>0</v>
      </c>
      <c r="H82" s="19"/>
      <c r="I82" s="18"/>
      <c r="U82" s="44"/>
      <c r="V82" s="44"/>
      <c r="W82" s="44"/>
    </row>
    <row r="83" spans="1:23" ht="25.5" x14ac:dyDescent="0.2">
      <c r="A83" s="28"/>
      <c r="B83" s="35">
        <v>5</v>
      </c>
      <c r="C83" s="29" t="s">
        <v>285</v>
      </c>
      <c r="D83" s="30"/>
      <c r="E83" s="20">
        <f>E84+E85</f>
        <v>0</v>
      </c>
      <c r="F83" s="20">
        <f>F84+F85</f>
        <v>0</v>
      </c>
      <c r="G83" s="20">
        <f>G84+G85</f>
        <v>0</v>
      </c>
      <c r="H83" s="20">
        <f>H84+H85</f>
        <v>0</v>
      </c>
      <c r="I83" s="20">
        <f>I84+I85</f>
        <v>0</v>
      </c>
      <c r="U83" s="44"/>
      <c r="V83" s="44"/>
      <c r="W83" s="44"/>
    </row>
    <row r="84" spans="1:23" x14ac:dyDescent="0.2">
      <c r="A84" s="28"/>
      <c r="B84" s="28"/>
      <c r="C84" s="29" t="s">
        <v>272</v>
      </c>
      <c r="D84" s="36"/>
      <c r="E84" s="22">
        <v>0</v>
      </c>
      <c r="F84" s="22">
        <v>0</v>
      </c>
      <c r="G84" s="22">
        <v>0</v>
      </c>
      <c r="H84" s="19">
        <v>0</v>
      </c>
      <c r="I84" s="18">
        <v>0</v>
      </c>
      <c r="U84" s="44"/>
      <c r="V84" s="44"/>
      <c r="W84" s="44"/>
    </row>
    <row r="85" spans="1:23" x14ac:dyDescent="0.2">
      <c r="A85" s="28"/>
      <c r="B85" s="28"/>
      <c r="C85" s="29" t="s">
        <v>286</v>
      </c>
      <c r="D85" s="30"/>
      <c r="E85" s="22">
        <v>0</v>
      </c>
      <c r="F85" s="22">
        <v>0</v>
      </c>
      <c r="G85" s="22">
        <v>0</v>
      </c>
      <c r="H85" s="19">
        <v>0</v>
      </c>
      <c r="I85" s="18">
        <v>0</v>
      </c>
      <c r="U85" s="44"/>
      <c r="V85" s="44"/>
      <c r="W85" s="44"/>
    </row>
    <row r="86" spans="1:23" ht="12.75" hidden="1" customHeight="1" x14ac:dyDescent="0.2">
      <c r="A86" s="28"/>
      <c r="B86" s="28"/>
      <c r="C86" s="29" t="s">
        <v>278</v>
      </c>
      <c r="D86" s="30"/>
      <c r="E86" s="22">
        <v>0</v>
      </c>
      <c r="F86" s="22">
        <v>0</v>
      </c>
      <c r="G86" s="22">
        <v>0</v>
      </c>
      <c r="H86" s="19">
        <v>0</v>
      </c>
      <c r="I86" s="18">
        <v>0</v>
      </c>
      <c r="U86" s="44"/>
      <c r="V86" s="44"/>
      <c r="W86" s="44"/>
    </row>
    <row r="87" spans="1:23" ht="12.75" hidden="1" customHeight="1" x14ac:dyDescent="0.2">
      <c r="A87" s="28"/>
      <c r="B87" s="28"/>
      <c r="C87" s="29" t="s">
        <v>280</v>
      </c>
      <c r="D87" s="30"/>
      <c r="E87" s="22">
        <v>0</v>
      </c>
      <c r="F87" s="22">
        <v>0</v>
      </c>
      <c r="G87" s="22">
        <v>0</v>
      </c>
      <c r="H87" s="19">
        <v>0</v>
      </c>
      <c r="I87" s="18">
        <v>0</v>
      </c>
      <c r="U87" s="44"/>
      <c r="V87" s="44"/>
      <c r="W87" s="44"/>
    </row>
    <row r="88" spans="1:23" x14ac:dyDescent="0.2">
      <c r="A88" s="28"/>
      <c r="B88" s="28"/>
      <c r="C88" s="29" t="s">
        <v>278</v>
      </c>
      <c r="D88" s="30"/>
      <c r="E88" s="22">
        <v>0</v>
      </c>
      <c r="F88" s="22">
        <v>0</v>
      </c>
      <c r="G88" s="22">
        <v>0</v>
      </c>
      <c r="H88" s="19">
        <v>0</v>
      </c>
      <c r="I88" s="18">
        <v>0</v>
      </c>
      <c r="U88" s="44"/>
      <c r="V88" s="44"/>
      <c r="W88" s="44"/>
    </row>
    <row r="89" spans="1:23" ht="12.75" hidden="1" customHeight="1" x14ac:dyDescent="0.2">
      <c r="A89" s="28"/>
      <c r="B89" s="28"/>
      <c r="C89" s="29" t="s">
        <v>278</v>
      </c>
      <c r="D89" s="30"/>
      <c r="E89" s="22">
        <v>0</v>
      </c>
      <c r="F89" s="22">
        <v>0</v>
      </c>
      <c r="G89" s="22">
        <v>0</v>
      </c>
      <c r="H89" s="19">
        <v>0</v>
      </c>
      <c r="I89" s="18">
        <v>0</v>
      </c>
      <c r="U89" s="44"/>
      <c r="V89" s="44"/>
      <c r="W89" s="44"/>
    </row>
    <row r="90" spans="1:23" ht="12.75" hidden="1" customHeight="1" x14ac:dyDescent="0.2">
      <c r="A90" s="28"/>
      <c r="B90" s="28"/>
      <c r="C90" s="29" t="s">
        <v>281</v>
      </c>
      <c r="D90" s="30"/>
      <c r="E90" s="22">
        <v>0</v>
      </c>
      <c r="F90" s="22">
        <v>0</v>
      </c>
      <c r="G90" s="22">
        <v>0</v>
      </c>
      <c r="H90" s="19">
        <v>0</v>
      </c>
      <c r="I90" s="18">
        <v>0</v>
      </c>
      <c r="U90" s="44"/>
      <c r="V90" s="44"/>
      <c r="W90" s="44"/>
    </row>
    <row r="91" spans="1:23" x14ac:dyDescent="0.2">
      <c r="A91" s="28"/>
      <c r="B91" s="28"/>
      <c r="C91" s="29" t="s">
        <v>278</v>
      </c>
      <c r="D91" s="30"/>
      <c r="E91" s="22">
        <v>0</v>
      </c>
      <c r="F91" s="22">
        <v>0</v>
      </c>
      <c r="G91" s="22">
        <v>0</v>
      </c>
      <c r="H91" s="19">
        <v>0</v>
      </c>
      <c r="I91" s="18">
        <v>0</v>
      </c>
      <c r="U91" s="44"/>
      <c r="V91" s="44"/>
      <c r="W91" s="44"/>
    </row>
    <row r="92" spans="1:23" ht="12.75" hidden="1" customHeight="1" x14ac:dyDescent="0.2">
      <c r="A92" s="28"/>
      <c r="B92" s="28"/>
      <c r="C92" s="29" t="s">
        <v>278</v>
      </c>
      <c r="D92" s="30"/>
      <c r="E92" s="22">
        <v>0</v>
      </c>
      <c r="F92" s="22">
        <v>0</v>
      </c>
      <c r="G92" s="22">
        <v>0</v>
      </c>
      <c r="H92" s="19">
        <v>0</v>
      </c>
      <c r="I92" s="18">
        <v>0</v>
      </c>
    </row>
    <row r="93" spans="1:23" ht="12.75" hidden="1" customHeight="1" x14ac:dyDescent="0.2">
      <c r="A93" s="28"/>
      <c r="B93" s="35">
        <v>4</v>
      </c>
      <c r="C93" s="29" t="s">
        <v>284</v>
      </c>
      <c r="D93" s="30"/>
      <c r="E93" s="22">
        <v>0</v>
      </c>
      <c r="F93" s="22">
        <v>0</v>
      </c>
      <c r="G93" s="22">
        <v>0</v>
      </c>
      <c r="H93" s="19">
        <v>0</v>
      </c>
      <c r="I93" s="18">
        <v>0</v>
      </c>
    </row>
    <row r="94" spans="1:23" ht="25.5" x14ac:dyDescent="0.2">
      <c r="A94" s="28"/>
      <c r="B94" s="35">
        <v>5</v>
      </c>
      <c r="C94" s="29" t="s">
        <v>285</v>
      </c>
      <c r="D94" s="30"/>
      <c r="E94" s="20">
        <f>E95+E96</f>
        <v>0</v>
      </c>
      <c r="F94" s="20">
        <f>F95+F96</f>
        <v>0</v>
      </c>
      <c r="G94" s="20">
        <f>G95+G96</f>
        <v>0</v>
      </c>
      <c r="H94" s="20">
        <f>H95+H96</f>
        <v>0</v>
      </c>
      <c r="I94" s="20">
        <f>I95+I96</f>
        <v>0</v>
      </c>
    </row>
    <row r="95" spans="1:23" ht="12.75" hidden="1" customHeight="1" x14ac:dyDescent="0.2">
      <c r="A95" s="28"/>
      <c r="B95" s="28"/>
      <c r="C95" s="29" t="s">
        <v>286</v>
      </c>
      <c r="D95" s="30"/>
      <c r="E95" s="22">
        <v>0</v>
      </c>
      <c r="F95" s="22">
        <v>0</v>
      </c>
      <c r="G95" s="22">
        <v>0</v>
      </c>
      <c r="H95" s="19">
        <v>0</v>
      </c>
      <c r="I95" s="18">
        <v>0</v>
      </c>
    </row>
    <row r="96" spans="1:23" ht="12.75" hidden="1" customHeight="1" x14ac:dyDescent="0.2"/>
    <row r="97" spans="3:10" ht="12.75" customHeight="1" x14ac:dyDescent="0.2">
      <c r="C97" s="4" t="str">
        <f>[1]ANEXA1!B73</f>
        <v>DIRECTOR GENERAL</v>
      </c>
      <c r="E97" s="120" t="s">
        <v>324</v>
      </c>
      <c r="F97" s="120"/>
      <c r="G97" s="120"/>
      <c r="H97" s="14"/>
      <c r="I97" s="14"/>
      <c r="J97" s="44"/>
    </row>
    <row r="98" spans="3:10" x14ac:dyDescent="0.2">
      <c r="C98" s="24" t="str">
        <f>[1]ANEXA1!B74</f>
        <v>BUJOR IONUT ANTONIO</v>
      </c>
      <c r="E98" s="10" t="str">
        <f>[2]ANEXA1!H75</f>
        <v>FABIAN DANA IOANA</v>
      </c>
      <c r="F98" s="10"/>
      <c r="G98" s="10"/>
      <c r="H98" s="10"/>
      <c r="I98" s="10"/>
    </row>
    <row r="99" spans="3:10" x14ac:dyDescent="0.2">
      <c r="E99" s="10"/>
      <c r="F99" s="10"/>
      <c r="G99" s="10"/>
      <c r="H99" s="10"/>
      <c r="I99" s="10"/>
    </row>
    <row r="101" spans="3:10" ht="12.75" customHeight="1" x14ac:dyDescent="0.2">
      <c r="C101" s="24" t="s">
        <v>330</v>
      </c>
      <c r="E101" s="52" t="s">
        <v>383</v>
      </c>
      <c r="F101" s="52"/>
    </row>
    <row r="102" spans="3:10" x14ac:dyDescent="0.2">
      <c r="C102" s="24" t="s">
        <v>451</v>
      </c>
      <c r="E102" s="121" t="s">
        <v>384</v>
      </c>
      <c r="F102" s="121"/>
    </row>
    <row r="103" spans="3:10" ht="12.75" customHeight="1" x14ac:dyDescent="0.2"/>
  </sheetData>
  <sheetProtection selectLockedCells="1" selectUnlockedCells="1"/>
  <mergeCells count="10">
    <mergeCell ref="E97:G97"/>
    <mergeCell ref="E102:F102"/>
    <mergeCell ref="H1:I1"/>
    <mergeCell ref="A7:I7"/>
    <mergeCell ref="A10:A11"/>
    <mergeCell ref="B10:B11"/>
    <mergeCell ref="C10:C11"/>
    <mergeCell ref="D10:D11"/>
    <mergeCell ref="E10:F10"/>
    <mergeCell ref="G10:I10"/>
  </mergeCells>
  <pageMargins left="0.78740157480314965" right="0.78740157480314965" top="1.0629921259842521" bottom="1.0629921259842521" header="0.78740157480314965" footer="0.78740157480314965"/>
  <pageSetup paperSize="9" firstPageNumber="0" orientation="portrait" r:id="rId1"/>
  <headerFooter alignWithMargins="0">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3"/>
  <sheetViews>
    <sheetView zoomScale="94" zoomScaleNormal="94" workbookViewId="0">
      <selection activeCell="H20" sqref="H20"/>
    </sheetView>
  </sheetViews>
  <sheetFormatPr defaultColWidth="11.5703125" defaultRowHeight="12.75" x14ac:dyDescent="0.2"/>
  <cols>
    <col min="1" max="1" width="8.140625" customWidth="1"/>
    <col min="2" max="2" width="33.42578125" customWidth="1"/>
    <col min="3" max="3" width="9.5703125" customWidth="1"/>
    <col min="4" max="4" width="9.85546875" customWidth="1"/>
    <col min="5" max="5" width="9" customWidth="1"/>
    <col min="6" max="6" width="9.7109375" customWidth="1"/>
    <col min="7" max="7" width="8.42578125" customWidth="1"/>
    <col min="8" max="8" width="8.5703125" customWidth="1"/>
    <col min="9" max="9" width="8.7109375" customWidth="1"/>
    <col min="10" max="10" width="7.42578125" customWidth="1"/>
    <col min="11" max="11" width="8.42578125" customWidth="1"/>
  </cols>
  <sheetData>
    <row r="1" spans="1:13" ht="12.95" customHeight="1" x14ac:dyDescent="0.2">
      <c r="D1" s="1"/>
      <c r="E1" s="1"/>
      <c r="F1" s="1"/>
      <c r="G1" s="1"/>
      <c r="H1" s="1"/>
      <c r="I1" s="1"/>
      <c r="J1" s="116" t="s">
        <v>287</v>
      </c>
      <c r="K1" s="116"/>
    </row>
    <row r="2" spans="1:13" ht="12.95" customHeight="1" x14ac:dyDescent="0.25">
      <c r="A2" s="2" t="str">
        <f>ANEXA1!A2</f>
        <v>PRIMARIA MUNICIPIULUI SATU MARE</v>
      </c>
      <c r="D2" s="3"/>
      <c r="E2" s="3"/>
      <c r="F2" s="3"/>
      <c r="G2" s="3"/>
      <c r="H2" s="3"/>
      <c r="I2" s="1"/>
      <c r="J2" s="1"/>
      <c r="K2" s="1"/>
      <c r="L2" s="1"/>
      <c r="M2" s="12"/>
    </row>
    <row r="3" spans="1:13" ht="12.95" customHeight="1" x14ac:dyDescent="0.25">
      <c r="A3" s="2" t="str">
        <f>ANEXA1!A3</f>
        <v>Operatorul economic: TRANSURBAN SA</v>
      </c>
      <c r="D3" s="3"/>
      <c r="E3" s="3"/>
      <c r="F3" s="3"/>
      <c r="G3" s="3"/>
      <c r="H3" s="3" t="s">
        <v>331</v>
      </c>
      <c r="I3" s="1"/>
      <c r="J3" s="1"/>
      <c r="K3" s="1"/>
      <c r="L3" s="1"/>
      <c r="M3" s="12"/>
    </row>
    <row r="4" spans="1:13" ht="12.95" customHeight="1" x14ac:dyDescent="0.25">
      <c r="A4" s="2" t="str">
        <f>ANEXA1!A4</f>
        <v>Sediul/Adresa: Satu Mare, str. Gara ferastrau, nr. 9</v>
      </c>
      <c r="D4" s="3"/>
      <c r="E4" s="3"/>
      <c r="F4" s="3"/>
      <c r="G4" s="3"/>
      <c r="H4" s="3"/>
      <c r="I4" s="1"/>
      <c r="J4" s="1"/>
      <c r="K4" s="1"/>
      <c r="L4" s="1"/>
      <c r="M4" s="12"/>
    </row>
    <row r="5" spans="1:13" ht="12.95" customHeight="1" x14ac:dyDescent="0.25">
      <c r="A5" s="2" t="str">
        <f>ANEXA1!A5</f>
        <v>Cod unic de înregistrare RO18171186</v>
      </c>
      <c r="D5" s="3"/>
      <c r="E5" s="3"/>
      <c r="F5" s="3"/>
      <c r="G5" s="3"/>
      <c r="H5" s="3"/>
      <c r="I5" s="1"/>
      <c r="J5" s="1"/>
      <c r="K5" s="1"/>
      <c r="L5" s="1"/>
      <c r="M5" s="12"/>
    </row>
    <row r="6" spans="1:13" ht="12.95" customHeight="1" x14ac:dyDescent="0.25">
      <c r="A6" s="99" t="s">
        <v>288</v>
      </c>
      <c r="B6" s="99"/>
      <c r="C6" s="99"/>
      <c r="D6" s="99"/>
      <c r="E6" s="99"/>
      <c r="F6" s="99"/>
      <c r="G6" s="99"/>
      <c r="H6" s="99"/>
      <c r="I6" s="99"/>
      <c r="J6" s="99"/>
      <c r="K6" s="99"/>
      <c r="L6" s="1"/>
    </row>
    <row r="7" spans="1:13" ht="12.95" customHeight="1" x14ac:dyDescent="0.25">
      <c r="A7" s="11"/>
      <c r="D7" s="1"/>
      <c r="E7" s="1"/>
      <c r="F7" s="1"/>
      <c r="G7" s="1"/>
      <c r="H7" s="1"/>
      <c r="I7" s="1"/>
      <c r="J7" s="1"/>
      <c r="K7" s="1"/>
      <c r="L7" s="1"/>
    </row>
    <row r="8" spans="1:13" ht="12.95" customHeight="1" x14ac:dyDescent="0.2">
      <c r="D8" s="1"/>
      <c r="E8" s="1"/>
      <c r="F8" s="1"/>
      <c r="G8" s="1"/>
      <c r="H8" s="1"/>
      <c r="I8" s="1"/>
      <c r="J8" s="1"/>
      <c r="K8" s="1"/>
      <c r="L8" s="1"/>
    </row>
    <row r="9" spans="1:13" ht="12.95" customHeight="1" x14ac:dyDescent="0.2">
      <c r="D9" s="1"/>
      <c r="E9" s="1"/>
      <c r="F9" s="1"/>
      <c r="G9" s="1"/>
      <c r="H9" s="1"/>
      <c r="I9" s="1"/>
      <c r="J9" s="1"/>
      <c r="K9" s="4" t="s">
        <v>0</v>
      </c>
    </row>
    <row r="10" spans="1:13" ht="12.75" customHeight="1" x14ac:dyDescent="0.2">
      <c r="A10" s="96" t="s">
        <v>260</v>
      </c>
      <c r="B10" s="96" t="s">
        <v>289</v>
      </c>
      <c r="C10" s="96" t="s">
        <v>290</v>
      </c>
      <c r="D10" s="96" t="s">
        <v>291</v>
      </c>
      <c r="E10" s="96"/>
      <c r="F10" s="96" t="s">
        <v>292</v>
      </c>
      <c r="G10" s="96"/>
      <c r="H10" s="96" t="s">
        <v>293</v>
      </c>
      <c r="I10" s="96"/>
      <c r="J10" s="96" t="s">
        <v>294</v>
      </c>
      <c r="K10" s="96"/>
    </row>
    <row r="11" spans="1:13" ht="12.75" customHeight="1" x14ac:dyDescent="0.2">
      <c r="A11" s="96"/>
      <c r="B11" s="96"/>
      <c r="C11" s="96"/>
      <c r="D11" s="96" t="s">
        <v>295</v>
      </c>
      <c r="E11" s="96"/>
      <c r="F11" s="96" t="s">
        <v>296</v>
      </c>
      <c r="G11" s="96"/>
      <c r="H11" s="96" t="s">
        <v>296</v>
      </c>
      <c r="I11" s="96"/>
      <c r="J11" s="96" t="s">
        <v>296</v>
      </c>
      <c r="K11" s="96"/>
    </row>
    <row r="12" spans="1:13" ht="25.5" x14ac:dyDescent="0.2">
      <c r="A12" s="96"/>
      <c r="B12" s="96"/>
      <c r="C12" s="96"/>
      <c r="D12" s="6" t="s">
        <v>297</v>
      </c>
      <c r="E12" s="6" t="s">
        <v>86</v>
      </c>
      <c r="F12" s="6" t="s">
        <v>298</v>
      </c>
      <c r="G12" s="6" t="s">
        <v>86</v>
      </c>
      <c r="H12" s="6" t="s">
        <v>298</v>
      </c>
      <c r="I12" s="6" t="s">
        <v>86</v>
      </c>
      <c r="J12" s="6" t="s">
        <v>298</v>
      </c>
      <c r="K12" s="6" t="s">
        <v>86</v>
      </c>
    </row>
    <row r="13" spans="1:13" x14ac:dyDescent="0.2">
      <c r="A13" s="6">
        <v>0</v>
      </c>
      <c r="B13" s="6">
        <v>1</v>
      </c>
      <c r="C13" s="6">
        <v>2</v>
      </c>
      <c r="D13" s="6">
        <v>3</v>
      </c>
      <c r="E13" s="6">
        <v>4</v>
      </c>
      <c r="F13" s="6">
        <v>5</v>
      </c>
      <c r="G13" s="6">
        <v>6</v>
      </c>
      <c r="H13" s="6">
        <v>7</v>
      </c>
      <c r="I13" s="6">
        <v>8</v>
      </c>
      <c r="J13" s="6">
        <v>9</v>
      </c>
      <c r="K13" s="6">
        <v>10</v>
      </c>
    </row>
    <row r="14" spans="1:13" ht="25.5" x14ac:dyDescent="0.2">
      <c r="A14" s="7" t="s">
        <v>299</v>
      </c>
      <c r="B14" s="9" t="s">
        <v>288</v>
      </c>
      <c r="C14" s="13"/>
      <c r="D14" s="8"/>
      <c r="E14" s="8"/>
      <c r="F14" s="13"/>
      <c r="G14" s="13"/>
      <c r="H14" s="13"/>
      <c r="I14" s="13"/>
      <c r="J14" s="13"/>
      <c r="K14" s="13"/>
    </row>
    <row r="15" spans="1:13" x14ac:dyDescent="0.2">
      <c r="A15" s="7">
        <v>1</v>
      </c>
      <c r="B15" s="9" t="s">
        <v>300</v>
      </c>
      <c r="C15" s="13"/>
      <c r="D15" s="7" t="s">
        <v>77</v>
      </c>
      <c r="E15" s="7" t="s">
        <v>77</v>
      </c>
      <c r="F15" s="13"/>
      <c r="G15" s="13"/>
      <c r="H15" s="13"/>
      <c r="I15" s="13"/>
      <c r="J15" s="13"/>
      <c r="K15" s="13"/>
    </row>
    <row r="16" spans="1:13" x14ac:dyDescent="0.2">
      <c r="A16" s="7">
        <v>2</v>
      </c>
      <c r="B16" s="9" t="s">
        <v>301</v>
      </c>
      <c r="C16" s="13"/>
      <c r="D16" s="7" t="s">
        <v>77</v>
      </c>
      <c r="E16" s="7" t="s">
        <v>77</v>
      </c>
      <c r="F16" s="13"/>
      <c r="G16" s="13"/>
      <c r="H16" s="13"/>
      <c r="I16" s="13"/>
      <c r="J16" s="13"/>
      <c r="K16" s="13"/>
    </row>
    <row r="17" spans="1:11" x14ac:dyDescent="0.2">
      <c r="A17" s="8"/>
      <c r="B17" s="9" t="s">
        <v>302</v>
      </c>
      <c r="C17" s="13"/>
      <c r="D17" s="7" t="s">
        <v>77</v>
      </c>
      <c r="E17" s="7" t="s">
        <v>77</v>
      </c>
      <c r="F17" s="13"/>
      <c r="G17" s="13"/>
      <c r="H17" s="13"/>
      <c r="I17" s="13"/>
      <c r="J17" s="13"/>
      <c r="K17" s="13"/>
    </row>
    <row r="18" spans="1:11" x14ac:dyDescent="0.2">
      <c r="A18" s="8"/>
      <c r="B18" s="9" t="s">
        <v>303</v>
      </c>
      <c r="C18" s="13"/>
      <c r="D18" s="7" t="s">
        <v>77</v>
      </c>
      <c r="E18" s="7" t="s">
        <v>77</v>
      </c>
      <c r="F18" s="13"/>
      <c r="G18" s="13"/>
      <c r="H18" s="13"/>
      <c r="I18" s="13"/>
      <c r="J18" s="13"/>
      <c r="K18" s="13"/>
    </row>
    <row r="19" spans="1:11" ht="25.5" x14ac:dyDescent="0.2">
      <c r="A19" s="7" t="s">
        <v>304</v>
      </c>
      <c r="B19" s="9" t="s">
        <v>305</v>
      </c>
      <c r="C19" s="13"/>
      <c r="D19" s="8"/>
      <c r="E19" s="8"/>
      <c r="F19" s="13"/>
      <c r="G19" s="13"/>
      <c r="H19" s="13"/>
      <c r="I19" s="13"/>
      <c r="J19" s="13"/>
      <c r="K19" s="13"/>
    </row>
    <row r="20" spans="1:11" x14ac:dyDescent="0.2">
      <c r="A20" s="7">
        <v>1</v>
      </c>
      <c r="B20" s="9" t="s">
        <v>306</v>
      </c>
      <c r="C20" s="13"/>
      <c r="D20" s="7" t="s">
        <v>77</v>
      </c>
      <c r="E20" s="7" t="s">
        <v>77</v>
      </c>
      <c r="F20" s="13"/>
      <c r="G20" s="13"/>
      <c r="H20" s="13"/>
      <c r="I20" s="13"/>
      <c r="J20" s="13"/>
      <c r="K20" s="13"/>
    </row>
    <row r="21" spans="1:11" x14ac:dyDescent="0.2">
      <c r="A21" s="7">
        <v>2</v>
      </c>
      <c r="B21" s="9" t="s">
        <v>307</v>
      </c>
      <c r="C21" s="13"/>
      <c r="D21" s="7" t="s">
        <v>77</v>
      </c>
      <c r="E21" s="7" t="s">
        <v>77</v>
      </c>
      <c r="F21" s="13"/>
      <c r="G21" s="13"/>
      <c r="H21" s="13"/>
      <c r="I21" s="13"/>
      <c r="J21" s="13"/>
      <c r="K21" s="13"/>
    </row>
    <row r="22" spans="1:11" x14ac:dyDescent="0.2">
      <c r="A22" s="8"/>
      <c r="B22" s="9" t="s">
        <v>308</v>
      </c>
      <c r="C22" s="13"/>
      <c r="D22" s="7" t="s">
        <v>77</v>
      </c>
      <c r="E22" s="7" t="s">
        <v>77</v>
      </c>
      <c r="F22" s="13"/>
      <c r="G22" s="13"/>
      <c r="H22" s="13"/>
      <c r="I22" s="13"/>
      <c r="J22" s="13"/>
      <c r="K22" s="13"/>
    </row>
    <row r="23" spans="1:11" x14ac:dyDescent="0.2">
      <c r="A23" s="8"/>
      <c r="B23" s="9" t="s">
        <v>309</v>
      </c>
      <c r="C23" s="13"/>
      <c r="D23" s="7" t="s">
        <v>77</v>
      </c>
      <c r="E23" s="7" t="s">
        <v>77</v>
      </c>
      <c r="F23" s="13"/>
      <c r="G23" s="13"/>
      <c r="H23" s="13"/>
      <c r="I23" s="13"/>
      <c r="J23" s="13"/>
      <c r="K23" s="13"/>
    </row>
    <row r="24" spans="1:11" x14ac:dyDescent="0.2">
      <c r="A24" s="7" t="s">
        <v>310</v>
      </c>
      <c r="B24" s="9" t="s">
        <v>311</v>
      </c>
      <c r="C24" s="13"/>
      <c r="D24" s="8"/>
      <c r="E24" s="8"/>
      <c r="F24" s="13"/>
      <c r="G24" s="13"/>
      <c r="H24" s="13"/>
      <c r="I24" s="13"/>
      <c r="J24" s="13"/>
      <c r="K24" s="13"/>
    </row>
    <row r="28" spans="1:11" ht="12.75" customHeight="1" x14ac:dyDescent="0.2">
      <c r="B28" s="4" t="str">
        <f>ANEXA1!B73</f>
        <v>DIRECTOR GENERAL</v>
      </c>
      <c r="C28" s="4"/>
      <c r="D28" s="4"/>
      <c r="F28" s="111" t="str">
        <f>ANEXA1!H73</f>
        <v>DIRECTOR ECONOMIC</v>
      </c>
      <c r="G28" s="111"/>
      <c r="H28" s="111"/>
      <c r="I28" s="111"/>
      <c r="J28" s="10"/>
      <c r="K28" s="10"/>
    </row>
    <row r="29" spans="1:11" x14ac:dyDescent="0.2">
      <c r="B29" t="str">
        <f>ANEXA1!B74</f>
        <v>BUJOR IONUT ANTONIO</v>
      </c>
      <c r="F29" s="10" t="str">
        <f>ANEXA1!H74</f>
        <v>FABIAN DANA IOANA</v>
      </c>
      <c r="G29" s="10"/>
      <c r="H29" s="10"/>
      <c r="I29" s="10"/>
      <c r="J29" s="10"/>
      <c r="K29" s="10"/>
    </row>
    <row r="32" spans="1:11" x14ac:dyDescent="0.2">
      <c r="F32" t="str">
        <f>ANEXA1!H77</f>
        <v>CFG</v>
      </c>
    </row>
    <row r="33" spans="6:6" x14ac:dyDescent="0.2">
      <c r="F33" t="s">
        <v>384</v>
      </c>
    </row>
  </sheetData>
  <sheetProtection selectLockedCells="1" selectUnlockedCells="1"/>
  <mergeCells count="14">
    <mergeCell ref="F28:I28"/>
    <mergeCell ref="J1:K1"/>
    <mergeCell ref="A6:K6"/>
    <mergeCell ref="A10:A12"/>
    <mergeCell ref="B10:B12"/>
    <mergeCell ref="C10:C12"/>
    <mergeCell ref="D10:E10"/>
    <mergeCell ref="F10:G10"/>
    <mergeCell ref="H10:I10"/>
    <mergeCell ref="J10:K10"/>
    <mergeCell ref="D11:E11"/>
    <mergeCell ref="F11:G11"/>
    <mergeCell ref="H11:I11"/>
    <mergeCell ref="J11:K11"/>
  </mergeCells>
  <pageMargins left="0.78740157480314965" right="0.78740157480314965" top="1.0629921259842521" bottom="1.0629921259842521" header="0.78740157480314965" footer="0.78740157480314965"/>
  <pageSetup firstPageNumber="0" orientation="landscape" horizontalDpi="300" verticalDpi="300"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4</vt:i4>
      </vt:variant>
    </vt:vector>
  </HeadingPairs>
  <TitlesOfParts>
    <vt:vector size="9" baseType="lpstr">
      <vt:lpstr>ANEXA1</vt:lpstr>
      <vt:lpstr>ANEXA2</vt:lpstr>
      <vt:lpstr>ANEXA3</vt:lpstr>
      <vt:lpstr>ANEXA4</vt:lpstr>
      <vt:lpstr>ANEXA5</vt:lpstr>
      <vt:lpstr>ANEXA1!Imprimare_titluri</vt:lpstr>
      <vt:lpstr>ANEXA2!Imprimare_titluri</vt:lpstr>
      <vt:lpstr>ANEXA2!Zona_de_imprimat</vt:lpstr>
      <vt:lpstr>ANEXA4!Zona_de_imprimat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Bujor_Ionut</cp:lastModifiedBy>
  <cp:lastPrinted>2026-05-05T08:20:45Z</cp:lastPrinted>
  <dcterms:created xsi:type="dcterms:W3CDTF">2016-01-13T07:29:29Z</dcterms:created>
  <dcterms:modified xsi:type="dcterms:W3CDTF">2026-05-05T10:13:28Z</dcterms:modified>
</cp:coreProperties>
</file>